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345" activeTab="2"/>
  </bookViews>
  <sheets>
    <sheet name="Egresos_1" sheetId="1" r:id="rId1"/>
    <sheet name="Egresos_2" sheetId="2" r:id="rId2"/>
    <sheet name="Gto_09_10" sheetId="3" r:id="rId3"/>
    <sheet name="Ing_2011_2012" sheetId="4" r:id="rId4"/>
  </sheets>
  <definedNames>
    <definedName name="_xlnm.Print_Area" localSheetId="0">'Egresos_1'!$A$1:$R$36</definedName>
    <definedName name="_xlnm.Print_Area" localSheetId="1">'Egresos_2'!$B$2:$N$42</definedName>
    <definedName name="_xlnm.Print_Area" localSheetId="2">'Gto_09_10'!$B$3:$U$31</definedName>
    <definedName name="_xlnm.Print_Area" localSheetId="3">'Ing_2011_2012'!$B$2:$W$38</definedName>
  </definedNames>
  <calcPr fullCalcOnLoad="1"/>
</workbook>
</file>

<file path=xl/sharedStrings.xml><?xml version="1.0" encoding="utf-8"?>
<sst xmlns="http://schemas.openxmlformats.org/spreadsheetml/2006/main" count="216" uniqueCount="159">
  <si>
    <t>(En Nuevos Soles)</t>
  </si>
  <si>
    <t>% AVANCE</t>
  </si>
  <si>
    <t>Recursos Ordinarios</t>
  </si>
  <si>
    <t>Recursos Directamente Recaudados</t>
  </si>
  <si>
    <t>Donaciones y Transferencias</t>
  </si>
  <si>
    <t>Personal y Obligaciones Sociales</t>
  </si>
  <si>
    <t>Bienes y Servicios</t>
  </si>
  <si>
    <t>TOTALES</t>
  </si>
  <si>
    <t>GASTOS POR GRUPO GENERICO</t>
  </si>
  <si>
    <t>CONCEPTO</t>
  </si>
  <si>
    <t>FUENTE DE FINANCIAMIENTO</t>
  </si>
  <si>
    <t>PRESUPUESTO AUTORIZADO            PIM</t>
  </si>
  <si>
    <t>POR FUENTE DE FINANCIAMIENTO</t>
  </si>
  <si>
    <t>DIFERENCIAS</t>
  </si>
  <si>
    <t>PRESUPUESTO MODIFICADO VS. EJECUCION REAL</t>
  </si>
  <si>
    <t>POR CATEGORIA Y GRUPO GENERICO DE GASTO</t>
  </si>
  <si>
    <t>(EN NUEVOS SOLES)</t>
  </si>
  <si>
    <t>DIFERENCIA</t>
  </si>
  <si>
    <t>%</t>
  </si>
  <si>
    <t>GASTOS CORRIENTES</t>
  </si>
  <si>
    <t>GASTOS DE CAPITAL</t>
  </si>
  <si>
    <t>TOTAL    :</t>
  </si>
  <si>
    <t>A NIVEL DE PARTIDA GENERICA</t>
  </si>
  <si>
    <t>RECURSOS DIRECT. RECAUDADOS</t>
  </si>
  <si>
    <t>DONACIONES Y TRANFERENC</t>
  </si>
  <si>
    <t>1.5.0</t>
  </si>
  <si>
    <t>Pliego 011 : Ministerio de Salud</t>
  </si>
  <si>
    <t>PLIEGO  :   011 MINISTERIO DE SALUD</t>
  </si>
  <si>
    <t>PIM TODA FUENTE</t>
  </si>
  <si>
    <t>POR  FUENTE DE FINANCIAMIENTO</t>
  </si>
  <si>
    <t>PRESUPUESTO ANUAL</t>
  </si>
  <si>
    <t>OP. OF. CREDITO EXTERNO (*)</t>
  </si>
  <si>
    <t>1.3.0</t>
  </si>
  <si>
    <t>(*) Para el Ejercicio Fiscal 2007, los Recursos por Operaciones Oficiales de Crédito Externo, se encuentra en la Fuente de Financiamiento 19: Operaciones Oficiales de Crédito, de acuerdo al Anexo N° 05 de la Resolución Directoral N° 010-2007-EF/76.01.</t>
  </si>
  <si>
    <t>00 / 1 RECURSOS ORDINARIOS</t>
  </si>
  <si>
    <t>09 / 2 RECURSOS DIRECTAMENTE RECAUDADOS</t>
  </si>
  <si>
    <t>13 / 4 DONACIONES Y TRANSFERENCIA</t>
  </si>
  <si>
    <t>EJECUCION AL I TRIMESTRE</t>
  </si>
  <si>
    <t>Recursos por Operaciones Oficiales de Crédito</t>
  </si>
  <si>
    <t>2.1.</t>
  </si>
  <si>
    <t>2.2.</t>
  </si>
  <si>
    <t>2.3.</t>
  </si>
  <si>
    <t>2.6.</t>
  </si>
  <si>
    <t>1.</t>
  </si>
  <si>
    <t>2.</t>
  </si>
  <si>
    <t>3.</t>
  </si>
  <si>
    <t>4.</t>
  </si>
  <si>
    <t>Pensiones y Prestaciones Sociales</t>
  </si>
  <si>
    <t>Adquisición de Activos No Financieros</t>
  </si>
  <si>
    <t>EJECUCION AL         MES DE MARZO</t>
  </si>
  <si>
    <t>2.1  Personal y Obligaciones Sociales</t>
  </si>
  <si>
    <t>2.2  Pensiones y Prestaciones Sociales</t>
  </si>
  <si>
    <t>2.3  Bienes y Servicios</t>
  </si>
  <si>
    <t>2.6  Adquisición de Activos No Financieros</t>
  </si>
  <si>
    <t>VENTA DE BIENES Y SERVICIOS Y DERECHOS ADMINISTRATIVOS</t>
  </si>
  <si>
    <t>1.3.1</t>
  </si>
  <si>
    <t>1.3.2</t>
  </si>
  <si>
    <t>1.3.3</t>
  </si>
  <si>
    <t>1.4.0</t>
  </si>
  <si>
    <t>DONACIONES Y TRANSFERENCIAS</t>
  </si>
  <si>
    <t>1.4.1</t>
  </si>
  <si>
    <t>OTROS INGRESOS</t>
  </si>
  <si>
    <t>1.5.5</t>
  </si>
  <si>
    <t>1.9.0</t>
  </si>
  <si>
    <t>SALDO BALANCE</t>
  </si>
  <si>
    <t>1.9.1</t>
  </si>
  <si>
    <t>1.5.1</t>
  </si>
  <si>
    <t>1.5.2</t>
  </si>
  <si>
    <t>1.5.4</t>
  </si>
  <si>
    <t xml:space="preserve">   Inversiones</t>
  </si>
  <si>
    <t xml:space="preserve">   Equipos</t>
  </si>
  <si>
    <t xml:space="preserve">       Inversiones</t>
  </si>
  <si>
    <t xml:space="preserve">       Equipos</t>
  </si>
  <si>
    <t>PIM - TODA FUENTE</t>
  </si>
  <si>
    <t>COD 
INGR</t>
  </si>
  <si>
    <t>Venta de Servicios …………………………………………. (3)</t>
  </si>
  <si>
    <t>Saldo de Balance …………………………………………… (8)</t>
  </si>
  <si>
    <t>Donaciones y Transferencias Corrientes ……….……….. (4)</t>
  </si>
  <si>
    <t>Multas y Sanciones No Tributarias ……………………..…. (6)</t>
  </si>
  <si>
    <t>Ingresos Diversos …………………………………………... (7)</t>
  </si>
  <si>
    <t>Rentas de la Propiedad ……………………….……………. (5)</t>
  </si>
  <si>
    <t>Venta de Bienes …………………………………..…..……. (2)</t>
  </si>
  <si>
    <t>Derechos y Tasas Administrativos ……………………….. (1)</t>
  </si>
  <si>
    <t>Transferencias Voluntarias Distinta a Donaciones ……… (4)</t>
  </si>
  <si>
    <t>2.5.</t>
  </si>
  <si>
    <r>
      <t>Otros Gastos</t>
    </r>
    <r>
      <rPr>
        <b/>
        <sz val="8"/>
        <rFont val="Arial"/>
        <family val="2"/>
      </rPr>
      <t xml:space="preserve"> (**)</t>
    </r>
  </si>
  <si>
    <t>2.5  Otros Gastos</t>
  </si>
  <si>
    <t>19 / 3 OPERACIONES OFICIALES CREDITO EXTERNO (*)</t>
  </si>
  <si>
    <t>Leyenda:</t>
  </si>
  <si>
    <t>5.2.1.</t>
  </si>
  <si>
    <t>5.2.2.</t>
  </si>
  <si>
    <t>5.2.3.</t>
  </si>
  <si>
    <t>5.2.5.</t>
  </si>
  <si>
    <t>6.2.4</t>
  </si>
  <si>
    <t>6.2.5</t>
  </si>
  <si>
    <t>Otros Gastos (****)</t>
  </si>
  <si>
    <t>Donaciones y Transferencias (***)</t>
  </si>
  <si>
    <r>
      <t>(****)  6-25: Otros Gastos:</t>
    </r>
    <r>
      <rPr>
        <sz val="8"/>
        <rFont val="Arial"/>
        <family val="2"/>
      </rPr>
      <t xml:space="preserve">  gastos por subsidios a empresas públicas y privadas del país que persiguen fines productivos, transferencias distintas a donaciones, subvenciones a personas naturales, pago de impuestos,  derechos administrativos, multas gubernamentales y sentencias judicia.</t>
    </r>
  </si>
  <si>
    <r>
      <t>(***)   6.2.4: Donaciones y Transferencias:</t>
    </r>
    <r>
      <rPr>
        <sz val="8"/>
        <rFont val="Arial"/>
        <family val="2"/>
      </rPr>
      <t xml:space="preserve"> gastos por donaciones y transferencias a favor de gobiernos, organismos internacionales y unidades de gobierno no reembolsables de carácter voluntario u obligatorio. incluye las transferencias por convenios de administracion de recursos.</t>
    </r>
  </si>
  <si>
    <t>GENERICA / SUBGENERICA</t>
  </si>
  <si>
    <t>PIM</t>
  </si>
  <si>
    <t>PRESUPUESTO
AUTORIZADO
PIM</t>
  </si>
  <si>
    <t>EJECUCION
I TRIMESTRE</t>
  </si>
  <si>
    <t>5.2.1. PERSONAL Y OBLIGACIONES SOCIALES</t>
  </si>
  <si>
    <t>1. RETRIBUCIONES Y COMPLEMENTOS EN EFECTIVO</t>
  </si>
  <si>
    <t>2. OTRAS RETRIBUCIONES</t>
  </si>
  <si>
    <t>3. CONTRIBUCIONES A LA SEGURIDAD SOCIAL</t>
  </si>
  <si>
    <t>5.2.2. PENSIONES Y OTRAS PRESTACIONES SOCIALES</t>
  </si>
  <si>
    <t>1. PENSIONES</t>
  </si>
  <si>
    <t>2. PRESTACIONES Y ASISTENCIA SOCIAL</t>
  </si>
  <si>
    <t>5.2.3. BIENES Y SERVICIOS</t>
  </si>
  <si>
    <t>1. COMPRA DE BIENES</t>
  </si>
  <si>
    <t>2. CONTRATACION DE SERVICIOS</t>
  </si>
  <si>
    <t>5.2.4. DONACIONES Y TRANSFERENCIAS</t>
  </si>
  <si>
    <t>1. DONACIONES Y TRANSFERENCIAS CORRIENTES</t>
  </si>
  <si>
    <t>5.2.5. OTROS GASTOS</t>
  </si>
  <si>
    <t>1: SUBSIDIOS</t>
  </si>
  <si>
    <t>2. TRANSFERENCIAS A INSTITUCIONES SIN FINES DE LUCRO</t>
  </si>
  <si>
    <t>3. SUBVENCIONES A PERSONAS NATURALES</t>
  </si>
  <si>
    <t>4. PAGO DE IMPUESTOS,  DERECHOS ADMINISTRATIVOS Y MULTAS GUBERNAMENTALES</t>
  </si>
  <si>
    <t>5. PAGO DE SENTENCIAS JUDICIALES, LAUDOS ARBITRALES Y SIMILARES</t>
  </si>
  <si>
    <t>6.2.4. DONACIONES Y TRANSFERENCIAS</t>
  </si>
  <si>
    <t>2. DONACIONES Y TRANSFERENCIAS DE CAPITAL</t>
  </si>
  <si>
    <t>6.2.5. OTROS GASTOS</t>
  </si>
  <si>
    <t>2. DONACIONES Y TRANSFERENCIAS DE LUCRO</t>
  </si>
  <si>
    <t>6. ADQUISICION DE ACTIVOS NO FINANCIEROS</t>
  </si>
  <si>
    <t>1. ADQUISICION DE EDIFICIOS Y ESTRUCTURAS</t>
  </si>
  <si>
    <t>2. CONSTRUCCION DE EDIFICIOS Y ESTRUCTURAS</t>
  </si>
  <si>
    <t>3. ADQUISICION DE VEHICULOS, MAQUINARIAS Y OTROS</t>
  </si>
  <si>
    <t>5. ADQUISICION DE ACTIVOS NO PRODUCIDOS</t>
  </si>
  <si>
    <t>6. ADQUISICION DE OTROS ACTIVOS FIJOS</t>
  </si>
  <si>
    <t>7. INVERSIONES INTANGIBLES</t>
  </si>
  <si>
    <t>8. OTROS GASTOS DE ACTIVOS NO FINANCIEROS</t>
  </si>
  <si>
    <t>TOTALES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</si>
  <si>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POR TODA FUENTE DE FINANCIAMIENTO</t>
  </si>
  <si>
    <t>AÑO FISCAL 2011</t>
  </si>
  <si>
    <t>GRUPO GENERICO
2011</t>
  </si>
  <si>
    <t>5.</t>
  </si>
  <si>
    <t>Recursos Determinados</t>
  </si>
  <si>
    <t>EJECUCION AL         MES DE MARZO /*</t>
  </si>
  <si>
    <r>
      <t>(**)    2.5 Otros Gastos</t>
    </r>
    <r>
      <rPr>
        <sz val="8"/>
        <rFont val="Arial"/>
        <family val="2"/>
      </rPr>
      <t xml:space="preserve"> se encuentra incluido la Generica </t>
    </r>
    <r>
      <rPr>
        <b/>
        <sz val="8"/>
        <rFont val="Arial"/>
        <family val="2"/>
      </rPr>
      <t>2.4 Donaciones y Transferencias</t>
    </r>
  </si>
  <si>
    <t>EJECUCION AL
I TRIMESTRE (*)</t>
  </si>
  <si>
    <t>EJECUCION AL I TRIMESTRE (*)</t>
  </si>
  <si>
    <t>1.4.2</t>
  </si>
  <si>
    <t xml:space="preserve"> Donaciones de Capital  ………………………………..…… (9)</t>
  </si>
  <si>
    <t>1.8.1</t>
  </si>
  <si>
    <t>Endeudamiento Externo …………………………..….…… (10)</t>
  </si>
  <si>
    <t>1.8.0</t>
  </si>
  <si>
    <t xml:space="preserve">  ENDEUDAMIENTO</t>
  </si>
  <si>
    <t>PRESUPUESTO DE EGRESOS COMPARATIVO I TRIMESTRE (ENERO A MARZO) AÑOS FISCALES 2011 - 2012</t>
  </si>
  <si>
    <t>AÑO FISCAL 2012</t>
  </si>
  <si>
    <t>Fuente : Modulo de Proceso Presupuestario MPP - SIAF, 11 de Abril del 2012</t>
  </si>
  <si>
    <t>RESULTADOS OPERATIVOS COMPARATIVOS AL PRIMER TRIMESTRE AÑOS FISCALES 2011 - 2012</t>
  </si>
  <si>
    <r>
      <rPr>
        <b/>
        <sz val="8"/>
        <rFont val="Arial"/>
        <family val="2"/>
      </rPr>
      <t>(*)</t>
    </r>
    <r>
      <rPr>
        <sz val="8"/>
        <rFont val="Arial"/>
        <family val="2"/>
      </rPr>
      <t xml:space="preserve">     La Ejecución Presupuestal se encuentra a Nivel de Devengados</t>
    </r>
  </si>
  <si>
    <r>
      <rPr>
        <b/>
        <sz val="8"/>
        <rFont val="Arial"/>
        <family val="2"/>
      </rPr>
      <t>(*)</t>
    </r>
    <r>
      <rPr>
        <sz val="8"/>
        <rFont val="Arial"/>
        <family val="2"/>
      </rPr>
      <t xml:space="preserve">     La Ejecución Presupuestal del I Trimestre se encuentra a Nivel de Devengados</t>
    </r>
  </si>
  <si>
    <t>INGRESOS COMPARATIVOS  AL PRIMER TRIMESTRE DE LOS AÑOS FISCALES 2011 - 2012</t>
  </si>
  <si>
    <t>DENOMINACION 
INGRESO - 2012</t>
  </si>
  <si>
    <t>*/ Ejecución Devengados</t>
  </si>
  <si>
    <t>RECURSOS DETERMINADOS</t>
  </si>
</sst>
</file>

<file path=xl/styles.xml><?xml version="1.0" encoding="utf-8"?>
<styleSheet xmlns="http://schemas.openxmlformats.org/spreadsheetml/2006/main">
  <numFmts count="5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&quot;€&quot;#,##0;&quot;€&quot;\-#,##0"/>
    <numFmt numFmtId="187" formatCode="&quot;€&quot;#,##0;[Red]&quot;€&quot;\-#,##0"/>
    <numFmt numFmtId="188" formatCode="&quot;€&quot;#,##0.00;&quot;€&quot;\-#,##0.00"/>
    <numFmt numFmtId="189" formatCode="&quot;€&quot;#,##0.00;[Red]&quot;€&quot;\-#,##0.00"/>
    <numFmt numFmtId="190" formatCode="_ &quot;€&quot;* #,##0_ ;_ &quot;€&quot;* \-#,##0_ ;_ &quot;€&quot;* &quot;-&quot;_ ;_ @_ "/>
    <numFmt numFmtId="191" formatCode="_ &quot;€&quot;* #,##0.00_ ;_ &quot;€&quot;* \-#,##0.00_ ;_ &quot;€&quot;* &quot;-&quot;??_ ;_ @_ "/>
    <numFmt numFmtId="192" formatCode="#,##0_ ;\-#,##0\ "/>
    <numFmt numFmtId="193" formatCode="#,##0;[Red]\(#,##0\)"/>
    <numFmt numFmtId="194" formatCode="_ * #,##0_)\ &quot;Pts&quot;_ ;_ * \(#,##0\)\ &quot;Pts&quot;_ ;_ * &quot;-&quot;_)\ &quot;Pts&quot;_ ;_ @_ "/>
    <numFmt numFmtId="195" formatCode="_-* #,##0_-;\-* #,##0_-;_-* &quot;-&quot;_-;_-@_-"/>
    <numFmt numFmtId="196" formatCode="_-* #,##0.0_-;\-* #,##0.0_-;_-* &quot;-&quot;_-;_-@_-"/>
    <numFmt numFmtId="197" formatCode="0.0%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%"/>
    <numFmt numFmtId="205" formatCode="#,##0.0_);\(#,##0.0\)"/>
    <numFmt numFmtId="206" formatCode="#,##0.0"/>
    <numFmt numFmtId="207" formatCode="_([$€-2]\ * #,##0.00_);_([$€-2]\ * \(#,##0.00\);_([$€-2]\ * &quot;-&quot;??_)"/>
  </numFmts>
  <fonts count="6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Bookman Old Style"/>
      <family val="1"/>
    </font>
    <font>
      <b/>
      <i/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Narrow"/>
      <family val="2"/>
    </font>
    <font>
      <sz val="7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20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24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37" fontId="6" fillId="0" borderId="13" xfId="0" applyNumberFormat="1" applyFont="1" applyBorder="1" applyAlignment="1">
      <alignment/>
    </xf>
    <xf numFmtId="10" fontId="6" fillId="0" borderId="13" xfId="56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10" fontId="6" fillId="0" borderId="14" xfId="56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8" fillId="0" borderId="0" xfId="0" applyFont="1" applyFill="1" applyAlignment="1">
      <alignment/>
    </xf>
    <xf numFmtId="39" fontId="8" fillId="0" borderId="0" xfId="0" applyNumberFormat="1" applyFont="1" applyFill="1" applyAlignment="1" applyProtection="1">
      <alignment/>
      <protection/>
    </xf>
    <xf numFmtId="192" fontId="8" fillId="0" borderId="0" xfId="0" applyNumberFormat="1" applyFont="1" applyFill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39" fontId="14" fillId="33" borderId="16" xfId="0" applyNumberFormat="1" applyFont="1" applyFill="1" applyBorder="1" applyAlignment="1" applyProtection="1">
      <alignment horizontal="center" vertical="center"/>
      <protection/>
    </xf>
    <xf numFmtId="39" fontId="15" fillId="0" borderId="17" xfId="0" applyNumberFormat="1" applyFont="1" applyFill="1" applyBorder="1" applyAlignment="1" applyProtection="1">
      <alignment/>
      <protection/>
    </xf>
    <xf numFmtId="39" fontId="15" fillId="0" borderId="11" xfId="0" applyNumberFormat="1" applyFont="1" applyFill="1" applyBorder="1" applyAlignment="1" applyProtection="1">
      <alignment/>
      <protection/>
    </xf>
    <xf numFmtId="39" fontId="15" fillId="0" borderId="18" xfId="0" applyNumberFormat="1" applyFont="1" applyFill="1" applyBorder="1" applyAlignment="1" applyProtection="1">
      <alignment/>
      <protection/>
    </xf>
    <xf numFmtId="10" fontId="15" fillId="0" borderId="18" xfId="0" applyNumberFormat="1" applyFont="1" applyFill="1" applyBorder="1" applyAlignment="1" applyProtection="1">
      <alignment horizontal="right"/>
      <protection/>
    </xf>
    <xf numFmtId="192" fontId="8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 quotePrefix="1">
      <alignment horizontal="center"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0" fontId="7" fillId="33" borderId="19" xfId="0" applyFont="1" applyFill="1" applyBorder="1" applyAlignment="1">
      <alignment horizontal="center" vertical="center" wrapText="1"/>
    </xf>
    <xf numFmtId="37" fontId="18" fillId="0" borderId="0" xfId="0" applyNumberFormat="1" applyFont="1" applyAlignment="1">
      <alignment/>
    </xf>
    <xf numFmtId="192" fontId="6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23" fillId="0" borderId="0" xfId="0" applyFont="1" applyAlignment="1">
      <alignment/>
    </xf>
    <xf numFmtId="0" fontId="16" fillId="33" borderId="20" xfId="0" applyFont="1" applyFill="1" applyBorder="1" applyAlignment="1" applyProtection="1">
      <alignment horizontal="center"/>
      <protection/>
    </xf>
    <xf numFmtId="37" fontId="7" fillId="33" borderId="10" xfId="0" applyNumberFormat="1" applyFont="1" applyFill="1" applyBorder="1" applyAlignment="1">
      <alignment vertical="center"/>
    </xf>
    <xf numFmtId="10" fontId="7" fillId="33" borderId="10" xfId="56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0" fontId="6" fillId="0" borderId="0" xfId="56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7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0" fontId="7" fillId="0" borderId="0" xfId="56" applyNumberFormat="1" applyFont="1" applyFill="1" applyBorder="1" applyAlignment="1">
      <alignment vertical="center"/>
    </xf>
    <xf numFmtId="0" fontId="15" fillId="0" borderId="17" xfId="0" applyFont="1" applyFill="1" applyBorder="1" applyAlignment="1" applyProtection="1">
      <alignment/>
      <protection/>
    </xf>
    <xf numFmtId="192" fontId="14" fillId="33" borderId="17" xfId="0" applyNumberFormat="1" applyFont="1" applyFill="1" applyBorder="1" applyAlignment="1" applyProtection="1">
      <alignment vertical="center"/>
      <protection/>
    </xf>
    <xf numFmtId="192" fontId="14" fillId="33" borderId="11" xfId="0" applyNumberFormat="1" applyFont="1" applyFill="1" applyBorder="1" applyAlignment="1" applyProtection="1">
      <alignment vertical="center"/>
      <protection/>
    </xf>
    <xf numFmtId="192" fontId="14" fillId="33" borderId="18" xfId="0" applyNumberFormat="1" applyFont="1" applyFill="1" applyBorder="1" applyAlignment="1" applyProtection="1">
      <alignment vertical="center"/>
      <protection/>
    </xf>
    <xf numFmtId="192" fontId="14" fillId="33" borderId="13" xfId="0" applyNumberFormat="1" applyFont="1" applyFill="1" applyBorder="1" applyAlignment="1" applyProtection="1">
      <alignment vertical="center"/>
      <protection/>
    </xf>
    <xf numFmtId="192" fontId="14" fillId="33" borderId="21" xfId="0" applyNumberFormat="1" applyFont="1" applyFill="1" applyBorder="1" applyAlignment="1" applyProtection="1">
      <alignment vertical="center"/>
      <protection/>
    </xf>
    <xf numFmtId="10" fontId="14" fillId="33" borderId="18" xfId="0" applyNumberFormat="1" applyFont="1" applyFill="1" applyBorder="1" applyAlignment="1" applyProtection="1">
      <alignment vertical="center"/>
      <protection/>
    </xf>
    <xf numFmtId="192" fontId="15" fillId="0" borderId="17" xfId="0" applyNumberFormat="1" applyFont="1" applyFill="1" applyBorder="1" applyAlignment="1" applyProtection="1">
      <alignment vertical="center"/>
      <protection/>
    </xf>
    <xf numFmtId="192" fontId="15" fillId="0" borderId="11" xfId="0" applyNumberFormat="1" applyFont="1" applyFill="1" applyBorder="1" applyAlignment="1" applyProtection="1">
      <alignment vertical="center"/>
      <protection/>
    </xf>
    <xf numFmtId="192" fontId="15" fillId="0" borderId="18" xfId="0" applyNumberFormat="1" applyFont="1" applyFill="1" applyBorder="1" applyAlignment="1" applyProtection="1">
      <alignment vertical="center"/>
      <protection/>
    </xf>
    <xf numFmtId="10" fontId="15" fillId="0" borderId="18" xfId="0" applyNumberFormat="1" applyFont="1" applyFill="1" applyBorder="1" applyAlignment="1" applyProtection="1">
      <alignment vertical="center"/>
      <protection/>
    </xf>
    <xf numFmtId="49" fontId="6" fillId="0" borderId="22" xfId="53" applyNumberFormat="1" applyFont="1" applyFill="1" applyBorder="1" applyAlignment="1">
      <alignment vertical="center"/>
    </xf>
    <xf numFmtId="195" fontId="6" fillId="0" borderId="0" xfId="53" applyNumberFormat="1" applyFont="1" applyFill="1" applyBorder="1" applyAlignment="1">
      <alignment vertical="center"/>
    </xf>
    <xf numFmtId="10" fontId="6" fillId="0" borderId="18" xfId="56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195" fontId="7" fillId="0" borderId="0" xfId="53" applyNumberFormat="1" applyFont="1" applyFill="1" applyBorder="1" applyAlignment="1">
      <alignment vertical="center"/>
    </xf>
    <xf numFmtId="10" fontId="7" fillId="0" borderId="18" xfId="56" applyNumberFormat="1" applyFont="1" applyFill="1" applyBorder="1" applyAlignment="1">
      <alignment vertical="center"/>
    </xf>
    <xf numFmtId="196" fontId="6" fillId="0" borderId="18" xfId="53" applyNumberFormat="1" applyFont="1" applyFill="1" applyBorder="1" applyAlignment="1">
      <alignment vertical="center"/>
    </xf>
    <xf numFmtId="10" fontId="7" fillId="33" borderId="23" xfId="56" applyNumberFormat="1" applyFont="1" applyFill="1" applyBorder="1" applyAlignment="1">
      <alignment vertical="center"/>
    </xf>
    <xf numFmtId="0" fontId="15" fillId="0" borderId="20" xfId="0" applyFont="1" applyFill="1" applyBorder="1" applyAlignment="1" applyProtection="1">
      <alignment vertical="center" wrapText="1"/>
      <protection/>
    </xf>
    <xf numFmtId="192" fontId="15" fillId="0" borderId="13" xfId="0" applyNumberFormat="1" applyFont="1" applyFill="1" applyBorder="1" applyAlignment="1" applyProtection="1">
      <alignment vertical="center" wrapText="1"/>
      <protection/>
    </xf>
    <xf numFmtId="10" fontId="15" fillId="0" borderId="18" xfId="0" applyNumberFormat="1" applyFont="1" applyFill="1" applyBorder="1" applyAlignment="1" applyProtection="1">
      <alignment vertical="center" wrapText="1"/>
      <protection/>
    </xf>
    <xf numFmtId="3" fontId="6" fillId="0" borderId="13" xfId="0" applyNumberFormat="1" applyFont="1" applyBorder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/>
    </xf>
    <xf numFmtId="37" fontId="6" fillId="0" borderId="25" xfId="0" applyNumberFormat="1" applyFont="1" applyBorder="1" applyAlignment="1">
      <alignment/>
    </xf>
    <xf numFmtId="0" fontId="15" fillId="0" borderId="17" xfId="0" applyFont="1" applyFill="1" applyBorder="1" applyAlignment="1" applyProtection="1">
      <alignment vertical="center" wrapText="1"/>
      <protection/>
    </xf>
    <xf numFmtId="192" fontId="15" fillId="0" borderId="11" xfId="0" applyNumberFormat="1" applyFont="1" applyFill="1" applyBorder="1" applyAlignment="1" applyProtection="1">
      <alignment vertical="center" wrapText="1"/>
      <protection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193" fontId="6" fillId="0" borderId="19" xfId="53" applyNumberFormat="1" applyFont="1" applyFill="1" applyBorder="1" applyAlignment="1">
      <alignment/>
    </xf>
    <xf numFmtId="193" fontId="6" fillId="0" borderId="27" xfId="53" applyNumberFormat="1" applyFont="1" applyFill="1" applyBorder="1" applyAlignment="1">
      <alignment/>
    </xf>
    <xf numFmtId="193" fontId="6" fillId="0" borderId="25" xfId="53" applyNumberFormat="1" applyFont="1" applyFill="1" applyBorder="1" applyAlignment="1">
      <alignment/>
    </xf>
    <xf numFmtId="193" fontId="6" fillId="0" borderId="28" xfId="53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49" fontId="24" fillId="0" borderId="0" xfId="0" applyNumberFormat="1" applyFont="1" applyFill="1" applyBorder="1" applyAlignment="1">
      <alignment horizontal="left"/>
    </xf>
    <xf numFmtId="0" fontId="7" fillId="33" borderId="27" xfId="0" applyFont="1" applyFill="1" applyBorder="1" applyAlignment="1">
      <alignment horizontal="center" vertical="center" wrapText="1"/>
    </xf>
    <xf numFmtId="193" fontId="6" fillId="0" borderId="0" xfId="53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23" fillId="0" borderId="0" xfId="0" applyFont="1" applyFill="1" applyAlignment="1">
      <alignment/>
    </xf>
    <xf numFmtId="195" fontId="7" fillId="0" borderId="0" xfId="53" applyNumberFormat="1" applyFont="1" applyFill="1" applyBorder="1" applyAlignment="1">
      <alignment vertical="center" wrapText="1"/>
    </xf>
    <xf numFmtId="195" fontId="6" fillId="0" borderId="18" xfId="53" applyNumberFormat="1" applyFont="1" applyFill="1" applyBorder="1" applyAlignment="1">
      <alignment vertical="center" wrapText="1"/>
    </xf>
    <xf numFmtId="195" fontId="6" fillId="0" borderId="0" xfId="53" applyNumberFormat="1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18" fillId="0" borderId="21" xfId="0" applyFont="1" applyBorder="1" applyAlignment="1">
      <alignment/>
    </xf>
    <xf numFmtId="195" fontId="6" fillId="0" borderId="21" xfId="53" applyNumberFormat="1" applyFont="1" applyFill="1" applyBorder="1" applyAlignment="1">
      <alignment vertical="center"/>
    </xf>
    <xf numFmtId="195" fontId="7" fillId="0" borderId="21" xfId="53" applyNumberFormat="1" applyFont="1" applyFill="1" applyBorder="1" applyAlignment="1">
      <alignment vertical="center" wrapText="1"/>
    </xf>
    <xf numFmtId="0" fontId="18" fillId="0" borderId="22" xfId="0" applyFont="1" applyFill="1" applyBorder="1" applyAlignment="1">
      <alignment/>
    </xf>
    <xf numFmtId="49" fontId="7" fillId="0" borderId="0" xfId="53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95" fontId="6" fillId="0" borderId="13" xfId="53" applyNumberFormat="1" applyFont="1" applyFill="1" applyBorder="1" applyAlignment="1">
      <alignment vertical="center"/>
    </xf>
    <xf numFmtId="37" fontId="6" fillId="0" borderId="18" xfId="53" applyNumberFormat="1" applyFont="1" applyFill="1" applyBorder="1" applyAlignment="1">
      <alignment vertical="center"/>
    </xf>
    <xf numFmtId="37" fontId="6" fillId="0" borderId="21" xfId="53" applyNumberFormat="1" applyFont="1" applyFill="1" applyBorder="1" applyAlignment="1">
      <alignment vertical="center"/>
    </xf>
    <xf numFmtId="37" fontId="7" fillId="0" borderId="18" xfId="53" applyNumberFormat="1" applyFont="1" applyFill="1" applyBorder="1" applyAlignment="1">
      <alignment vertical="center"/>
    </xf>
    <xf numFmtId="3" fontId="7" fillId="33" borderId="29" xfId="53" applyNumberFormat="1" applyFont="1" applyFill="1" applyBorder="1" applyAlignment="1">
      <alignment vertical="center"/>
    </xf>
    <xf numFmtId="3" fontId="7" fillId="33" borderId="23" xfId="53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37" fontId="7" fillId="33" borderId="10" xfId="0" applyNumberFormat="1" applyFont="1" applyFill="1" applyBorder="1" applyAlignment="1">
      <alignment/>
    </xf>
    <xf numFmtId="10" fontId="6" fillId="0" borderId="0" xfId="56" applyNumberFormat="1" applyFont="1" applyFill="1" applyBorder="1" applyAlignment="1">
      <alignment/>
    </xf>
    <xf numFmtId="49" fontId="7" fillId="33" borderId="30" xfId="0" applyNumberFormat="1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3" fontId="7" fillId="33" borderId="10" xfId="0" applyNumberFormat="1" applyFont="1" applyFill="1" applyBorder="1" applyAlignment="1">
      <alignment/>
    </xf>
    <xf numFmtId="10" fontId="7" fillId="33" borderId="10" xfId="56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12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8" fillId="0" borderId="0" xfId="0" applyFont="1" applyAlignment="1">
      <alignment vertical="center"/>
    </xf>
    <xf numFmtId="0" fontId="15" fillId="0" borderId="17" xfId="0" applyFont="1" applyFill="1" applyBorder="1" applyAlignment="1" applyProtection="1">
      <alignment vertical="center"/>
      <protection/>
    </xf>
    <xf numFmtId="37" fontId="8" fillId="0" borderId="0" xfId="0" applyNumberFormat="1" applyFont="1" applyAlignment="1">
      <alignment vertical="center"/>
    </xf>
    <xf numFmtId="0" fontId="16" fillId="33" borderId="20" xfId="0" applyFont="1" applyFill="1" applyBorder="1" applyAlignment="1" applyProtection="1">
      <alignment vertical="center"/>
      <protection/>
    </xf>
    <xf numFmtId="192" fontId="8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0" fontId="8" fillId="0" borderId="0" xfId="56" applyNumberFormat="1" applyFont="1" applyAlignment="1">
      <alignment vertical="center"/>
    </xf>
    <xf numFmtId="193" fontId="6" fillId="0" borderId="26" xfId="53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27" fillId="0" borderId="33" xfId="0" applyFont="1" applyBorder="1" applyAlignment="1">
      <alignment horizontal="left" indent="2"/>
    </xf>
    <xf numFmtId="0" fontId="27" fillId="0" borderId="34" xfId="0" applyFont="1" applyBorder="1" applyAlignment="1">
      <alignment horizontal="left" indent="2"/>
    </xf>
    <xf numFmtId="3" fontId="25" fillId="0" borderId="12" xfId="0" applyNumberFormat="1" applyFont="1" applyFill="1" applyBorder="1" applyAlignment="1">
      <alignment horizontal="center" vertical="center"/>
    </xf>
    <xf numFmtId="3" fontId="27" fillId="0" borderId="0" xfId="0" applyNumberFormat="1" applyFont="1" applyAlignment="1">
      <alignment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/>
    </xf>
    <xf numFmtId="0" fontId="25" fillId="0" borderId="13" xfId="0" applyFont="1" applyFill="1" applyBorder="1" applyAlignment="1">
      <alignment/>
    </xf>
    <xf numFmtId="3" fontId="25" fillId="33" borderId="10" xfId="0" applyNumberFormat="1" applyFont="1" applyFill="1" applyBorder="1" applyAlignment="1">
      <alignment horizontal="right" vertical="center"/>
    </xf>
    <xf numFmtId="10" fontId="25" fillId="33" borderId="10" xfId="56" applyNumberFormat="1" applyFont="1" applyFill="1" applyBorder="1" applyAlignment="1">
      <alignment/>
    </xf>
    <xf numFmtId="0" fontId="27" fillId="0" borderId="13" xfId="0" applyFont="1" applyFill="1" applyBorder="1" applyAlignment="1">
      <alignment horizontal="left" indent="2"/>
    </xf>
    <xf numFmtId="3" fontId="27" fillId="0" borderId="35" xfId="0" applyNumberFormat="1" applyFont="1" applyBorder="1" applyAlignment="1">
      <alignment/>
    </xf>
    <xf numFmtId="10" fontId="27" fillId="0" borderId="35" xfId="56" applyNumberFormat="1" applyFont="1" applyBorder="1" applyAlignment="1">
      <alignment/>
    </xf>
    <xf numFmtId="3" fontId="27" fillId="0" borderId="36" xfId="0" applyNumberFormat="1" applyFont="1" applyBorder="1" applyAlignment="1">
      <alignment/>
    </xf>
    <xf numFmtId="10" fontId="27" fillId="0" borderId="36" xfId="56" applyNumberFormat="1" applyFont="1" applyBorder="1" applyAlignment="1">
      <alignment/>
    </xf>
    <xf numFmtId="3" fontId="27" fillId="0" borderId="37" xfId="0" applyNumberFormat="1" applyFont="1" applyBorder="1" applyAlignment="1">
      <alignment/>
    </xf>
    <xf numFmtId="10" fontId="27" fillId="0" borderId="37" xfId="56" applyNumberFormat="1" applyFont="1" applyBorder="1" applyAlignment="1">
      <alignment/>
    </xf>
    <xf numFmtId="3" fontId="25" fillId="33" borderId="10" xfId="0" applyNumberFormat="1" applyFont="1" applyFill="1" applyBorder="1" applyAlignment="1">
      <alignment/>
    </xf>
    <xf numFmtId="3" fontId="27" fillId="0" borderId="13" xfId="0" applyNumberFormat="1" applyFont="1" applyBorder="1" applyAlignment="1">
      <alignment/>
    </xf>
    <xf numFmtId="10" fontId="27" fillId="0" borderId="13" xfId="56" applyNumberFormat="1" applyFont="1" applyBorder="1" applyAlignment="1">
      <alignment/>
    </xf>
    <xf numFmtId="3" fontId="27" fillId="0" borderId="38" xfId="0" applyNumberFormat="1" applyFont="1" applyBorder="1" applyAlignment="1">
      <alignment/>
    </xf>
    <xf numFmtId="10" fontId="27" fillId="0" borderId="38" xfId="56" applyNumberFormat="1" applyFont="1" applyBorder="1" applyAlignment="1">
      <alignment/>
    </xf>
    <xf numFmtId="3" fontId="27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33" borderId="10" xfId="0" applyNumberFormat="1" applyFont="1" applyFill="1" applyBorder="1" applyAlignment="1">
      <alignment vertical="center"/>
    </xf>
    <xf numFmtId="10" fontId="25" fillId="33" borderId="10" xfId="56" applyNumberFormat="1" applyFont="1" applyFill="1" applyBorder="1" applyAlignment="1">
      <alignment vertical="center"/>
    </xf>
    <xf numFmtId="192" fontId="14" fillId="33" borderId="39" xfId="0" applyNumberFormat="1" applyFont="1" applyFill="1" applyBorder="1" applyAlignment="1" applyProtection="1">
      <alignment vertical="center"/>
      <protection/>
    </xf>
    <xf numFmtId="192" fontId="14" fillId="33" borderId="40" xfId="0" applyNumberFormat="1" applyFont="1" applyFill="1" applyBorder="1" applyAlignment="1" applyProtection="1">
      <alignment vertical="center"/>
      <protection/>
    </xf>
    <xf numFmtId="192" fontId="14" fillId="33" borderId="41" xfId="0" applyNumberFormat="1" applyFont="1" applyFill="1" applyBorder="1" applyAlignment="1" applyProtection="1">
      <alignment vertical="center"/>
      <protection/>
    </xf>
    <xf numFmtId="192" fontId="14" fillId="33" borderId="42" xfId="0" applyNumberFormat="1" applyFont="1" applyFill="1" applyBorder="1" applyAlignment="1" applyProtection="1">
      <alignment vertical="center"/>
      <protection/>
    </xf>
    <xf numFmtId="192" fontId="14" fillId="33" borderId="43" xfId="0" applyNumberFormat="1" applyFont="1" applyFill="1" applyBorder="1" applyAlignment="1" applyProtection="1">
      <alignment vertical="center"/>
      <protection/>
    </xf>
    <xf numFmtId="10" fontId="14" fillId="33" borderId="40" xfId="0" applyNumberFormat="1" applyFont="1" applyFill="1" applyBorder="1" applyAlignment="1" applyProtection="1">
      <alignment vertical="center"/>
      <protection/>
    </xf>
    <xf numFmtId="0" fontId="14" fillId="33" borderId="39" xfId="0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3" fontId="7" fillId="33" borderId="44" xfId="53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NumberFormat="1" applyFont="1" applyAlignment="1">
      <alignment horizontal="justify" vertical="center" wrapText="1"/>
    </xf>
    <xf numFmtId="0" fontId="7" fillId="33" borderId="45" xfId="0" applyFont="1" applyFill="1" applyBorder="1" applyAlignment="1">
      <alignment horizontal="center" vertical="center" wrapText="1"/>
    </xf>
    <xf numFmtId="193" fontId="6" fillId="0" borderId="45" xfId="53" applyNumberFormat="1" applyFont="1" applyFill="1" applyBorder="1" applyAlignment="1">
      <alignment/>
    </xf>
    <xf numFmtId="195" fontId="6" fillId="0" borderId="17" xfId="53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/>
    </xf>
    <xf numFmtId="193" fontId="6" fillId="0" borderId="18" xfId="53" applyNumberFormat="1" applyFont="1" applyFill="1" applyBorder="1" applyAlignment="1">
      <alignment/>
    </xf>
    <xf numFmtId="41" fontId="6" fillId="0" borderId="17" xfId="53" applyNumberFormat="1" applyFont="1" applyFill="1" applyBorder="1" applyAlignment="1">
      <alignment vertical="center"/>
    </xf>
    <xf numFmtId="41" fontId="6" fillId="0" borderId="13" xfId="53" applyNumberFormat="1" applyFont="1" applyFill="1" applyBorder="1" applyAlignment="1">
      <alignment vertical="center"/>
    </xf>
    <xf numFmtId="41" fontId="6" fillId="0" borderId="13" xfId="53" applyNumberFormat="1" applyFont="1" applyFill="1" applyBorder="1" applyAlignment="1">
      <alignment horizontal="right" vertical="center"/>
    </xf>
    <xf numFmtId="41" fontId="7" fillId="0" borderId="17" xfId="53" applyNumberFormat="1" applyFont="1" applyFill="1" applyBorder="1" applyAlignment="1">
      <alignment vertical="center"/>
    </xf>
    <xf numFmtId="41" fontId="7" fillId="0" borderId="13" xfId="53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justify" vertical="center" wrapText="1"/>
    </xf>
    <xf numFmtId="0" fontId="6" fillId="0" borderId="0" xfId="0" applyNumberFormat="1" applyFont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37" fontId="4" fillId="33" borderId="30" xfId="0" applyNumberFormat="1" applyFont="1" applyFill="1" applyBorder="1" applyAlignment="1">
      <alignment horizontal="center" vertical="center"/>
    </xf>
    <xf numFmtId="37" fontId="4" fillId="33" borderId="31" xfId="0" applyNumberFormat="1" applyFont="1" applyFill="1" applyBorder="1" applyAlignment="1">
      <alignment horizontal="center" vertical="center"/>
    </xf>
    <xf numFmtId="37" fontId="4" fillId="33" borderId="46" xfId="0" applyNumberFormat="1" applyFont="1" applyFill="1" applyBorder="1" applyAlignment="1">
      <alignment horizontal="center" vertical="center"/>
    </xf>
    <xf numFmtId="0" fontId="27" fillId="0" borderId="36" xfId="0" applyFont="1" applyBorder="1" applyAlignment="1">
      <alignment horizontal="left" indent="2"/>
    </xf>
    <xf numFmtId="3" fontId="25" fillId="34" borderId="47" xfId="0" applyNumberFormat="1" applyFont="1" applyFill="1" applyBorder="1" applyAlignment="1">
      <alignment horizontal="center" vertical="center"/>
    </xf>
    <xf numFmtId="3" fontId="25" fillId="34" borderId="48" xfId="0" applyNumberFormat="1" applyFont="1" applyFill="1" applyBorder="1" applyAlignment="1">
      <alignment horizontal="center" vertical="center"/>
    </xf>
    <xf numFmtId="3" fontId="25" fillId="34" borderId="24" xfId="0" applyNumberFormat="1" applyFont="1" applyFill="1" applyBorder="1" applyAlignment="1">
      <alignment horizontal="center" vertical="center"/>
    </xf>
    <xf numFmtId="3" fontId="25" fillId="34" borderId="32" xfId="0" applyNumberFormat="1" applyFont="1" applyFill="1" applyBorder="1" applyAlignment="1">
      <alignment horizontal="center" vertical="center"/>
    </xf>
    <xf numFmtId="3" fontId="25" fillId="33" borderId="10" xfId="0" applyNumberFormat="1" applyFont="1" applyFill="1" applyBorder="1" applyAlignment="1">
      <alignment horizontal="left" vertical="center" indent="1"/>
    </xf>
    <xf numFmtId="3" fontId="26" fillId="34" borderId="10" xfId="0" applyNumberFormat="1" applyFont="1" applyFill="1" applyBorder="1" applyAlignment="1">
      <alignment horizontal="center" vertical="center"/>
    </xf>
    <xf numFmtId="0" fontId="27" fillId="0" borderId="35" xfId="0" applyFont="1" applyBorder="1" applyAlignment="1">
      <alignment horizontal="left" indent="2"/>
    </xf>
    <xf numFmtId="0" fontId="25" fillId="33" borderId="10" xfId="0" applyFont="1" applyFill="1" applyBorder="1" applyAlignment="1">
      <alignment/>
    </xf>
    <xf numFmtId="0" fontId="27" fillId="0" borderId="13" xfId="0" applyFont="1" applyBorder="1" applyAlignment="1">
      <alignment horizontal="left" indent="2"/>
    </xf>
    <xf numFmtId="0" fontId="27" fillId="0" borderId="38" xfId="0" applyFont="1" applyBorder="1" applyAlignment="1">
      <alignment horizontal="left" indent="2"/>
    </xf>
    <xf numFmtId="0" fontId="27" fillId="0" borderId="33" xfId="0" applyFont="1" applyBorder="1" applyAlignment="1">
      <alignment horizontal="left" indent="2"/>
    </xf>
    <xf numFmtId="0" fontId="27" fillId="0" borderId="34" xfId="0" applyFont="1" applyBorder="1" applyAlignment="1">
      <alignment horizontal="left" indent="2"/>
    </xf>
    <xf numFmtId="0" fontId="27" fillId="0" borderId="37" xfId="0" applyFont="1" applyBorder="1" applyAlignment="1">
      <alignment horizontal="left" indent="2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4" fillId="33" borderId="49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14" fillId="33" borderId="51" xfId="0" applyFont="1" applyFill="1" applyBorder="1" applyAlignment="1" applyProtection="1">
      <alignment horizontal="center" vertical="center" wrapText="1"/>
      <protection/>
    </xf>
    <xf numFmtId="0" fontId="14" fillId="33" borderId="52" xfId="0" applyFont="1" applyFill="1" applyBorder="1" applyAlignment="1" applyProtection="1">
      <alignment horizontal="center" vertical="center" wrapText="1"/>
      <protection/>
    </xf>
    <xf numFmtId="0" fontId="14" fillId="33" borderId="53" xfId="0" applyFont="1" applyFill="1" applyBorder="1" applyAlignment="1" applyProtection="1">
      <alignment horizontal="center" vertical="center" wrapText="1"/>
      <protection/>
    </xf>
    <xf numFmtId="0" fontId="7" fillId="33" borderId="51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14" fillId="33" borderId="51" xfId="0" applyFont="1" applyFill="1" applyBorder="1" applyAlignment="1" applyProtection="1">
      <alignment horizontal="center" vertical="center"/>
      <protection/>
    </xf>
    <xf numFmtId="0" fontId="14" fillId="33" borderId="52" xfId="0" applyFont="1" applyFill="1" applyBorder="1" applyAlignment="1" applyProtection="1">
      <alignment horizontal="center" vertical="center"/>
      <protection/>
    </xf>
    <xf numFmtId="0" fontId="14" fillId="33" borderId="53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7" fillId="33" borderId="39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  <protection/>
    </xf>
    <xf numFmtId="0" fontId="7" fillId="33" borderId="5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[0]_Presupuesto Sectorial 98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37"/>
  <sheetViews>
    <sheetView showGridLines="0" showZeros="0" zoomScalePageLayoutView="0" workbookViewId="0" topLeftCell="A1">
      <selection activeCell="M24" sqref="M24"/>
    </sheetView>
  </sheetViews>
  <sheetFormatPr defaultColWidth="11.421875" defaultRowHeight="12.75"/>
  <cols>
    <col min="1" max="1" width="1.1484375" style="0" customWidth="1"/>
    <col min="2" max="2" width="2.28125" style="0" customWidth="1"/>
    <col min="3" max="3" width="4.140625" style="0" customWidth="1"/>
    <col min="4" max="4" width="34.00390625" style="0" bestFit="1" customWidth="1"/>
    <col min="5" max="5" width="0.85546875" style="50" customWidth="1"/>
    <col min="6" max="7" width="12.7109375" style="0" customWidth="1"/>
    <col min="8" max="8" width="9.140625" style="0" bestFit="1" customWidth="1"/>
    <col min="9" max="9" width="0.85546875" style="53" customWidth="1"/>
    <col min="10" max="10" width="5.421875" style="0" bestFit="1" customWidth="1"/>
    <col min="11" max="11" width="34.00390625" style="0" bestFit="1" customWidth="1"/>
    <col min="12" max="12" width="0.85546875" style="50" customWidth="1"/>
    <col min="13" max="14" width="12.7109375" style="0" customWidth="1"/>
    <col min="15" max="15" width="8.8515625" style="0" customWidth="1"/>
    <col min="16" max="16" width="0.85546875" style="50" customWidth="1"/>
    <col min="17" max="18" width="12.7109375" style="0" customWidth="1"/>
  </cols>
  <sheetData>
    <row r="3" spans="3:18" ht="14.25">
      <c r="C3" s="196" t="s">
        <v>149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</row>
    <row r="4" spans="3:18" ht="12.75">
      <c r="C4" s="197" t="s">
        <v>12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</row>
    <row r="5" spans="3:18" ht="12.75">
      <c r="C5" s="197" t="s">
        <v>0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</row>
    <row r="7" spans="3:18" ht="12.75">
      <c r="C7" s="1" t="s">
        <v>26</v>
      </c>
      <c r="D7" s="2"/>
      <c r="E7" s="46"/>
      <c r="F7" s="3"/>
      <c r="G7" s="3"/>
      <c r="H7" s="2"/>
      <c r="I7" s="48"/>
      <c r="J7" s="2"/>
      <c r="K7" s="2"/>
      <c r="L7" s="46"/>
      <c r="M7" s="3"/>
      <c r="N7" s="3"/>
      <c r="O7" s="2"/>
      <c r="P7" s="46"/>
      <c r="Q7" s="2"/>
      <c r="R7" s="2"/>
    </row>
    <row r="8" spans="3:18" ht="12.75" customHeight="1">
      <c r="C8" s="191" t="s">
        <v>9</v>
      </c>
      <c r="D8" s="193"/>
      <c r="E8" s="47"/>
      <c r="F8" s="198" t="s">
        <v>135</v>
      </c>
      <c r="G8" s="200"/>
      <c r="H8" s="199"/>
      <c r="I8" s="54"/>
      <c r="J8" s="191" t="s">
        <v>9</v>
      </c>
      <c r="K8" s="191"/>
      <c r="L8" s="51"/>
      <c r="M8" s="198" t="s">
        <v>150</v>
      </c>
      <c r="N8" s="200"/>
      <c r="O8" s="199"/>
      <c r="P8" s="51"/>
      <c r="Q8" s="198" t="s">
        <v>13</v>
      </c>
      <c r="R8" s="199"/>
    </row>
    <row r="9" spans="3:18" ht="12.75" customHeight="1">
      <c r="C9" s="193"/>
      <c r="D9" s="193"/>
      <c r="E9" s="47"/>
      <c r="F9" s="191" t="s">
        <v>11</v>
      </c>
      <c r="G9" s="191" t="s">
        <v>139</v>
      </c>
      <c r="H9" s="191" t="s">
        <v>1</v>
      </c>
      <c r="I9" s="55"/>
      <c r="J9" s="193"/>
      <c r="K9" s="193"/>
      <c r="L9" s="46"/>
      <c r="M9" s="191" t="s">
        <v>11</v>
      </c>
      <c r="N9" s="191" t="s">
        <v>139</v>
      </c>
      <c r="O9" s="191" t="s">
        <v>1</v>
      </c>
      <c r="P9" s="46"/>
      <c r="Q9" s="191" t="s">
        <v>11</v>
      </c>
      <c r="R9" s="191" t="s">
        <v>49</v>
      </c>
    </row>
    <row r="10" spans="3:18" ht="12.75">
      <c r="C10" s="193"/>
      <c r="D10" s="193"/>
      <c r="E10" s="47"/>
      <c r="F10" s="192"/>
      <c r="G10" s="192"/>
      <c r="H10" s="192"/>
      <c r="I10" s="56"/>
      <c r="J10" s="193"/>
      <c r="K10" s="193"/>
      <c r="L10" s="46"/>
      <c r="M10" s="192"/>
      <c r="N10" s="192"/>
      <c r="O10" s="192"/>
      <c r="P10" s="46"/>
      <c r="Q10" s="192"/>
      <c r="R10" s="192"/>
    </row>
    <row r="11" spans="3:18" ht="12.75">
      <c r="C11" s="193"/>
      <c r="D11" s="193"/>
      <c r="E11" s="47"/>
      <c r="F11" s="192"/>
      <c r="G11" s="192"/>
      <c r="H11" s="192"/>
      <c r="I11" s="56"/>
      <c r="J11" s="193"/>
      <c r="K11" s="193"/>
      <c r="L11" s="46"/>
      <c r="M11" s="192"/>
      <c r="N11" s="192"/>
      <c r="O11" s="192"/>
      <c r="P11" s="46"/>
      <c r="Q11" s="192"/>
      <c r="R11" s="192"/>
    </row>
    <row r="12" spans="3:18" ht="4.5" customHeight="1">
      <c r="C12" s="5"/>
      <c r="D12" s="6"/>
      <c r="E12" s="48"/>
      <c r="F12" s="7"/>
      <c r="G12" s="7"/>
      <c r="H12" s="7"/>
      <c r="I12" s="48"/>
      <c r="J12" s="14"/>
      <c r="K12" s="14"/>
      <c r="L12" s="46"/>
      <c r="M12" s="7"/>
      <c r="N12" s="7"/>
      <c r="O12" s="7"/>
      <c r="P12" s="46"/>
      <c r="Q12" s="7"/>
      <c r="R12" s="7"/>
    </row>
    <row r="13" spans="3:18" ht="12.75">
      <c r="C13" s="194" t="s">
        <v>10</v>
      </c>
      <c r="D13" s="195"/>
      <c r="E13" s="49"/>
      <c r="F13" s="44">
        <f>SUM(F14:F18)</f>
        <v>3927495017</v>
      </c>
      <c r="G13" s="44">
        <f>SUM(G14:G18)</f>
        <v>633993009</v>
      </c>
      <c r="H13" s="45">
        <f aca="true" t="shared" si="0" ref="H13:H18">IF(F13=0," ",G13/F13)</f>
        <v>0.16142426820550693</v>
      </c>
      <c r="I13" s="57"/>
      <c r="J13" s="194" t="s">
        <v>10</v>
      </c>
      <c r="K13" s="195"/>
      <c r="L13" s="46"/>
      <c r="M13" s="44">
        <f>SUM(M14:M18)</f>
        <v>4389774757</v>
      </c>
      <c r="N13" s="44">
        <f>SUM(N14:N18)</f>
        <v>685804686</v>
      </c>
      <c r="O13" s="45">
        <f aca="true" t="shared" si="1" ref="O13:O18">IF(M13=0," ",N13/M13)</f>
        <v>0.15622776200678762</v>
      </c>
      <c r="P13" s="46"/>
      <c r="Q13" s="44">
        <f aca="true" t="shared" si="2" ref="Q13:R20">+M13-F13</f>
        <v>462279740</v>
      </c>
      <c r="R13" s="44">
        <f t="shared" si="2"/>
        <v>51811677</v>
      </c>
    </row>
    <row r="14" spans="3:21" ht="12.75">
      <c r="C14" s="8" t="s">
        <v>43</v>
      </c>
      <c r="D14" s="6" t="s">
        <v>2</v>
      </c>
      <c r="E14" s="48"/>
      <c r="F14" s="9">
        <v>3306043452</v>
      </c>
      <c r="G14" s="9">
        <v>580943001</v>
      </c>
      <c r="H14" s="10">
        <f t="shared" si="0"/>
        <v>0.1757215261791423</v>
      </c>
      <c r="I14" s="52"/>
      <c r="J14" s="8" t="s">
        <v>43</v>
      </c>
      <c r="K14" s="6" t="s">
        <v>2</v>
      </c>
      <c r="L14" s="46"/>
      <c r="M14" s="9">
        <v>3827108717</v>
      </c>
      <c r="N14" s="9">
        <v>616153748</v>
      </c>
      <c r="O14" s="10">
        <f t="shared" si="1"/>
        <v>0.16099718967037643</v>
      </c>
      <c r="P14" s="46"/>
      <c r="Q14" s="9">
        <f t="shared" si="2"/>
        <v>521065265</v>
      </c>
      <c r="R14" s="9">
        <f t="shared" si="2"/>
        <v>35210747</v>
      </c>
      <c r="T14" s="41"/>
      <c r="U14" s="41"/>
    </row>
    <row r="15" spans="3:21" ht="12.75">
      <c r="C15" s="8" t="s">
        <v>44</v>
      </c>
      <c r="D15" s="6" t="s">
        <v>3</v>
      </c>
      <c r="E15" s="48"/>
      <c r="F15" s="9">
        <v>413310847</v>
      </c>
      <c r="G15" s="9">
        <v>48312064</v>
      </c>
      <c r="H15" s="10">
        <f t="shared" si="0"/>
        <v>0.11689038492619092</v>
      </c>
      <c r="I15" s="52"/>
      <c r="J15" s="8" t="s">
        <v>44</v>
      </c>
      <c r="K15" s="6" t="s">
        <v>3</v>
      </c>
      <c r="L15" s="46"/>
      <c r="M15" s="9">
        <v>460867193</v>
      </c>
      <c r="N15" s="9">
        <v>63771784</v>
      </c>
      <c r="O15" s="10">
        <f t="shared" si="1"/>
        <v>0.1383734511126289</v>
      </c>
      <c r="P15" s="46"/>
      <c r="Q15" s="9">
        <f t="shared" si="2"/>
        <v>47556346</v>
      </c>
      <c r="R15" s="9">
        <f t="shared" si="2"/>
        <v>15459720</v>
      </c>
      <c r="T15" s="41"/>
      <c r="U15" s="41"/>
    </row>
    <row r="16" spans="3:21" ht="12.75">
      <c r="C16" s="8" t="s">
        <v>45</v>
      </c>
      <c r="D16" s="6" t="s">
        <v>38</v>
      </c>
      <c r="E16" s="48"/>
      <c r="F16" s="9">
        <v>29957287</v>
      </c>
      <c r="G16" s="9">
        <v>1930757</v>
      </c>
      <c r="H16" s="10">
        <f t="shared" si="0"/>
        <v>0.06445032889660536</v>
      </c>
      <c r="I16" s="52"/>
      <c r="J16" s="8" t="s">
        <v>45</v>
      </c>
      <c r="K16" s="6" t="s">
        <v>38</v>
      </c>
      <c r="L16" s="46"/>
      <c r="M16" s="9">
        <v>20514751</v>
      </c>
      <c r="N16" s="9">
        <v>1302330</v>
      </c>
      <c r="O16" s="10">
        <f t="shared" si="1"/>
        <v>0.06348261307193054</v>
      </c>
      <c r="P16" s="46"/>
      <c r="Q16" s="9">
        <f t="shared" si="2"/>
        <v>-9442536</v>
      </c>
      <c r="R16" s="9">
        <f t="shared" si="2"/>
        <v>-628427</v>
      </c>
      <c r="T16" s="41"/>
      <c r="U16" s="41"/>
    </row>
    <row r="17" spans="3:21" ht="12.75">
      <c r="C17" s="8" t="s">
        <v>46</v>
      </c>
      <c r="D17" s="6" t="s">
        <v>4</v>
      </c>
      <c r="E17" s="48"/>
      <c r="F17" s="9">
        <v>167707529</v>
      </c>
      <c r="G17" s="9">
        <v>2807187</v>
      </c>
      <c r="H17" s="10">
        <f t="shared" si="0"/>
        <v>0.016738586614080994</v>
      </c>
      <c r="I17" s="52"/>
      <c r="J17" s="8" t="s">
        <v>46</v>
      </c>
      <c r="K17" s="6" t="s">
        <v>4</v>
      </c>
      <c r="L17" s="46"/>
      <c r="M17" s="9">
        <v>76039827</v>
      </c>
      <c r="N17" s="9">
        <v>4576824</v>
      </c>
      <c r="O17" s="10">
        <f t="shared" si="1"/>
        <v>0.060189826576012594</v>
      </c>
      <c r="P17" s="46"/>
      <c r="Q17" s="9">
        <f>+M17-F17</f>
        <v>-91667702</v>
      </c>
      <c r="R17" s="9">
        <f>+N17-G17</f>
        <v>1769637</v>
      </c>
      <c r="T17" s="41"/>
      <c r="U17" s="41"/>
    </row>
    <row r="18" spans="3:21" ht="12.75">
      <c r="C18" s="8" t="s">
        <v>137</v>
      </c>
      <c r="D18" s="6" t="s">
        <v>138</v>
      </c>
      <c r="E18" s="48"/>
      <c r="F18" s="9">
        <v>10475902</v>
      </c>
      <c r="G18" s="9">
        <v>0</v>
      </c>
      <c r="H18" s="10">
        <f t="shared" si="0"/>
        <v>0</v>
      </c>
      <c r="I18" s="52"/>
      <c r="J18" s="8" t="s">
        <v>137</v>
      </c>
      <c r="K18" s="6" t="s">
        <v>138</v>
      </c>
      <c r="L18" s="46"/>
      <c r="M18" s="9">
        <v>5244269</v>
      </c>
      <c r="N18" s="9">
        <v>0</v>
      </c>
      <c r="O18" s="10">
        <f t="shared" si="1"/>
        <v>0</v>
      </c>
      <c r="P18" s="46"/>
      <c r="Q18" s="9">
        <f t="shared" si="2"/>
        <v>-5231633</v>
      </c>
      <c r="R18" s="9">
        <f t="shared" si="2"/>
        <v>0</v>
      </c>
      <c r="T18" s="41"/>
      <c r="U18" s="41"/>
    </row>
    <row r="19" spans="3:18" ht="5.25" customHeight="1">
      <c r="C19" s="5"/>
      <c r="D19" s="6"/>
      <c r="E19" s="48"/>
      <c r="F19" s="9"/>
      <c r="G19" s="9"/>
      <c r="H19" s="7"/>
      <c r="I19" s="48"/>
      <c r="J19" s="5"/>
      <c r="K19" s="83"/>
      <c r="L19" s="46"/>
      <c r="M19" s="9"/>
      <c r="N19" s="9"/>
      <c r="O19" s="7"/>
      <c r="P19" s="46"/>
      <c r="Q19" s="9"/>
      <c r="R19" s="9"/>
    </row>
    <row r="20" spans="3:18" ht="12.75">
      <c r="C20" s="194" t="s">
        <v>8</v>
      </c>
      <c r="D20" s="195"/>
      <c r="E20" s="49"/>
      <c r="F20" s="44">
        <f>+F21+F22+F23+F24+F25+F26+F27</f>
        <v>3927495017</v>
      </c>
      <c r="G20" s="44">
        <f>+G21+G22+G23+G24+G25+G26+G27</f>
        <v>633993011</v>
      </c>
      <c r="H20" s="45">
        <f>IF(F20=0," ",G20/F20)</f>
        <v>0.16142426871473736</v>
      </c>
      <c r="I20" s="57"/>
      <c r="J20" s="194" t="s">
        <v>8</v>
      </c>
      <c r="K20" s="195"/>
      <c r="L20" s="46"/>
      <c r="M20" s="44">
        <f>+M21+M22+M23+M24+M27</f>
        <v>4389774757</v>
      </c>
      <c r="N20" s="44">
        <f>+N21+N22+N23+N24+N27</f>
        <v>685804686</v>
      </c>
      <c r="O20" s="45">
        <f aca="true" t="shared" si="3" ref="O20:O29">IF(M20=0," ",N20/M20)</f>
        <v>0.15622776200678762</v>
      </c>
      <c r="P20" s="46"/>
      <c r="Q20" s="44">
        <f t="shared" si="2"/>
        <v>462279740</v>
      </c>
      <c r="R20" s="44">
        <f t="shared" si="2"/>
        <v>51811675</v>
      </c>
    </row>
    <row r="21" spans="3:24" ht="12.75">
      <c r="C21" s="8" t="s">
        <v>89</v>
      </c>
      <c r="D21" s="6" t="s">
        <v>5</v>
      </c>
      <c r="E21" s="48"/>
      <c r="F21" s="9">
        <v>1099667230</v>
      </c>
      <c r="G21" s="9">
        <v>249447059</v>
      </c>
      <c r="H21" s="10">
        <f aca="true" t="shared" si="4" ref="H21:H29">IF(F21=0," ",G21/F21)</f>
        <v>0.22683867646033246</v>
      </c>
      <c r="I21" s="52"/>
      <c r="J21" s="8" t="s">
        <v>39</v>
      </c>
      <c r="K21" s="6" t="s">
        <v>5</v>
      </c>
      <c r="L21" s="46"/>
      <c r="M21" s="9">
        <v>1226025302</v>
      </c>
      <c r="N21" s="9">
        <v>274581778</v>
      </c>
      <c r="O21" s="10">
        <f t="shared" si="3"/>
        <v>0.2239609391030333</v>
      </c>
      <c r="P21" s="46"/>
      <c r="Q21" s="84">
        <f aca="true" t="shared" si="5" ref="Q21:R29">+M21-F21</f>
        <v>126358072</v>
      </c>
      <c r="R21" s="84">
        <f t="shared" si="5"/>
        <v>25134719</v>
      </c>
      <c r="T21" s="41"/>
      <c r="U21" s="41"/>
      <c r="X21" s="41"/>
    </row>
    <row r="22" spans="3:24" ht="12.75">
      <c r="C22" s="8" t="s">
        <v>90</v>
      </c>
      <c r="D22" s="6" t="s">
        <v>47</v>
      </c>
      <c r="E22" s="48"/>
      <c r="F22" s="9">
        <v>177658591</v>
      </c>
      <c r="G22" s="9">
        <v>40860578</v>
      </c>
      <c r="H22" s="10">
        <f t="shared" si="4"/>
        <v>0.2299949457552548</v>
      </c>
      <c r="I22" s="52"/>
      <c r="J22" s="8" t="s">
        <v>40</v>
      </c>
      <c r="K22" s="6" t="s">
        <v>47</v>
      </c>
      <c r="L22" s="46"/>
      <c r="M22" s="9">
        <v>183804289</v>
      </c>
      <c r="N22" s="9">
        <v>46569673</v>
      </c>
      <c r="O22" s="10">
        <f t="shared" si="3"/>
        <v>0.25336554034383824</v>
      </c>
      <c r="P22" s="46"/>
      <c r="Q22" s="9">
        <f t="shared" si="5"/>
        <v>6145698</v>
      </c>
      <c r="R22" s="9">
        <f t="shared" si="5"/>
        <v>5709095</v>
      </c>
      <c r="T22" s="41"/>
      <c r="U22" s="41"/>
      <c r="X22" s="41"/>
    </row>
    <row r="23" spans="3:24" ht="12.75">
      <c r="C23" s="8" t="s">
        <v>91</v>
      </c>
      <c r="D23" s="6" t="s">
        <v>6</v>
      </c>
      <c r="E23" s="48"/>
      <c r="F23" s="9">
        <v>1516201993</v>
      </c>
      <c r="G23" s="9">
        <v>311796269</v>
      </c>
      <c r="H23" s="10">
        <f t="shared" si="4"/>
        <v>0.20564296211157929</v>
      </c>
      <c r="I23" s="52"/>
      <c r="J23" s="8" t="s">
        <v>41</v>
      </c>
      <c r="K23" s="6" t="s">
        <v>6</v>
      </c>
      <c r="L23" s="46"/>
      <c r="M23" s="9">
        <v>1736103045</v>
      </c>
      <c r="N23" s="9">
        <v>277973101</v>
      </c>
      <c r="O23" s="10">
        <f t="shared" si="3"/>
        <v>0.1601132500749689</v>
      </c>
      <c r="P23" s="46"/>
      <c r="Q23" s="9">
        <f t="shared" si="5"/>
        <v>219901052</v>
      </c>
      <c r="R23" s="9">
        <f t="shared" si="5"/>
        <v>-33823168</v>
      </c>
      <c r="T23" s="41"/>
      <c r="U23" s="41"/>
      <c r="X23" s="41"/>
    </row>
    <row r="24" spans="3:24" ht="12.75">
      <c r="C24" s="8" t="s">
        <v>92</v>
      </c>
      <c r="D24" s="126" t="s">
        <v>85</v>
      </c>
      <c r="E24" s="48"/>
      <c r="F24" s="9">
        <f>1926085+257536965</f>
        <v>259463050</v>
      </c>
      <c r="G24" s="9">
        <v>16044070</v>
      </c>
      <c r="H24" s="10">
        <f t="shared" si="4"/>
        <v>0.061835664076252864</v>
      </c>
      <c r="I24" s="52"/>
      <c r="J24" s="8" t="s">
        <v>84</v>
      </c>
      <c r="K24" s="126" t="s">
        <v>85</v>
      </c>
      <c r="L24" s="46"/>
      <c r="M24" s="9">
        <f>20000000+61026584</f>
        <v>81026584</v>
      </c>
      <c r="N24" s="9">
        <v>3823827</v>
      </c>
      <c r="O24" s="10">
        <f t="shared" si="3"/>
        <v>0.04719225236004026</v>
      </c>
      <c r="P24" s="46"/>
      <c r="Q24" s="9">
        <f t="shared" si="5"/>
        <v>-178436466</v>
      </c>
      <c r="R24" s="9">
        <f t="shared" si="5"/>
        <v>-12220243</v>
      </c>
      <c r="T24" s="41"/>
      <c r="U24" s="41"/>
      <c r="X24" s="41"/>
    </row>
    <row r="25" spans="3:24" ht="12.75">
      <c r="C25" s="138" t="s">
        <v>93</v>
      </c>
      <c r="D25" s="139" t="s">
        <v>96</v>
      </c>
      <c r="E25" s="48"/>
      <c r="F25" s="9">
        <v>0</v>
      </c>
      <c r="G25" s="9">
        <v>0</v>
      </c>
      <c r="H25" s="10" t="str">
        <f t="shared" si="4"/>
        <v> </v>
      </c>
      <c r="I25" s="52"/>
      <c r="J25" s="8"/>
      <c r="K25" s="126"/>
      <c r="L25" s="46"/>
      <c r="M25" s="9"/>
      <c r="N25" s="9"/>
      <c r="O25" s="10" t="str">
        <f t="shared" si="3"/>
        <v> </v>
      </c>
      <c r="P25" s="46"/>
      <c r="Q25" s="9">
        <f t="shared" si="5"/>
        <v>0</v>
      </c>
      <c r="R25" s="9">
        <f t="shared" si="5"/>
        <v>0</v>
      </c>
      <c r="T25" s="41"/>
      <c r="U25" s="41"/>
      <c r="X25" s="41"/>
    </row>
    <row r="26" spans="3:24" ht="12.75">
      <c r="C26" s="138" t="s">
        <v>94</v>
      </c>
      <c r="D26" s="139" t="s">
        <v>95</v>
      </c>
      <c r="E26" s="48"/>
      <c r="F26" s="9">
        <v>0</v>
      </c>
      <c r="G26" s="9">
        <v>0</v>
      </c>
      <c r="H26" s="10" t="str">
        <f>IF(F26=0," ",G26/F26)</f>
        <v> </v>
      </c>
      <c r="I26" s="52"/>
      <c r="J26" s="8"/>
      <c r="K26" s="126"/>
      <c r="L26" s="46"/>
      <c r="M26" s="9"/>
      <c r="N26" s="9"/>
      <c r="O26" s="10" t="str">
        <f>IF(M26=0," ",N26/M26)</f>
        <v> </v>
      </c>
      <c r="P26" s="46"/>
      <c r="Q26" s="9">
        <f>+M26-F26</f>
        <v>0</v>
      </c>
      <c r="R26" s="9">
        <f>+N26-G26</f>
        <v>0</v>
      </c>
      <c r="T26" s="41"/>
      <c r="U26" s="41"/>
      <c r="X26" s="41"/>
    </row>
    <row r="27" spans="3:24" s="116" customFormat="1" ht="12.75" customHeight="1">
      <c r="C27" s="120" t="s">
        <v>42</v>
      </c>
      <c r="D27" s="121" t="s">
        <v>48</v>
      </c>
      <c r="E27" s="117"/>
      <c r="F27" s="118">
        <f>SUM(F28:F29)</f>
        <v>874504153</v>
      </c>
      <c r="G27" s="118">
        <f>SUM(G28:G29)</f>
        <v>15845035</v>
      </c>
      <c r="H27" s="45">
        <f>IF(F27=0," ",G27/F27)</f>
        <v>0.018118879076381014</v>
      </c>
      <c r="I27" s="119"/>
      <c r="J27" s="120" t="s">
        <v>42</v>
      </c>
      <c r="K27" s="121" t="s">
        <v>48</v>
      </c>
      <c r="L27" s="122"/>
      <c r="M27" s="123">
        <f>+M28+M29</f>
        <v>1162815537</v>
      </c>
      <c r="N27" s="123">
        <f>+N28+N29</f>
        <v>82856307</v>
      </c>
      <c r="O27" s="124">
        <f t="shared" si="3"/>
        <v>0.0712549018856118</v>
      </c>
      <c r="P27" s="122"/>
      <c r="Q27" s="44">
        <f t="shared" si="5"/>
        <v>288311384</v>
      </c>
      <c r="R27" s="44">
        <f t="shared" si="5"/>
        <v>67011272</v>
      </c>
      <c r="T27" s="125"/>
      <c r="U27" s="125"/>
      <c r="X27" s="125"/>
    </row>
    <row r="28" spans="3:24" ht="12.75" customHeight="1">
      <c r="C28" s="81"/>
      <c r="D28" s="126" t="s">
        <v>69</v>
      </c>
      <c r="E28" s="48"/>
      <c r="F28" s="9">
        <v>603764643</v>
      </c>
      <c r="G28" s="9">
        <v>15039633</v>
      </c>
      <c r="H28" s="10">
        <f>IF(F28=0," ",G28/F28)</f>
        <v>0.024909761070589887</v>
      </c>
      <c r="I28" s="52"/>
      <c r="J28" s="81"/>
      <c r="K28" s="126" t="s">
        <v>69</v>
      </c>
      <c r="L28" s="46"/>
      <c r="M28" s="80">
        <v>696008196</v>
      </c>
      <c r="N28" s="9">
        <v>37648950</v>
      </c>
      <c r="O28" s="10">
        <f t="shared" si="3"/>
        <v>0.05409268197755533</v>
      </c>
      <c r="P28" s="46"/>
      <c r="Q28" s="9">
        <f t="shared" si="5"/>
        <v>92243553</v>
      </c>
      <c r="R28" s="9">
        <f t="shared" si="5"/>
        <v>22609317</v>
      </c>
      <c r="T28" s="41"/>
      <c r="U28" s="41"/>
      <c r="X28" s="41"/>
    </row>
    <row r="29" spans="2:24" ht="12.75">
      <c r="B29" s="2"/>
      <c r="C29" s="82"/>
      <c r="D29" s="127" t="s">
        <v>70</v>
      </c>
      <c r="E29" s="48"/>
      <c r="F29" s="11">
        <v>270739510</v>
      </c>
      <c r="G29" s="11">
        <v>805402</v>
      </c>
      <c r="H29" s="12">
        <f t="shared" si="4"/>
        <v>0.0029748225517583302</v>
      </c>
      <c r="I29" s="52"/>
      <c r="J29" s="82"/>
      <c r="K29" s="127" t="s">
        <v>70</v>
      </c>
      <c r="L29" s="46"/>
      <c r="M29" s="11">
        <v>466807341</v>
      </c>
      <c r="N29" s="11">
        <v>45207357</v>
      </c>
      <c r="O29" s="12">
        <f t="shared" si="3"/>
        <v>0.0968437148035339</v>
      </c>
      <c r="P29" s="46"/>
      <c r="Q29" s="11">
        <f>+M29-F29</f>
        <v>196067831</v>
      </c>
      <c r="R29" s="11">
        <f t="shared" si="5"/>
        <v>44401955</v>
      </c>
      <c r="T29" s="41"/>
      <c r="U29" s="41"/>
      <c r="X29" s="41"/>
    </row>
    <row r="30" spans="2:18" ht="3.75" customHeight="1">
      <c r="B30" s="2"/>
      <c r="C30" s="13"/>
      <c r="D30" s="2"/>
      <c r="E30" s="48"/>
      <c r="F30" s="2"/>
      <c r="G30" s="2"/>
      <c r="H30" s="2"/>
      <c r="I30" s="48"/>
      <c r="J30" s="2"/>
      <c r="K30" s="2"/>
      <c r="L30" s="46"/>
      <c r="M30" s="2"/>
      <c r="N30" s="2"/>
      <c r="O30" s="2"/>
      <c r="P30" s="46"/>
      <c r="Q30" s="2"/>
      <c r="R30" s="2"/>
    </row>
    <row r="31" spans="2:18" ht="12.75">
      <c r="B31" s="2"/>
      <c r="C31" s="13" t="s">
        <v>153</v>
      </c>
      <c r="D31" s="2"/>
      <c r="E31" s="48"/>
      <c r="F31" s="2"/>
      <c r="G31" s="2"/>
      <c r="H31" s="2"/>
      <c r="I31" s="48"/>
      <c r="J31" s="2"/>
      <c r="K31" s="2"/>
      <c r="L31" s="46"/>
      <c r="M31" s="2"/>
      <c r="N31" s="2"/>
      <c r="O31" s="2"/>
      <c r="P31" s="46"/>
      <c r="Q31" s="2"/>
      <c r="R31" s="2"/>
    </row>
    <row r="32" spans="2:18" ht="12.75">
      <c r="B32" s="2"/>
      <c r="C32" s="189" t="s">
        <v>140</v>
      </c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</row>
    <row r="33" spans="2:18" ht="25.5" customHeight="1">
      <c r="B33" s="2"/>
      <c r="C33" s="187" t="s">
        <v>98</v>
      </c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</row>
    <row r="34" spans="2:18" ht="26.25" customHeight="1">
      <c r="B34" s="2"/>
      <c r="C34" s="187" t="s">
        <v>97</v>
      </c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</row>
    <row r="35" spans="2:18" ht="12.75">
      <c r="B35" s="2"/>
      <c r="D35" s="2"/>
      <c r="E35" s="46"/>
      <c r="F35" s="2"/>
      <c r="G35" s="2"/>
      <c r="H35" s="2"/>
      <c r="I35" s="48"/>
      <c r="J35" s="2"/>
      <c r="K35" s="2"/>
      <c r="L35" s="46"/>
      <c r="M35" s="2"/>
      <c r="N35" s="2"/>
      <c r="O35" s="2"/>
      <c r="P35" s="46"/>
      <c r="Q35" s="2"/>
      <c r="R35" s="2"/>
    </row>
    <row r="36" spans="2:18" ht="13.5">
      <c r="B36" s="2"/>
      <c r="C36" s="42" t="s">
        <v>157</v>
      </c>
      <c r="D36" s="2"/>
      <c r="E36" s="46"/>
      <c r="F36" s="2"/>
      <c r="G36" s="2"/>
      <c r="H36" s="2"/>
      <c r="I36" s="48"/>
      <c r="J36" s="2"/>
      <c r="K36" s="2"/>
      <c r="L36" s="46"/>
      <c r="M36" s="2"/>
      <c r="N36" s="2"/>
      <c r="O36" s="2"/>
      <c r="P36" s="46"/>
      <c r="Q36" s="2"/>
      <c r="R36" s="2"/>
    </row>
    <row r="37" ht="13.5">
      <c r="C37" s="42" t="s">
        <v>151</v>
      </c>
    </row>
  </sheetData>
  <sheetProtection/>
  <mergeCells count="23">
    <mergeCell ref="F8:H8"/>
    <mergeCell ref="J20:K20"/>
    <mergeCell ref="M8:O8"/>
    <mergeCell ref="C20:D20"/>
    <mergeCell ref="C13:D13"/>
    <mergeCell ref="C3:R3"/>
    <mergeCell ref="C4:R4"/>
    <mergeCell ref="C5:R5"/>
    <mergeCell ref="M9:M11"/>
    <mergeCell ref="N9:N11"/>
    <mergeCell ref="O9:O11"/>
    <mergeCell ref="Q8:R8"/>
    <mergeCell ref="J8:K11"/>
    <mergeCell ref="C34:R34"/>
    <mergeCell ref="C33:R33"/>
    <mergeCell ref="C32:R32"/>
    <mergeCell ref="R9:R11"/>
    <mergeCell ref="C8:D11"/>
    <mergeCell ref="Q9:Q11"/>
    <mergeCell ref="G9:G11"/>
    <mergeCell ref="H9:H11"/>
    <mergeCell ref="F9:F11"/>
    <mergeCell ref="J13:K13"/>
  </mergeCells>
  <printOptions horizontalCentered="1"/>
  <pageMargins left="0" right="0" top="0.3937007874015748" bottom="0.3937007874015748" header="0" footer="0.2755905511811024"/>
  <pageSetup horizontalDpi="600" verticalDpi="600" orientation="landscape" paperSize="9" scale="74" r:id="rId1"/>
  <headerFooter alignWithMargins="0">
    <oddFooter>&amp;C&amp;"Arial Narrow,Normal"&amp;8Página &amp;P de &amp;N</oddFooter>
  </headerFooter>
  <ignoredErrors>
    <ignoredError sqref="J14:J16 D19:D20 C19:C20 J17:J18" numberStoredAsText="1"/>
    <ignoredError sqref="M13:N13 L29 L13:L15 L27 H19 M19:O19 L19:L2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4"/>
  <sheetViews>
    <sheetView showGridLines="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41" sqref="I41"/>
    </sheetView>
  </sheetViews>
  <sheetFormatPr defaultColWidth="11.421875" defaultRowHeight="12.75"/>
  <cols>
    <col min="1" max="1" width="2.8515625" style="143" customWidth="1"/>
    <col min="2" max="2" width="8.7109375" style="143" bestFit="1" customWidth="1"/>
    <col min="3" max="3" width="68.28125" style="143" bestFit="1" customWidth="1"/>
    <col min="4" max="4" width="0.85546875" style="162" customWidth="1"/>
    <col min="5" max="6" width="13.7109375" style="143" customWidth="1"/>
    <col min="7" max="7" width="11.421875" style="143" customWidth="1"/>
    <col min="8" max="8" width="0.85546875" style="143" customWidth="1"/>
    <col min="9" max="10" width="13.7109375" style="143" customWidth="1"/>
    <col min="11" max="11" width="11.421875" style="143" customWidth="1"/>
    <col min="12" max="12" width="0.85546875" style="143" customWidth="1"/>
    <col min="13" max="14" width="13.7109375" style="143" customWidth="1"/>
    <col min="15" max="16384" width="11.421875" style="143" customWidth="1"/>
  </cols>
  <sheetData>
    <row r="2" spans="2:15" ht="14.25">
      <c r="B2" s="216" t="s">
        <v>152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137"/>
    </row>
    <row r="3" spans="2:15" ht="12.75">
      <c r="B3" s="197" t="s">
        <v>134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36"/>
    </row>
    <row r="4" spans="2:15" ht="12.75">
      <c r="B4" s="197" t="s">
        <v>0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36"/>
    </row>
    <row r="5" spans="2:15" ht="12.75">
      <c r="B5"/>
      <c r="C5"/>
      <c r="D5"/>
      <c r="E5" s="50"/>
      <c r="F5"/>
      <c r="G5"/>
      <c r="H5"/>
      <c r="I5" s="50"/>
      <c r="J5"/>
      <c r="K5"/>
      <c r="L5"/>
      <c r="M5" s="50"/>
      <c r="N5"/>
      <c r="O5"/>
    </row>
    <row r="6" spans="2:15" ht="12.75">
      <c r="B6" s="215" t="s">
        <v>26</v>
      </c>
      <c r="C6" s="215"/>
      <c r="D6" s="1"/>
      <c r="E6" s="48"/>
      <c r="F6" s="2"/>
      <c r="G6" s="2"/>
      <c r="H6" s="2"/>
      <c r="I6" s="46"/>
      <c r="J6" s="2"/>
      <c r="K6" s="2"/>
      <c r="L6" s="2"/>
      <c r="M6" s="46"/>
      <c r="N6" s="2"/>
      <c r="O6" s="2"/>
    </row>
    <row r="8" spans="2:14" ht="12.75">
      <c r="B8" s="202" t="s">
        <v>99</v>
      </c>
      <c r="C8" s="203"/>
      <c r="D8" s="142"/>
      <c r="E8" s="207" t="s">
        <v>135</v>
      </c>
      <c r="F8" s="207"/>
      <c r="G8" s="207"/>
      <c r="I8" s="207" t="s">
        <v>150</v>
      </c>
      <c r="J8" s="207"/>
      <c r="K8" s="207"/>
      <c r="M8" s="207" t="s">
        <v>13</v>
      </c>
      <c r="N8" s="207"/>
    </row>
    <row r="9" spans="2:14" s="146" customFormat="1" ht="38.25">
      <c r="B9" s="204"/>
      <c r="C9" s="205"/>
      <c r="D9" s="142"/>
      <c r="E9" s="144" t="s">
        <v>100</v>
      </c>
      <c r="F9" s="145" t="s">
        <v>141</v>
      </c>
      <c r="G9" s="144" t="s">
        <v>1</v>
      </c>
      <c r="I9" s="144" t="s">
        <v>100</v>
      </c>
      <c r="J9" s="145" t="s">
        <v>141</v>
      </c>
      <c r="K9" s="144" t="s">
        <v>1</v>
      </c>
      <c r="M9" s="145" t="s">
        <v>101</v>
      </c>
      <c r="N9" s="145" t="s">
        <v>102</v>
      </c>
    </row>
    <row r="10" spans="2:14" s="146" customFormat="1" ht="12.75">
      <c r="B10" s="209" t="s">
        <v>103</v>
      </c>
      <c r="C10" s="209"/>
      <c r="D10" s="147"/>
      <c r="E10" s="148">
        <f>SUM(E11:E13)</f>
        <v>1099667230</v>
      </c>
      <c r="F10" s="148">
        <f>SUM(F11:F13)</f>
        <v>249447059</v>
      </c>
      <c r="G10" s="149">
        <f aca="true" t="shared" si="0" ref="G10:G39">IF(E10=0," ",F10/E10)</f>
        <v>0.22683867646033246</v>
      </c>
      <c r="I10" s="148">
        <f>SUM(I11:I13)</f>
        <v>1226025302</v>
      </c>
      <c r="J10" s="148">
        <f>SUM(J11:J13)</f>
        <v>274581778</v>
      </c>
      <c r="K10" s="149">
        <f aca="true" t="shared" si="1" ref="K10:K39">IF(I10=0," ",J10/I10)</f>
        <v>0.2239609391030333</v>
      </c>
      <c r="M10" s="148">
        <f aca="true" t="shared" si="2" ref="M10:M35">+E10-I10</f>
        <v>-126358072</v>
      </c>
      <c r="N10" s="148">
        <f aca="true" t="shared" si="3" ref="N10:N35">+F10-J10</f>
        <v>-25134719</v>
      </c>
    </row>
    <row r="11" spans="2:14" ht="12.75">
      <c r="B11" s="208" t="s">
        <v>104</v>
      </c>
      <c r="C11" s="208"/>
      <c r="D11" s="150"/>
      <c r="E11" s="151">
        <v>1052269150</v>
      </c>
      <c r="F11" s="151">
        <v>238710421</v>
      </c>
      <c r="G11" s="152">
        <f t="shared" si="0"/>
        <v>0.22685300714175646</v>
      </c>
      <c r="I11" s="151">
        <v>1179817553</v>
      </c>
      <c r="J11" s="151">
        <v>262270186</v>
      </c>
      <c r="K11" s="152">
        <f t="shared" si="1"/>
        <v>0.22229724022422642</v>
      </c>
      <c r="M11" s="151">
        <f t="shared" si="2"/>
        <v>-127548403</v>
      </c>
      <c r="N11" s="151">
        <f t="shared" si="3"/>
        <v>-23559765</v>
      </c>
    </row>
    <row r="12" spans="2:14" ht="12.75">
      <c r="B12" s="201" t="s">
        <v>105</v>
      </c>
      <c r="C12" s="201"/>
      <c r="D12" s="150"/>
      <c r="E12" s="153">
        <v>0</v>
      </c>
      <c r="F12" s="153">
        <v>0</v>
      </c>
      <c r="G12" s="154" t="str">
        <f t="shared" si="0"/>
        <v> </v>
      </c>
      <c r="I12" s="153">
        <v>0</v>
      </c>
      <c r="J12" s="153">
        <v>0</v>
      </c>
      <c r="K12" s="154" t="str">
        <f t="shared" si="1"/>
        <v> </v>
      </c>
      <c r="M12" s="153">
        <f t="shared" si="2"/>
        <v>0</v>
      </c>
      <c r="N12" s="153">
        <f t="shared" si="3"/>
        <v>0</v>
      </c>
    </row>
    <row r="13" spans="2:14" ht="12.75">
      <c r="B13" s="214" t="s">
        <v>106</v>
      </c>
      <c r="C13" s="214"/>
      <c r="D13" s="150"/>
      <c r="E13" s="155">
        <v>47398080</v>
      </c>
      <c r="F13" s="155">
        <v>10736638</v>
      </c>
      <c r="G13" s="156">
        <f t="shared" si="0"/>
        <v>0.2265205257259366</v>
      </c>
      <c r="I13" s="155">
        <v>46207749</v>
      </c>
      <c r="J13" s="155">
        <v>12311592</v>
      </c>
      <c r="K13" s="156">
        <f t="shared" si="1"/>
        <v>0.2664399860724659</v>
      </c>
      <c r="M13" s="155">
        <f t="shared" si="2"/>
        <v>1190331</v>
      </c>
      <c r="N13" s="155">
        <f t="shared" si="3"/>
        <v>-1574954</v>
      </c>
    </row>
    <row r="14" spans="2:14" ht="12.75">
      <c r="B14" s="209" t="s">
        <v>107</v>
      </c>
      <c r="C14" s="209"/>
      <c r="D14" s="147"/>
      <c r="E14" s="157">
        <f>SUM(E15:E16)</f>
        <v>177658591</v>
      </c>
      <c r="F14" s="157">
        <f>SUM(F15:F16)</f>
        <v>40860577</v>
      </c>
      <c r="G14" s="149">
        <f t="shared" si="0"/>
        <v>0.22999494012648114</v>
      </c>
      <c r="I14" s="157">
        <f>SUM(I15:I16)</f>
        <v>183804289</v>
      </c>
      <c r="J14" s="157">
        <f>SUM(J15:J16)</f>
        <v>46569673</v>
      </c>
      <c r="K14" s="149">
        <f t="shared" si="1"/>
        <v>0.25336554034383824</v>
      </c>
      <c r="M14" s="157">
        <f t="shared" si="2"/>
        <v>-6145698</v>
      </c>
      <c r="N14" s="157">
        <f t="shared" si="3"/>
        <v>-5709096</v>
      </c>
    </row>
    <row r="15" spans="2:14" ht="12.75">
      <c r="B15" s="208" t="s">
        <v>108</v>
      </c>
      <c r="C15" s="208"/>
      <c r="D15" s="150"/>
      <c r="E15" s="151">
        <v>167908100</v>
      </c>
      <c r="F15" s="151">
        <v>40224830</v>
      </c>
      <c r="G15" s="152">
        <f t="shared" si="0"/>
        <v>0.2395645594226842</v>
      </c>
      <c r="I15" s="151">
        <v>170351338</v>
      </c>
      <c r="J15" s="151">
        <v>43060950</v>
      </c>
      <c r="K15" s="152">
        <f t="shared" si="1"/>
        <v>0.2527772925387883</v>
      </c>
      <c r="M15" s="151">
        <f t="shared" si="2"/>
        <v>-2443238</v>
      </c>
      <c r="N15" s="151">
        <f t="shared" si="3"/>
        <v>-2836120</v>
      </c>
    </row>
    <row r="16" spans="2:14" ht="12.75">
      <c r="B16" s="214" t="s">
        <v>109</v>
      </c>
      <c r="C16" s="214"/>
      <c r="D16" s="150"/>
      <c r="E16" s="155">
        <v>9750491</v>
      </c>
      <c r="F16" s="155">
        <v>635747</v>
      </c>
      <c r="G16" s="156">
        <f t="shared" si="0"/>
        <v>0.06520153703028904</v>
      </c>
      <c r="I16" s="155">
        <v>13452951</v>
      </c>
      <c r="J16" s="155">
        <v>3508723</v>
      </c>
      <c r="K16" s="156">
        <f t="shared" si="1"/>
        <v>0.26081437448185163</v>
      </c>
      <c r="M16" s="155">
        <f t="shared" si="2"/>
        <v>-3702460</v>
      </c>
      <c r="N16" s="155">
        <f t="shared" si="3"/>
        <v>-2872976</v>
      </c>
    </row>
    <row r="17" spans="2:14" ht="12.75">
      <c r="B17" s="209" t="s">
        <v>110</v>
      </c>
      <c r="C17" s="209"/>
      <c r="D17" s="147"/>
      <c r="E17" s="157">
        <f>SUM(E18:E19)</f>
        <v>1516201993</v>
      </c>
      <c r="F17" s="157">
        <f>SUM(F18:F19)</f>
        <v>311796269</v>
      </c>
      <c r="G17" s="149">
        <f t="shared" si="0"/>
        <v>0.20564296211157929</v>
      </c>
      <c r="I17" s="157">
        <f>SUM(I18:I19)</f>
        <v>1736103045</v>
      </c>
      <c r="J17" s="157">
        <f>SUM(J18:J19)</f>
        <v>277973102</v>
      </c>
      <c r="K17" s="149">
        <f t="shared" si="1"/>
        <v>0.1601132506509716</v>
      </c>
      <c r="M17" s="157">
        <f t="shared" si="2"/>
        <v>-219901052</v>
      </c>
      <c r="N17" s="157">
        <f t="shared" si="3"/>
        <v>33823167</v>
      </c>
    </row>
    <row r="18" spans="2:14" ht="12.75">
      <c r="B18" s="208" t="s">
        <v>111</v>
      </c>
      <c r="C18" s="208"/>
      <c r="D18" s="150"/>
      <c r="E18" s="151">
        <v>852948521</v>
      </c>
      <c r="F18" s="151">
        <v>204253795</v>
      </c>
      <c r="G18" s="152">
        <f t="shared" si="0"/>
        <v>0.23946790453488576</v>
      </c>
      <c r="I18" s="151">
        <v>1058806031</v>
      </c>
      <c r="J18" s="151">
        <v>153867963</v>
      </c>
      <c r="K18" s="152">
        <f t="shared" si="1"/>
        <v>0.14532214446746006</v>
      </c>
      <c r="M18" s="151">
        <f t="shared" si="2"/>
        <v>-205857510</v>
      </c>
      <c r="N18" s="151">
        <f t="shared" si="3"/>
        <v>50385832</v>
      </c>
    </row>
    <row r="19" spans="2:14" ht="12.75">
      <c r="B19" s="214" t="s">
        <v>112</v>
      </c>
      <c r="C19" s="214"/>
      <c r="D19" s="150"/>
      <c r="E19" s="155">
        <v>663253472</v>
      </c>
      <c r="F19" s="155">
        <v>107542474</v>
      </c>
      <c r="G19" s="156">
        <f t="shared" si="0"/>
        <v>0.1621438538055629</v>
      </c>
      <c r="I19" s="155">
        <v>677297014</v>
      </c>
      <c r="J19" s="155">
        <v>124105139</v>
      </c>
      <c r="K19" s="156">
        <f t="shared" si="1"/>
        <v>0.18323591634792</v>
      </c>
      <c r="M19" s="155">
        <f t="shared" si="2"/>
        <v>-14043542</v>
      </c>
      <c r="N19" s="155">
        <f t="shared" si="3"/>
        <v>-16562665</v>
      </c>
    </row>
    <row r="20" spans="2:14" ht="12.75">
      <c r="B20" s="209" t="s">
        <v>113</v>
      </c>
      <c r="C20" s="209"/>
      <c r="D20" s="147"/>
      <c r="E20" s="157">
        <f>SUM(E21)</f>
        <v>1926085</v>
      </c>
      <c r="F20" s="157">
        <f>SUM(F21)</f>
        <v>0</v>
      </c>
      <c r="G20" s="149">
        <f t="shared" si="0"/>
        <v>0</v>
      </c>
      <c r="I20" s="157">
        <f>SUM(I21)</f>
        <v>20000000</v>
      </c>
      <c r="J20" s="157">
        <f>SUM(J21)</f>
        <v>0</v>
      </c>
      <c r="K20" s="149">
        <f t="shared" si="1"/>
        <v>0</v>
      </c>
      <c r="M20" s="157">
        <f t="shared" si="2"/>
        <v>-18073915</v>
      </c>
      <c r="N20" s="157">
        <f t="shared" si="3"/>
        <v>0</v>
      </c>
    </row>
    <row r="21" spans="2:14" ht="12.75">
      <c r="B21" s="210" t="s">
        <v>114</v>
      </c>
      <c r="C21" s="210"/>
      <c r="D21" s="150"/>
      <c r="E21" s="158">
        <v>1926085</v>
      </c>
      <c r="F21" s="158">
        <v>0</v>
      </c>
      <c r="G21" s="159">
        <f t="shared" si="0"/>
        <v>0</v>
      </c>
      <c r="I21" s="158">
        <v>20000000</v>
      </c>
      <c r="J21" s="158">
        <v>0</v>
      </c>
      <c r="K21" s="159">
        <f t="shared" si="1"/>
        <v>0</v>
      </c>
      <c r="M21" s="158">
        <f t="shared" si="2"/>
        <v>-18073915</v>
      </c>
      <c r="N21" s="158">
        <f t="shared" si="3"/>
        <v>0</v>
      </c>
    </row>
    <row r="22" spans="2:14" ht="12.75">
      <c r="B22" s="209" t="s">
        <v>115</v>
      </c>
      <c r="C22" s="209"/>
      <c r="D22" s="147"/>
      <c r="E22" s="157">
        <f>SUM(E23:E27)</f>
        <v>257536965</v>
      </c>
      <c r="F22" s="157">
        <f>SUM(F23:F27)</f>
        <v>16044070</v>
      </c>
      <c r="G22" s="149">
        <f t="shared" si="0"/>
        <v>0.06229812485364965</v>
      </c>
      <c r="I22" s="157">
        <f>SUM(I23:I27)</f>
        <v>61026584</v>
      </c>
      <c r="J22" s="157">
        <f>SUM(J23:J27)</f>
        <v>3823828</v>
      </c>
      <c r="K22" s="149">
        <f t="shared" si="1"/>
        <v>0.06265839818266741</v>
      </c>
      <c r="M22" s="157">
        <f t="shared" si="2"/>
        <v>196510381</v>
      </c>
      <c r="N22" s="157">
        <f t="shared" si="3"/>
        <v>12220242</v>
      </c>
    </row>
    <row r="23" spans="2:14" ht="12.75">
      <c r="B23" s="208" t="s">
        <v>116</v>
      </c>
      <c r="C23" s="208"/>
      <c r="D23" s="150"/>
      <c r="E23" s="151">
        <v>0</v>
      </c>
      <c r="F23" s="151">
        <v>0</v>
      </c>
      <c r="G23" s="152" t="str">
        <f t="shared" si="0"/>
        <v> </v>
      </c>
      <c r="I23" s="151">
        <v>0</v>
      </c>
      <c r="J23" s="151">
        <v>0</v>
      </c>
      <c r="K23" s="152" t="str">
        <f t="shared" si="1"/>
        <v> </v>
      </c>
      <c r="M23" s="151">
        <f t="shared" si="2"/>
        <v>0</v>
      </c>
      <c r="N23" s="151">
        <f t="shared" si="3"/>
        <v>0</v>
      </c>
    </row>
    <row r="24" spans="2:14" ht="12.75">
      <c r="B24" s="208" t="s">
        <v>117</v>
      </c>
      <c r="C24" s="208"/>
      <c r="D24" s="150"/>
      <c r="E24" s="151">
        <v>207275068</v>
      </c>
      <c r="F24" s="151">
        <v>2056856</v>
      </c>
      <c r="G24" s="152">
        <f t="shared" si="0"/>
        <v>0.009923316006341873</v>
      </c>
      <c r="I24" s="151">
        <v>11030000</v>
      </c>
      <c r="J24" s="151">
        <v>1868591</v>
      </c>
      <c r="K24" s="152">
        <f t="shared" si="1"/>
        <v>0.16940988213961922</v>
      </c>
      <c r="M24" s="151">
        <f t="shared" si="2"/>
        <v>196245068</v>
      </c>
      <c r="N24" s="151">
        <f t="shared" si="3"/>
        <v>188265</v>
      </c>
    </row>
    <row r="25" spans="2:14" ht="12.75">
      <c r="B25" s="201" t="s">
        <v>118</v>
      </c>
      <c r="C25" s="201"/>
      <c r="D25" s="150"/>
      <c r="E25" s="153">
        <v>3686</v>
      </c>
      <c r="F25" s="153">
        <v>0</v>
      </c>
      <c r="G25" s="154">
        <f t="shared" si="0"/>
        <v>0</v>
      </c>
      <c r="I25" s="153">
        <v>2650</v>
      </c>
      <c r="J25" s="153">
        <v>0</v>
      </c>
      <c r="K25" s="154">
        <f t="shared" si="1"/>
        <v>0</v>
      </c>
      <c r="M25" s="153">
        <f t="shared" si="2"/>
        <v>1036</v>
      </c>
      <c r="N25" s="153">
        <f t="shared" si="3"/>
        <v>0</v>
      </c>
    </row>
    <row r="26" spans="2:14" ht="12.75">
      <c r="B26" s="201" t="s">
        <v>119</v>
      </c>
      <c r="C26" s="201"/>
      <c r="D26" s="150"/>
      <c r="E26" s="153">
        <v>40840196</v>
      </c>
      <c r="F26" s="153">
        <v>13765625</v>
      </c>
      <c r="G26" s="154">
        <f t="shared" si="0"/>
        <v>0.33706069872926175</v>
      </c>
      <c r="I26" s="153">
        <v>49155297</v>
      </c>
      <c r="J26" s="153">
        <v>1640625</v>
      </c>
      <c r="K26" s="154">
        <f t="shared" si="1"/>
        <v>0.03337636226671563</v>
      </c>
      <c r="M26" s="153">
        <f t="shared" si="2"/>
        <v>-8315101</v>
      </c>
      <c r="N26" s="153">
        <f t="shared" si="3"/>
        <v>12125000</v>
      </c>
    </row>
    <row r="27" spans="2:14" ht="12.75">
      <c r="B27" s="214" t="s">
        <v>120</v>
      </c>
      <c r="C27" s="214"/>
      <c r="D27" s="150"/>
      <c r="E27" s="155">
        <v>9418015</v>
      </c>
      <c r="F27" s="155">
        <v>221589</v>
      </c>
      <c r="G27" s="156">
        <f t="shared" si="0"/>
        <v>0.02352820631523734</v>
      </c>
      <c r="I27" s="155">
        <v>838637</v>
      </c>
      <c r="J27" s="155">
        <v>314612</v>
      </c>
      <c r="K27" s="156">
        <f t="shared" si="1"/>
        <v>0.3751468156067524</v>
      </c>
      <c r="M27" s="155">
        <f t="shared" si="2"/>
        <v>8579378</v>
      </c>
      <c r="N27" s="155">
        <f t="shared" si="3"/>
        <v>-93023</v>
      </c>
    </row>
    <row r="28" spans="2:14" ht="12.75">
      <c r="B28" s="209" t="s">
        <v>121</v>
      </c>
      <c r="C28" s="209"/>
      <c r="D28" s="147"/>
      <c r="E28" s="157">
        <f>SUM(E29)</f>
        <v>0</v>
      </c>
      <c r="F28" s="157">
        <f>SUM(F29)</f>
        <v>0</v>
      </c>
      <c r="G28" s="149" t="str">
        <f t="shared" si="0"/>
        <v> </v>
      </c>
      <c r="I28" s="157">
        <f>SUM(I29)</f>
        <v>0</v>
      </c>
      <c r="J28" s="157">
        <f>SUM(J29)</f>
        <v>0</v>
      </c>
      <c r="K28" s="149" t="str">
        <f t="shared" si="1"/>
        <v> </v>
      </c>
      <c r="M28" s="157">
        <f t="shared" si="2"/>
        <v>0</v>
      </c>
      <c r="N28" s="157">
        <f t="shared" si="3"/>
        <v>0</v>
      </c>
    </row>
    <row r="29" spans="2:14" ht="12.75">
      <c r="B29" s="210" t="s">
        <v>122</v>
      </c>
      <c r="C29" s="210"/>
      <c r="D29" s="150"/>
      <c r="E29" s="158">
        <v>0</v>
      </c>
      <c r="F29" s="158">
        <v>0</v>
      </c>
      <c r="G29" s="159" t="str">
        <f t="shared" si="0"/>
        <v> </v>
      </c>
      <c r="I29" s="158">
        <v>0</v>
      </c>
      <c r="J29" s="158">
        <v>0</v>
      </c>
      <c r="K29" s="159" t="str">
        <f t="shared" si="1"/>
        <v> </v>
      </c>
      <c r="M29" s="158">
        <f t="shared" si="2"/>
        <v>0</v>
      </c>
      <c r="N29" s="158">
        <f t="shared" si="3"/>
        <v>0</v>
      </c>
    </row>
    <row r="30" spans="2:14" ht="12.75">
      <c r="B30" s="209" t="s">
        <v>123</v>
      </c>
      <c r="C30" s="209"/>
      <c r="D30" s="147"/>
      <c r="E30" s="157">
        <f>SUM(E31)</f>
        <v>0</v>
      </c>
      <c r="F30" s="157">
        <f>SUM(F31)</f>
        <v>0</v>
      </c>
      <c r="G30" s="149" t="str">
        <f t="shared" si="0"/>
        <v> </v>
      </c>
      <c r="I30" s="157">
        <f>SUM(I31)</f>
        <v>0</v>
      </c>
      <c r="J30" s="157">
        <f>SUM(J31)</f>
        <v>0</v>
      </c>
      <c r="K30" s="149" t="str">
        <f t="shared" si="1"/>
        <v> </v>
      </c>
      <c r="M30" s="157">
        <f t="shared" si="2"/>
        <v>0</v>
      </c>
      <c r="N30" s="157">
        <f t="shared" si="3"/>
        <v>0</v>
      </c>
    </row>
    <row r="31" spans="2:14" ht="12.75">
      <c r="B31" s="210" t="s">
        <v>124</v>
      </c>
      <c r="C31" s="210"/>
      <c r="D31" s="150"/>
      <c r="E31" s="158">
        <v>0</v>
      </c>
      <c r="F31" s="158">
        <v>0</v>
      </c>
      <c r="G31" s="159" t="str">
        <f t="shared" si="0"/>
        <v> </v>
      </c>
      <c r="I31" s="158">
        <v>0</v>
      </c>
      <c r="J31" s="158">
        <v>0</v>
      </c>
      <c r="K31" s="159" t="str">
        <f t="shared" si="1"/>
        <v> </v>
      </c>
      <c r="M31" s="158">
        <f t="shared" si="2"/>
        <v>0</v>
      </c>
      <c r="N31" s="158">
        <f t="shared" si="3"/>
        <v>0</v>
      </c>
    </row>
    <row r="32" spans="2:14" ht="12.75">
      <c r="B32" s="209" t="s">
        <v>125</v>
      </c>
      <c r="C32" s="209"/>
      <c r="D32" s="147"/>
      <c r="E32" s="157">
        <f>SUM(E33:E39)</f>
        <v>874504153</v>
      </c>
      <c r="F32" s="157">
        <f>SUM(F33:F39)</f>
        <v>15845034</v>
      </c>
      <c r="G32" s="149">
        <f t="shared" si="0"/>
        <v>0.018118877932875865</v>
      </c>
      <c r="I32" s="157">
        <f>SUM(I33:I39)</f>
        <v>1162815537</v>
      </c>
      <c r="J32" s="157">
        <f>SUM(J33:J39)</f>
        <v>82856306</v>
      </c>
      <c r="K32" s="149">
        <f t="shared" si="1"/>
        <v>0.07125490102563017</v>
      </c>
      <c r="M32" s="157">
        <f t="shared" si="2"/>
        <v>-288311384</v>
      </c>
      <c r="N32" s="157">
        <f t="shared" si="3"/>
        <v>-67011272</v>
      </c>
    </row>
    <row r="33" spans="2:14" ht="12.75">
      <c r="B33" s="208" t="s">
        <v>126</v>
      </c>
      <c r="C33" s="208"/>
      <c r="D33" s="150"/>
      <c r="E33" s="151">
        <v>6424353</v>
      </c>
      <c r="F33" s="151">
        <v>0</v>
      </c>
      <c r="G33" s="152">
        <f t="shared" si="0"/>
        <v>0</v>
      </c>
      <c r="I33" s="151">
        <v>3731799</v>
      </c>
      <c r="J33" s="151">
        <v>0</v>
      </c>
      <c r="K33" s="152">
        <f t="shared" si="1"/>
        <v>0</v>
      </c>
      <c r="M33" s="151">
        <f t="shared" si="2"/>
        <v>2692554</v>
      </c>
      <c r="N33" s="151">
        <f t="shared" si="3"/>
        <v>0</v>
      </c>
    </row>
    <row r="34" spans="2:14" ht="12.75">
      <c r="B34" s="208" t="s">
        <v>127</v>
      </c>
      <c r="C34" s="208"/>
      <c r="D34" s="150"/>
      <c r="E34" s="151">
        <v>296577262</v>
      </c>
      <c r="F34" s="151">
        <v>8594829</v>
      </c>
      <c r="G34" s="152">
        <f t="shared" si="0"/>
        <v>0.02898006725815683</v>
      </c>
      <c r="I34" s="151">
        <v>354497751</v>
      </c>
      <c r="J34" s="151">
        <v>28746261</v>
      </c>
      <c r="K34" s="152">
        <f t="shared" si="1"/>
        <v>0.0810901082416176</v>
      </c>
      <c r="M34" s="151">
        <f t="shared" si="2"/>
        <v>-57920489</v>
      </c>
      <c r="N34" s="151">
        <f t="shared" si="3"/>
        <v>-20151432</v>
      </c>
    </row>
    <row r="35" spans="2:14" ht="12.75">
      <c r="B35" s="212" t="s">
        <v>128</v>
      </c>
      <c r="C35" s="213"/>
      <c r="D35" s="150"/>
      <c r="E35" s="153">
        <v>505059640</v>
      </c>
      <c r="F35" s="153">
        <v>3175661</v>
      </c>
      <c r="G35" s="154">
        <f t="shared" si="0"/>
        <v>0.006287695053202033</v>
      </c>
      <c r="I35" s="153">
        <v>427804654</v>
      </c>
      <c r="J35" s="153">
        <v>49118658</v>
      </c>
      <c r="K35" s="154">
        <f t="shared" si="1"/>
        <v>0.11481562330081617</v>
      </c>
      <c r="M35" s="153">
        <f t="shared" si="2"/>
        <v>77254986</v>
      </c>
      <c r="N35" s="153">
        <f t="shared" si="3"/>
        <v>-45942997</v>
      </c>
    </row>
    <row r="36" spans="2:14" ht="12.75">
      <c r="B36" s="140" t="s">
        <v>129</v>
      </c>
      <c r="C36" s="141"/>
      <c r="D36" s="150"/>
      <c r="E36" s="153"/>
      <c r="F36" s="153">
        <v>0</v>
      </c>
      <c r="G36" s="154" t="str">
        <f t="shared" si="0"/>
        <v> </v>
      </c>
      <c r="I36" s="153">
        <v>0</v>
      </c>
      <c r="J36" s="153">
        <v>0</v>
      </c>
      <c r="K36" s="154" t="str">
        <f t="shared" si="1"/>
        <v> </v>
      </c>
      <c r="M36" s="153"/>
      <c r="N36" s="153">
        <f>+F36-J36</f>
        <v>0</v>
      </c>
    </row>
    <row r="37" spans="2:14" ht="12.75">
      <c r="B37" s="201" t="s">
        <v>130</v>
      </c>
      <c r="C37" s="201"/>
      <c r="D37" s="150"/>
      <c r="E37" s="153">
        <v>10705541</v>
      </c>
      <c r="F37" s="153">
        <v>3384</v>
      </c>
      <c r="G37" s="154">
        <f t="shared" si="0"/>
        <v>0.000316097990750771</v>
      </c>
      <c r="I37" s="153">
        <v>275833437</v>
      </c>
      <c r="J37" s="153">
        <v>109468</v>
      </c>
      <c r="K37" s="154">
        <f t="shared" si="1"/>
        <v>0.0003968626907259253</v>
      </c>
      <c r="M37" s="153">
        <f>+E37-I37</f>
        <v>-265127896</v>
      </c>
      <c r="N37" s="153">
        <f>+F37-J37</f>
        <v>-106084</v>
      </c>
    </row>
    <row r="38" spans="2:14" ht="12.75">
      <c r="B38" s="201" t="s">
        <v>131</v>
      </c>
      <c r="C38" s="201"/>
      <c r="D38" s="150"/>
      <c r="E38" s="153">
        <v>21248909</v>
      </c>
      <c r="F38" s="153">
        <v>2659142</v>
      </c>
      <c r="G38" s="154">
        <f t="shared" si="0"/>
        <v>0.1251425190818032</v>
      </c>
      <c r="I38" s="153">
        <v>35797878</v>
      </c>
      <c r="J38" s="153">
        <v>3515748</v>
      </c>
      <c r="K38" s="154">
        <f t="shared" si="1"/>
        <v>0.09821107273453471</v>
      </c>
      <c r="M38" s="153">
        <f>+E38-I38</f>
        <v>-14548969</v>
      </c>
      <c r="N38" s="153">
        <f>+F38-J38</f>
        <v>-856606</v>
      </c>
    </row>
    <row r="39" spans="2:14" ht="12.75">
      <c r="B39" s="211" t="s">
        <v>132</v>
      </c>
      <c r="C39" s="211"/>
      <c r="D39" s="150"/>
      <c r="E39" s="160">
        <v>34488448</v>
      </c>
      <c r="F39" s="160">
        <v>1412018</v>
      </c>
      <c r="G39" s="161">
        <f t="shared" si="0"/>
        <v>0.0409417669359897</v>
      </c>
      <c r="I39" s="160">
        <v>65150018</v>
      </c>
      <c r="J39" s="160">
        <v>1366171</v>
      </c>
      <c r="K39" s="161">
        <f t="shared" si="1"/>
        <v>0.02096961815114157</v>
      </c>
      <c r="M39" s="160">
        <f>+E39-I39</f>
        <v>-30661570</v>
      </c>
      <c r="N39" s="160">
        <f>+F39-J39</f>
        <v>45847</v>
      </c>
    </row>
    <row r="40" ht="3.75" customHeight="1"/>
    <row r="41" spans="2:14" ht="21" customHeight="1">
      <c r="B41" s="206" t="s">
        <v>133</v>
      </c>
      <c r="C41" s="206"/>
      <c r="D41" s="163"/>
      <c r="E41" s="164">
        <f>+E32+E30+E28+E22+E20+E17+E14+E10</f>
        <v>3927495017</v>
      </c>
      <c r="F41" s="164">
        <f>+F32+F30+F28+F22+F20+F17+F14+F10</f>
        <v>633993009</v>
      </c>
      <c r="G41" s="165">
        <f>IF(E41=0," ",F41/E41)</f>
        <v>0.16142426820550693</v>
      </c>
      <c r="I41" s="164">
        <f>+I32+I30+I28+I22+I20+I17+I14+I10</f>
        <v>4389774757</v>
      </c>
      <c r="J41" s="164">
        <f>+J32+J30+J28+J22+J20+J17+J14+J10</f>
        <v>685804687</v>
      </c>
      <c r="K41" s="165">
        <f>IF(I41=0," ",J41/I41)</f>
        <v>0.15622776223458976</v>
      </c>
      <c r="M41" s="164">
        <f>+E41-I41</f>
        <v>-462279740</v>
      </c>
      <c r="N41" s="164">
        <f>+F41-J41</f>
        <v>-51811678</v>
      </c>
    </row>
    <row r="43" ht="12.75">
      <c r="B43" s="13" t="s">
        <v>154</v>
      </c>
    </row>
    <row r="44" ht="12.75">
      <c r="B44" s="42" t="s">
        <v>151</v>
      </c>
    </row>
  </sheetData>
  <sheetProtection/>
  <mergeCells count="38">
    <mergeCell ref="B18:C18"/>
    <mergeCell ref="B16:C16"/>
    <mergeCell ref="B11:C11"/>
    <mergeCell ref="E8:G8"/>
    <mergeCell ref="B6:C6"/>
    <mergeCell ref="B2:N2"/>
    <mergeCell ref="B3:N3"/>
    <mergeCell ref="B4:N4"/>
    <mergeCell ref="B23:C23"/>
    <mergeCell ref="I8:K8"/>
    <mergeCell ref="B10:C10"/>
    <mergeCell ref="B14:C14"/>
    <mergeCell ref="B17:C17"/>
    <mergeCell ref="B20:C20"/>
    <mergeCell ref="B22:C22"/>
    <mergeCell ref="B21:C21"/>
    <mergeCell ref="B13:C13"/>
    <mergeCell ref="B19:C19"/>
    <mergeCell ref="B15:C15"/>
    <mergeCell ref="B39:C39"/>
    <mergeCell ref="B38:C38"/>
    <mergeCell ref="B37:C37"/>
    <mergeCell ref="B35:C35"/>
    <mergeCell ref="B33:C33"/>
    <mergeCell ref="B27:C27"/>
    <mergeCell ref="B26:C26"/>
    <mergeCell ref="B25:C25"/>
    <mergeCell ref="B32:C32"/>
    <mergeCell ref="B12:C12"/>
    <mergeCell ref="B8:C9"/>
    <mergeCell ref="B41:C41"/>
    <mergeCell ref="M8:N8"/>
    <mergeCell ref="B24:C24"/>
    <mergeCell ref="B28:C28"/>
    <mergeCell ref="B29:C29"/>
    <mergeCell ref="B30:C30"/>
    <mergeCell ref="B31:C31"/>
    <mergeCell ref="B34:C34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scale="66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5"/>
  <sheetViews>
    <sheetView showGridLines="0" showZeros="0" tabSelected="1" zoomScalePageLayoutView="0" workbookViewId="0" topLeftCell="A1">
      <selection activeCell="S30" sqref="S30"/>
    </sheetView>
  </sheetViews>
  <sheetFormatPr defaultColWidth="16.8515625" defaultRowHeight="12.75"/>
  <cols>
    <col min="1" max="1" width="2.7109375" style="15" customWidth="1"/>
    <col min="2" max="2" width="31.00390625" style="15" bestFit="1" customWidth="1"/>
    <col min="3" max="4" width="13.7109375" style="15" bestFit="1" customWidth="1"/>
    <col min="5" max="5" width="12.00390625" style="15" bestFit="1" customWidth="1"/>
    <col min="6" max="7" width="11.28125" style="15" customWidth="1"/>
    <col min="8" max="10" width="12.00390625" style="15" bestFit="1" customWidth="1"/>
    <col min="11" max="11" width="11.8515625" style="15" bestFit="1" customWidth="1"/>
    <col min="12" max="12" width="12.421875" style="15" bestFit="1" customWidth="1"/>
    <col min="13" max="13" width="11.57421875" style="15" bestFit="1" customWidth="1"/>
    <col min="14" max="14" width="11.8515625" style="15" bestFit="1" customWidth="1"/>
    <col min="15" max="16" width="11.57421875" style="15" customWidth="1"/>
    <col min="17" max="17" width="12.57421875" style="15" bestFit="1" customWidth="1"/>
    <col min="18" max="19" width="11.57421875" style="15" customWidth="1"/>
    <col min="20" max="20" width="12.00390625" style="15" bestFit="1" customWidth="1"/>
    <col min="21" max="21" width="12.00390625" style="15" customWidth="1"/>
    <col min="22" max="16384" width="16.8515625" style="15" customWidth="1"/>
  </cols>
  <sheetData>
    <row r="2" spans="2:21" ht="1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2:21" ht="20.25"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</row>
    <row r="4" spans="2:21" ht="20.25">
      <c r="B4" s="230" t="s">
        <v>14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</row>
    <row r="5" spans="2:21" ht="18.75">
      <c r="B5" s="228" t="s">
        <v>15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</row>
    <row r="6" spans="2:21" ht="15">
      <c r="B6" s="229" t="s">
        <v>16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</row>
    <row r="7" spans="3:21" ht="15.75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2:21" ht="15">
      <c r="B8" s="18" t="s">
        <v>27</v>
      </c>
      <c r="C8" s="19"/>
      <c r="D8" s="19"/>
      <c r="E8" s="19"/>
      <c r="F8" s="19"/>
      <c r="G8" s="19"/>
      <c r="H8" s="19"/>
      <c r="I8" s="40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0"/>
    </row>
    <row r="9" spans="2:21" ht="15">
      <c r="B9" s="18" t="s">
        <v>12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19"/>
      <c r="U9" s="20"/>
    </row>
    <row r="10" spans="2:21" ht="15.75" thickBot="1">
      <c r="B10" s="18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/>
      <c r="U10" s="20"/>
    </row>
    <row r="11" spans="2:21" ht="15.75" thickBot="1">
      <c r="B11" s="18"/>
      <c r="C11" s="231" t="s">
        <v>30</v>
      </c>
      <c r="D11" s="232"/>
      <c r="E11" s="233"/>
      <c r="F11" s="231" t="s">
        <v>142</v>
      </c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3"/>
    </row>
    <row r="12" spans="2:21" ht="22.5" customHeight="1">
      <c r="B12" s="217" t="s">
        <v>136</v>
      </c>
      <c r="C12" s="225" t="s">
        <v>28</v>
      </c>
      <c r="D12" s="226"/>
      <c r="E12" s="227"/>
      <c r="F12" s="225" t="s">
        <v>34</v>
      </c>
      <c r="G12" s="226"/>
      <c r="H12" s="227"/>
      <c r="I12" s="222" t="s">
        <v>35</v>
      </c>
      <c r="J12" s="223"/>
      <c r="K12" s="224"/>
      <c r="L12" s="222" t="s">
        <v>87</v>
      </c>
      <c r="M12" s="223"/>
      <c r="N12" s="224"/>
      <c r="O12" s="222" t="s">
        <v>36</v>
      </c>
      <c r="P12" s="223"/>
      <c r="Q12" s="224"/>
      <c r="R12" s="219" t="s">
        <v>7</v>
      </c>
      <c r="S12" s="220"/>
      <c r="T12" s="220"/>
      <c r="U12" s="221"/>
    </row>
    <row r="13" spans="2:21" ht="15">
      <c r="B13" s="218"/>
      <c r="C13" s="22">
        <v>2011</v>
      </c>
      <c r="D13" s="4">
        <v>2012</v>
      </c>
      <c r="E13" s="23" t="s">
        <v>17</v>
      </c>
      <c r="F13" s="22">
        <v>2011</v>
      </c>
      <c r="G13" s="4">
        <v>2012</v>
      </c>
      <c r="H13" s="23" t="s">
        <v>17</v>
      </c>
      <c r="I13" s="22">
        <v>2011</v>
      </c>
      <c r="J13" s="4">
        <v>2012</v>
      </c>
      <c r="K13" s="23" t="s">
        <v>17</v>
      </c>
      <c r="L13" s="22">
        <v>2011</v>
      </c>
      <c r="M13" s="4">
        <v>2012</v>
      </c>
      <c r="N13" s="23" t="s">
        <v>17</v>
      </c>
      <c r="O13" s="22">
        <v>2011</v>
      </c>
      <c r="P13" s="4">
        <v>2012</v>
      </c>
      <c r="Q13" s="23" t="s">
        <v>17</v>
      </c>
      <c r="R13" s="22">
        <v>2011</v>
      </c>
      <c r="S13" s="4">
        <v>2012</v>
      </c>
      <c r="T13" s="4" t="s">
        <v>17</v>
      </c>
      <c r="U13" s="24" t="s">
        <v>18</v>
      </c>
    </row>
    <row r="14" spans="2:21" ht="4.5" customHeight="1">
      <c r="B14" s="58"/>
      <c r="C14" s="25"/>
      <c r="D14" s="26"/>
      <c r="E14" s="27"/>
      <c r="F14" s="25"/>
      <c r="G14" s="26"/>
      <c r="H14" s="27"/>
      <c r="I14" s="25"/>
      <c r="J14" s="26"/>
      <c r="K14" s="27"/>
      <c r="L14" s="25"/>
      <c r="M14" s="26"/>
      <c r="N14" s="27"/>
      <c r="O14" s="25"/>
      <c r="P14" s="26"/>
      <c r="Q14" s="27"/>
      <c r="R14" s="25"/>
      <c r="S14" s="26"/>
      <c r="T14" s="26"/>
      <c r="U14" s="28"/>
    </row>
    <row r="15" spans="2:22" ht="15">
      <c r="B15" s="43" t="s">
        <v>19</v>
      </c>
      <c r="C15" s="59">
        <f>SUM(C17:C22)</f>
        <v>3052990864</v>
      </c>
      <c r="D15" s="60">
        <f>SUM(D17:D22)</f>
        <v>3226959220</v>
      </c>
      <c r="E15" s="61">
        <f>+D15-C15</f>
        <v>173968356</v>
      </c>
      <c r="F15" s="59">
        <f>SUM(F17:F22)</f>
        <v>567134297</v>
      </c>
      <c r="G15" s="60">
        <f>SUM(G17:G22)</f>
        <v>538857803</v>
      </c>
      <c r="H15" s="61">
        <f>+G15-F15</f>
        <v>-28276494</v>
      </c>
      <c r="I15" s="59">
        <f>SUM(I17:I22)</f>
        <v>48206491</v>
      </c>
      <c r="J15" s="62">
        <f>SUM(J17:J22)</f>
        <v>60785270</v>
      </c>
      <c r="K15" s="63">
        <f>+J15-I15</f>
        <v>12578779</v>
      </c>
      <c r="L15" s="59">
        <f>SUM(L17:L22)</f>
        <v>0</v>
      </c>
      <c r="M15" s="60">
        <f>SUM(M17:M22)</f>
        <v>0</v>
      </c>
      <c r="N15" s="61">
        <f>+M15-L15</f>
        <v>0</v>
      </c>
      <c r="O15" s="59">
        <f>SUM(O17:O22)</f>
        <v>2807187</v>
      </c>
      <c r="P15" s="60">
        <f>SUM(P17:P22)</f>
        <v>3305307</v>
      </c>
      <c r="Q15" s="61">
        <f>+P15-O15</f>
        <v>498120</v>
      </c>
      <c r="R15" s="59">
        <f>SUM(R17:R22)</f>
        <v>618147975</v>
      </c>
      <c r="S15" s="60">
        <f>SUM(S17:S22)</f>
        <v>602948380</v>
      </c>
      <c r="T15" s="60">
        <f>+S15-R15</f>
        <v>-15199595</v>
      </c>
      <c r="U15" s="64">
        <f>IF(R15=0,"",T15/R15)</f>
        <v>-0.024588926300373303</v>
      </c>
      <c r="V15" s="29"/>
    </row>
    <row r="16" spans="2:21" ht="4.5" customHeight="1">
      <c r="B16" s="58"/>
      <c r="C16" s="65"/>
      <c r="D16" s="66"/>
      <c r="E16" s="67"/>
      <c r="F16" s="65"/>
      <c r="G16" s="66"/>
      <c r="H16" s="67"/>
      <c r="I16" s="65"/>
      <c r="J16" s="66"/>
      <c r="K16" s="67"/>
      <c r="L16" s="65"/>
      <c r="M16" s="66"/>
      <c r="N16" s="67"/>
      <c r="O16" s="65"/>
      <c r="P16" s="66"/>
      <c r="Q16" s="67"/>
      <c r="R16" s="65"/>
      <c r="S16" s="66"/>
      <c r="T16" s="66"/>
      <c r="U16" s="68">
        <f aca="true" t="shared" si="0" ref="U16:U28">IF(R16=0,"",T16/R16)</f>
      </c>
    </row>
    <row r="17" spans="2:23" s="128" customFormat="1" ht="15">
      <c r="B17" s="129" t="s">
        <v>50</v>
      </c>
      <c r="C17" s="65">
        <f>Egresos_1!F21</f>
        <v>1099667230</v>
      </c>
      <c r="D17" s="66">
        <f>Egresos_1!M21</f>
        <v>1226025302</v>
      </c>
      <c r="E17" s="67">
        <f aca="true" t="shared" si="1" ref="E17:E22">+D17-C17</f>
        <v>126358072</v>
      </c>
      <c r="F17" s="65">
        <v>237197019</v>
      </c>
      <c r="G17" s="66">
        <v>262726369</v>
      </c>
      <c r="H17" s="67">
        <f aca="true" t="shared" si="2" ref="H17:H22">+G17-F17</f>
        <v>25529350</v>
      </c>
      <c r="I17" s="65">
        <v>12250039</v>
      </c>
      <c r="J17" s="66">
        <v>11855409</v>
      </c>
      <c r="K17" s="67">
        <f aca="true" t="shared" si="3" ref="K17:K22">+J17-I17</f>
        <v>-394630</v>
      </c>
      <c r="L17" s="65">
        <v>0</v>
      </c>
      <c r="M17" s="66">
        <v>0</v>
      </c>
      <c r="N17" s="67">
        <f aca="true" t="shared" si="4" ref="N17:N22">+M17-L17</f>
        <v>0</v>
      </c>
      <c r="O17" s="65">
        <v>0</v>
      </c>
      <c r="P17" s="66">
        <v>0</v>
      </c>
      <c r="Q17" s="67">
        <f aca="true" t="shared" si="5" ref="Q17:Q22">+P17-O17</f>
        <v>0</v>
      </c>
      <c r="R17" s="65">
        <f>+F17+I17+L17+O17</f>
        <v>249447058</v>
      </c>
      <c r="S17" s="66">
        <f aca="true" t="shared" si="6" ref="R17:S22">+G17+J17+M17+P17</f>
        <v>274581778</v>
      </c>
      <c r="T17" s="66">
        <f aca="true" t="shared" si="7" ref="T17:T22">+S17-R17</f>
        <v>25134720</v>
      </c>
      <c r="U17" s="68">
        <f t="shared" si="0"/>
        <v>0.1007617415956856</v>
      </c>
      <c r="W17" s="130"/>
    </row>
    <row r="18" spans="2:23" s="128" customFormat="1" ht="15">
      <c r="B18" s="129" t="s">
        <v>51</v>
      </c>
      <c r="C18" s="65">
        <f>Egresos_1!F22</f>
        <v>177658591</v>
      </c>
      <c r="D18" s="66">
        <f>Egresos_1!M22</f>
        <v>183804289</v>
      </c>
      <c r="E18" s="67">
        <f t="shared" si="1"/>
        <v>6145698</v>
      </c>
      <c r="F18" s="65">
        <v>40851089</v>
      </c>
      <c r="G18" s="66">
        <v>46468455</v>
      </c>
      <c r="H18" s="67">
        <f t="shared" si="2"/>
        <v>5617366</v>
      </c>
      <c r="I18" s="65">
        <v>9489</v>
      </c>
      <c r="J18" s="66">
        <v>101218</v>
      </c>
      <c r="K18" s="67">
        <f t="shared" si="3"/>
        <v>91729</v>
      </c>
      <c r="L18" s="65">
        <v>0</v>
      </c>
      <c r="M18" s="66">
        <v>0</v>
      </c>
      <c r="N18" s="67">
        <f t="shared" si="4"/>
        <v>0</v>
      </c>
      <c r="O18" s="65">
        <v>0</v>
      </c>
      <c r="P18" s="66">
        <v>0</v>
      </c>
      <c r="Q18" s="67">
        <f t="shared" si="5"/>
        <v>0</v>
      </c>
      <c r="R18" s="65">
        <f t="shared" si="6"/>
        <v>40860578</v>
      </c>
      <c r="S18" s="66">
        <f>+G18+J18+M18+P18</f>
        <v>46569673</v>
      </c>
      <c r="T18" s="66">
        <f t="shared" si="7"/>
        <v>5709095</v>
      </c>
      <c r="U18" s="68">
        <f t="shared" si="0"/>
        <v>0.13972134706464504</v>
      </c>
      <c r="W18" s="130"/>
    </row>
    <row r="19" spans="2:23" s="128" customFormat="1" ht="15">
      <c r="B19" s="129" t="s">
        <v>52</v>
      </c>
      <c r="C19" s="65">
        <f>Egresos_1!F23</f>
        <v>1516201993</v>
      </c>
      <c r="D19" s="66">
        <f>Egresos_1!M23</f>
        <v>1736103045</v>
      </c>
      <c r="E19" s="67">
        <f t="shared" si="1"/>
        <v>219901052</v>
      </c>
      <c r="F19" s="65">
        <v>273082861</v>
      </c>
      <c r="G19" s="66">
        <v>225962633</v>
      </c>
      <c r="H19" s="67">
        <f t="shared" si="2"/>
        <v>-47120228</v>
      </c>
      <c r="I19" s="65">
        <v>35913579</v>
      </c>
      <c r="J19" s="66">
        <v>48710962</v>
      </c>
      <c r="K19" s="67">
        <f t="shared" si="3"/>
        <v>12797383</v>
      </c>
      <c r="L19" s="65">
        <v>0</v>
      </c>
      <c r="M19" s="66">
        <v>0</v>
      </c>
      <c r="N19" s="67">
        <f t="shared" si="4"/>
        <v>0</v>
      </c>
      <c r="O19" s="65">
        <v>2799829</v>
      </c>
      <c r="P19" s="66">
        <v>3299506</v>
      </c>
      <c r="Q19" s="67">
        <f t="shared" si="5"/>
        <v>499677</v>
      </c>
      <c r="R19" s="65">
        <f t="shared" si="6"/>
        <v>311796269</v>
      </c>
      <c r="S19" s="66">
        <f t="shared" si="6"/>
        <v>277973101</v>
      </c>
      <c r="T19" s="66">
        <f t="shared" si="7"/>
        <v>-33823168</v>
      </c>
      <c r="U19" s="68">
        <f>IF(R19=0,"",T19/R19)</f>
        <v>-0.10847842441629729</v>
      </c>
      <c r="W19" s="130"/>
    </row>
    <row r="20" spans="2:23" s="128" customFormat="1" ht="15">
      <c r="B20" s="129" t="s">
        <v>86</v>
      </c>
      <c r="C20" s="65">
        <f>Egresos_1!F24</f>
        <v>259463050</v>
      </c>
      <c r="D20" s="66">
        <f>Egresos_1!M24</f>
        <v>81026584</v>
      </c>
      <c r="E20" s="67">
        <f t="shared" si="1"/>
        <v>-178436466</v>
      </c>
      <c r="F20" s="65">
        <v>16003328</v>
      </c>
      <c r="G20" s="66">
        <v>3700346</v>
      </c>
      <c r="H20" s="67">
        <f t="shared" si="2"/>
        <v>-12302982</v>
      </c>
      <c r="I20" s="65">
        <v>33384</v>
      </c>
      <c r="J20" s="66">
        <v>117681</v>
      </c>
      <c r="K20" s="67">
        <f t="shared" si="3"/>
        <v>84297</v>
      </c>
      <c r="L20" s="65">
        <v>0</v>
      </c>
      <c r="M20" s="66">
        <v>0</v>
      </c>
      <c r="N20" s="67">
        <f t="shared" si="4"/>
        <v>0</v>
      </c>
      <c r="O20" s="65">
        <v>7358</v>
      </c>
      <c r="P20" s="66">
        <v>5801</v>
      </c>
      <c r="Q20" s="67">
        <f t="shared" si="5"/>
        <v>-1557</v>
      </c>
      <c r="R20" s="65">
        <f>+F20+I20+L20+O20</f>
        <v>16044070</v>
      </c>
      <c r="S20" s="66">
        <f>+G20+J20+M20+P20</f>
        <v>3823828</v>
      </c>
      <c r="T20" s="66">
        <f t="shared" si="7"/>
        <v>-12220242</v>
      </c>
      <c r="U20" s="68">
        <f>IF(R20=0,"",T20/R20)</f>
        <v>-0.7616672078842838</v>
      </c>
      <c r="W20" s="130"/>
    </row>
    <row r="21" spans="2:23" s="128" customFormat="1" ht="15">
      <c r="B21" s="129"/>
      <c r="C21" s="65">
        <f>Egresos_1!F25</f>
        <v>0</v>
      </c>
      <c r="D21" s="66">
        <v>0</v>
      </c>
      <c r="E21" s="67">
        <f t="shared" si="1"/>
        <v>0</v>
      </c>
      <c r="F21" s="65">
        <v>0</v>
      </c>
      <c r="G21" s="66">
        <v>0</v>
      </c>
      <c r="H21" s="67">
        <f t="shared" si="2"/>
        <v>0</v>
      </c>
      <c r="I21" s="65">
        <v>0</v>
      </c>
      <c r="J21" s="66">
        <v>0</v>
      </c>
      <c r="K21" s="67">
        <f t="shared" si="3"/>
        <v>0</v>
      </c>
      <c r="L21" s="65">
        <v>0</v>
      </c>
      <c r="M21" s="66">
        <v>0</v>
      </c>
      <c r="N21" s="67">
        <f t="shared" si="4"/>
        <v>0</v>
      </c>
      <c r="O21" s="65">
        <v>0</v>
      </c>
      <c r="P21" s="66">
        <v>0</v>
      </c>
      <c r="Q21" s="67">
        <f t="shared" si="5"/>
        <v>0</v>
      </c>
      <c r="R21" s="65">
        <f>+F21+I21+L21+O21</f>
        <v>0</v>
      </c>
      <c r="S21" s="66">
        <f>+G21+J21+M21+P21</f>
        <v>0</v>
      </c>
      <c r="T21" s="66">
        <f t="shared" si="7"/>
        <v>0</v>
      </c>
      <c r="U21" s="68">
        <f>IF(R21=0,"",T21/R21)</f>
      </c>
      <c r="W21" s="130"/>
    </row>
    <row r="22" spans="2:23" s="128" customFormat="1" ht="15">
      <c r="B22" s="129"/>
      <c r="C22" s="65">
        <f>Egresos_1!F26</f>
        <v>0</v>
      </c>
      <c r="D22" s="66">
        <v>0</v>
      </c>
      <c r="E22" s="67">
        <f t="shared" si="1"/>
        <v>0</v>
      </c>
      <c r="F22" s="65">
        <v>0</v>
      </c>
      <c r="G22" s="66">
        <v>0</v>
      </c>
      <c r="H22" s="67">
        <f t="shared" si="2"/>
        <v>0</v>
      </c>
      <c r="I22" s="65">
        <v>0</v>
      </c>
      <c r="J22" s="66">
        <v>0</v>
      </c>
      <c r="K22" s="67">
        <f t="shared" si="3"/>
        <v>0</v>
      </c>
      <c r="L22" s="65">
        <v>0</v>
      </c>
      <c r="M22" s="66">
        <v>0</v>
      </c>
      <c r="N22" s="67">
        <f t="shared" si="4"/>
        <v>0</v>
      </c>
      <c r="O22" s="65"/>
      <c r="P22" s="66"/>
      <c r="Q22" s="67">
        <f t="shared" si="5"/>
        <v>0</v>
      </c>
      <c r="R22" s="65">
        <f t="shared" si="6"/>
        <v>0</v>
      </c>
      <c r="S22" s="66">
        <f t="shared" si="6"/>
        <v>0</v>
      </c>
      <c r="T22" s="66">
        <f t="shared" si="7"/>
        <v>0</v>
      </c>
      <c r="U22" s="68">
        <f t="shared" si="0"/>
      </c>
      <c r="W22" s="130"/>
    </row>
    <row r="23" spans="2:21" s="128" customFormat="1" ht="4.5" customHeight="1">
      <c r="B23" s="129"/>
      <c r="C23" s="65"/>
      <c r="D23" s="66"/>
      <c r="E23" s="67"/>
      <c r="F23" s="65"/>
      <c r="G23" s="66"/>
      <c r="H23" s="67"/>
      <c r="I23" s="65"/>
      <c r="J23" s="66"/>
      <c r="K23" s="67"/>
      <c r="L23" s="65"/>
      <c r="M23" s="66"/>
      <c r="N23" s="67"/>
      <c r="O23" s="65"/>
      <c r="P23" s="66"/>
      <c r="Q23" s="67"/>
      <c r="R23" s="65"/>
      <c r="S23" s="66"/>
      <c r="T23" s="66"/>
      <c r="U23" s="68">
        <f t="shared" si="0"/>
      </c>
    </row>
    <row r="24" spans="2:22" s="128" customFormat="1" ht="15">
      <c r="B24" s="131" t="s">
        <v>20</v>
      </c>
      <c r="C24" s="59">
        <f>SUM(C27:C28)</f>
        <v>874504153</v>
      </c>
      <c r="D24" s="62">
        <f>SUM(D27:D28)</f>
        <v>1162815537</v>
      </c>
      <c r="E24" s="61">
        <f>+D24-C24</f>
        <v>288311384</v>
      </c>
      <c r="F24" s="59">
        <f>SUM(F27:F28)</f>
        <v>13808704</v>
      </c>
      <c r="G24" s="62">
        <f>SUM(G27:G28)</f>
        <v>77295946</v>
      </c>
      <c r="H24" s="61">
        <f>+G24-F24</f>
        <v>63487242</v>
      </c>
      <c r="I24" s="59">
        <f>SUM(I27:I28)</f>
        <v>105572</v>
      </c>
      <c r="J24" s="62">
        <f>SUM(J27:J28)</f>
        <v>2986514</v>
      </c>
      <c r="K24" s="63">
        <f>+J24-I24</f>
        <v>2880942</v>
      </c>
      <c r="L24" s="59">
        <f>SUM(L27:L28)</f>
        <v>1930757</v>
      </c>
      <c r="M24" s="62">
        <f>SUM(M27:M28)</f>
        <v>1302330</v>
      </c>
      <c r="N24" s="63">
        <f>+M24-L24</f>
        <v>-628427</v>
      </c>
      <c r="O24" s="59">
        <f>SUM(O27:O28)</f>
        <v>0</v>
      </c>
      <c r="P24" s="62">
        <f>SUM(P27:P28)</f>
        <v>1271517</v>
      </c>
      <c r="Q24" s="61">
        <f>+P24-O24</f>
        <v>1271517</v>
      </c>
      <c r="R24" s="59">
        <f>SUM(R27:R28)</f>
        <v>15845033</v>
      </c>
      <c r="S24" s="62">
        <f>SUM(S27:S28)</f>
        <v>82856307</v>
      </c>
      <c r="T24" s="60">
        <f>+S24-R24</f>
        <v>67011274</v>
      </c>
      <c r="U24" s="64">
        <f t="shared" si="0"/>
        <v>4.229165947461264</v>
      </c>
      <c r="V24" s="132"/>
    </row>
    <row r="25" spans="2:22" s="128" customFormat="1" ht="4.5" customHeight="1">
      <c r="B25" s="129"/>
      <c r="C25" s="65"/>
      <c r="D25" s="66"/>
      <c r="E25" s="67"/>
      <c r="F25" s="65"/>
      <c r="G25" s="66"/>
      <c r="H25" s="67"/>
      <c r="I25" s="65"/>
      <c r="J25" s="66"/>
      <c r="K25" s="67"/>
      <c r="L25" s="65"/>
      <c r="M25" s="66"/>
      <c r="N25" s="67"/>
      <c r="O25" s="65"/>
      <c r="P25" s="66"/>
      <c r="Q25" s="67"/>
      <c r="R25" s="65"/>
      <c r="S25" s="66"/>
      <c r="T25" s="66"/>
      <c r="U25" s="68">
        <f t="shared" si="0"/>
      </c>
      <c r="V25" s="132"/>
    </row>
    <row r="26" spans="1:23" s="128" customFormat="1" ht="15">
      <c r="A26" s="133"/>
      <c r="B26" s="77" t="s">
        <v>53</v>
      </c>
      <c r="C26" s="65"/>
      <c r="D26" s="78"/>
      <c r="E26" s="67"/>
      <c r="F26" s="65"/>
      <c r="G26" s="78"/>
      <c r="H26" s="67"/>
      <c r="I26" s="65"/>
      <c r="J26" s="78"/>
      <c r="K26" s="67"/>
      <c r="L26" s="65"/>
      <c r="M26" s="78"/>
      <c r="N26" s="67"/>
      <c r="O26" s="65"/>
      <c r="P26" s="78"/>
      <c r="Q26" s="67"/>
      <c r="R26" s="65">
        <f>+F26+I26+L26+O26</f>
        <v>0</v>
      </c>
      <c r="S26" s="78"/>
      <c r="T26" s="78"/>
      <c r="U26" s="79"/>
      <c r="W26" s="130"/>
    </row>
    <row r="27" spans="2:23" s="128" customFormat="1" ht="15">
      <c r="B27" s="77" t="s">
        <v>71</v>
      </c>
      <c r="C27" s="65">
        <f>Egresos_1!F28</f>
        <v>603764643</v>
      </c>
      <c r="D27" s="78">
        <f>Egresos_1!M28</f>
        <v>696008196</v>
      </c>
      <c r="E27" s="67">
        <f>+D27-C27</f>
        <v>92243553</v>
      </c>
      <c r="F27" s="65">
        <v>13108875</v>
      </c>
      <c r="G27" s="78">
        <v>35119422</v>
      </c>
      <c r="H27" s="67">
        <f>+G27-F27</f>
        <v>22010547</v>
      </c>
      <c r="I27" s="65">
        <v>0</v>
      </c>
      <c r="J27" s="78">
        <v>0</v>
      </c>
      <c r="K27" s="67">
        <f>+J27-I27</f>
        <v>0</v>
      </c>
      <c r="L27" s="65">
        <v>1930757</v>
      </c>
      <c r="M27" s="78">
        <v>1302330</v>
      </c>
      <c r="N27" s="67"/>
      <c r="O27" s="65">
        <v>0</v>
      </c>
      <c r="P27" s="78">
        <v>1227198</v>
      </c>
      <c r="Q27" s="67">
        <f>+P27-O27</f>
        <v>1227198</v>
      </c>
      <c r="R27" s="65">
        <f>+F27+I27+L27+O27</f>
        <v>15039632</v>
      </c>
      <c r="S27" s="66">
        <f>+G27+J27+M27+P27</f>
        <v>37648950</v>
      </c>
      <c r="T27" s="66">
        <f>+S27-R27</f>
        <v>22609318</v>
      </c>
      <c r="U27" s="68">
        <f t="shared" si="0"/>
        <v>1.5033159056019456</v>
      </c>
      <c r="W27" s="130"/>
    </row>
    <row r="28" spans="2:23" s="128" customFormat="1" ht="15">
      <c r="B28" s="85" t="s">
        <v>72</v>
      </c>
      <c r="C28" s="65">
        <f>Egresos_1!F29</f>
        <v>270739510</v>
      </c>
      <c r="D28" s="78">
        <f>Egresos_1!M29</f>
        <v>466807341</v>
      </c>
      <c r="E28" s="67">
        <f>+D28-C28</f>
        <v>196067831</v>
      </c>
      <c r="F28" s="65">
        <v>699829</v>
      </c>
      <c r="G28" s="86">
        <v>42176524</v>
      </c>
      <c r="H28" s="67">
        <f>+G28-F28</f>
        <v>41476695</v>
      </c>
      <c r="I28" s="65">
        <v>105572</v>
      </c>
      <c r="J28" s="86">
        <v>2986514</v>
      </c>
      <c r="K28" s="67">
        <f>+J28-I28</f>
        <v>2880942</v>
      </c>
      <c r="L28" s="65">
        <v>0</v>
      </c>
      <c r="M28" s="86">
        <v>0</v>
      </c>
      <c r="N28" s="67"/>
      <c r="O28" s="65">
        <v>0</v>
      </c>
      <c r="P28" s="86">
        <v>44319</v>
      </c>
      <c r="Q28" s="67">
        <f>+P28-O28</f>
        <v>44319</v>
      </c>
      <c r="R28" s="65">
        <f>+F28+I28+L28+O28</f>
        <v>805401</v>
      </c>
      <c r="S28" s="66">
        <f>+G28+J28+M28+P28</f>
        <v>45207357</v>
      </c>
      <c r="T28" s="66">
        <f>+S28-R28</f>
        <v>44401956</v>
      </c>
      <c r="U28" s="68">
        <f t="shared" si="0"/>
        <v>55.13024692047812</v>
      </c>
      <c r="W28" s="130"/>
    </row>
    <row r="29" spans="2:23" s="128" customFormat="1" ht="15.75" thickBot="1">
      <c r="B29" s="129"/>
      <c r="C29" s="65"/>
      <c r="D29" s="66"/>
      <c r="E29" s="67"/>
      <c r="F29" s="65"/>
      <c r="G29" s="66"/>
      <c r="H29" s="67"/>
      <c r="I29" s="65"/>
      <c r="J29" s="66"/>
      <c r="K29" s="67"/>
      <c r="L29" s="65"/>
      <c r="M29" s="66"/>
      <c r="N29" s="67"/>
      <c r="O29" s="65"/>
      <c r="P29" s="66"/>
      <c r="Q29" s="67"/>
      <c r="R29" s="65"/>
      <c r="S29" s="66"/>
      <c r="T29" s="66"/>
      <c r="U29" s="68"/>
      <c r="W29" s="134"/>
    </row>
    <row r="30" spans="2:21" s="128" customFormat="1" ht="15.75" thickBot="1">
      <c r="B30" s="172" t="s">
        <v>21</v>
      </c>
      <c r="C30" s="166">
        <f>+C15+C24</f>
        <v>3927495017</v>
      </c>
      <c r="D30" s="166">
        <f>+D15+D24</f>
        <v>4389774757</v>
      </c>
      <c r="E30" s="167">
        <f>+D30-C30</f>
        <v>462279740</v>
      </c>
      <c r="F30" s="166">
        <f>+F15+F24</f>
        <v>580943001</v>
      </c>
      <c r="G30" s="168">
        <f>+G15+G24</f>
        <v>616153749</v>
      </c>
      <c r="H30" s="167">
        <f>+G30-F30</f>
        <v>35210748</v>
      </c>
      <c r="I30" s="166">
        <f>+I15+I24</f>
        <v>48312063</v>
      </c>
      <c r="J30" s="169">
        <f>+J15+J24</f>
        <v>63771784</v>
      </c>
      <c r="K30" s="167">
        <f>+J30-I30</f>
        <v>15459721</v>
      </c>
      <c r="L30" s="166">
        <f>+L15+L24</f>
        <v>1930757</v>
      </c>
      <c r="M30" s="169">
        <f>+M15+M24</f>
        <v>1302330</v>
      </c>
      <c r="N30" s="170">
        <f>+M30-L30</f>
        <v>-628427</v>
      </c>
      <c r="O30" s="166">
        <f>+O15+O24</f>
        <v>2807187</v>
      </c>
      <c r="P30" s="168">
        <f>+P15+P24</f>
        <v>4576824</v>
      </c>
      <c r="Q30" s="167">
        <f>+P30-O30</f>
        <v>1769637</v>
      </c>
      <c r="R30" s="166">
        <f>+R15+R24</f>
        <v>633993008</v>
      </c>
      <c r="S30" s="168">
        <f>+S15+S24</f>
        <v>685804687</v>
      </c>
      <c r="T30" s="168">
        <f>+S30-R30</f>
        <v>51811679</v>
      </c>
      <c r="U30" s="171">
        <f>IF(R30=0,"",T30/R30)</f>
        <v>0.08172279243811471</v>
      </c>
    </row>
    <row r="31" spans="2:21" ht="3.75" customHeight="1">
      <c r="B31" s="30"/>
      <c r="C31" s="31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2"/>
    </row>
    <row r="32" s="128" customFormat="1" ht="15">
      <c r="B32" s="13" t="s">
        <v>154</v>
      </c>
    </row>
    <row r="33" spans="2:17" s="128" customFormat="1" ht="15" customHeight="1">
      <c r="B33" s="189" t="s">
        <v>140</v>
      </c>
      <c r="C33" s="189"/>
      <c r="D33" s="189"/>
      <c r="E33" s="189"/>
      <c r="F33" s="189"/>
      <c r="G33" s="189"/>
      <c r="H33" s="189"/>
      <c r="I33" s="176"/>
      <c r="J33" s="176"/>
      <c r="K33" s="176"/>
      <c r="L33" s="176"/>
      <c r="M33" s="176"/>
      <c r="N33" s="176"/>
      <c r="O33" s="176"/>
      <c r="P33" s="176"/>
      <c r="Q33" s="176"/>
    </row>
    <row r="34" spans="2:15" s="128" customFormat="1" ht="15">
      <c r="B34" s="42" t="s">
        <v>151</v>
      </c>
      <c r="F34" s="173"/>
      <c r="G34" s="173"/>
      <c r="H34" s="173"/>
      <c r="I34" s="173"/>
      <c r="J34" s="173"/>
      <c r="K34" s="173"/>
      <c r="L34" s="173"/>
      <c r="M34" s="173"/>
      <c r="N34" s="173"/>
      <c r="O34" s="173"/>
    </row>
    <row r="35" spans="6:16" s="128" customFormat="1" ht="15"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</row>
    <row r="36" s="128" customFormat="1" ht="15"/>
    <row r="37" s="128" customFormat="1" ht="15"/>
    <row r="38" s="128" customFormat="1" ht="15"/>
    <row r="39" s="128" customFormat="1" ht="15"/>
    <row r="40" s="128" customFormat="1" ht="15"/>
    <row r="41" s="128" customFormat="1" ht="15"/>
    <row r="42" s="128" customFormat="1" ht="15"/>
    <row r="43" s="128" customFormat="1" ht="15"/>
    <row r="44" s="128" customFormat="1" ht="15"/>
    <row r="45" s="128" customFormat="1" ht="15"/>
    <row r="46" s="128" customFormat="1" ht="15"/>
    <row r="47" s="128" customFormat="1" ht="15"/>
    <row r="48" s="128" customFormat="1" ht="15"/>
    <row r="49" s="128" customFormat="1" ht="15"/>
    <row r="50" s="128" customFormat="1" ht="15"/>
    <row r="51" s="128" customFormat="1" ht="15"/>
    <row r="52" s="128" customFormat="1" ht="15"/>
    <row r="53" s="128" customFormat="1" ht="15"/>
    <row r="54" s="128" customFormat="1" ht="15"/>
    <row r="55" s="128" customFormat="1" ht="15"/>
    <row r="56" s="128" customFormat="1" ht="15"/>
    <row r="57" s="128" customFormat="1" ht="15"/>
    <row r="58" s="128" customFormat="1" ht="15"/>
    <row r="59" s="128" customFormat="1" ht="15"/>
    <row r="60" s="128" customFormat="1" ht="15"/>
    <row r="61" s="128" customFormat="1" ht="15"/>
  </sheetData>
  <sheetProtection/>
  <mergeCells count="14">
    <mergeCell ref="B5:U5"/>
    <mergeCell ref="B6:U6"/>
    <mergeCell ref="B3:U3"/>
    <mergeCell ref="B4:U4"/>
    <mergeCell ref="C11:E11"/>
    <mergeCell ref="F11:U11"/>
    <mergeCell ref="B33:H33"/>
    <mergeCell ref="B12:B13"/>
    <mergeCell ref="R12:U12"/>
    <mergeCell ref="O12:Q12"/>
    <mergeCell ref="C12:E12"/>
    <mergeCell ref="F12:H12"/>
    <mergeCell ref="I12:K12"/>
    <mergeCell ref="L12:N12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0" r:id="rId1"/>
  <headerFooter alignWithMargins="0">
    <oddFooter>&amp;CPágina &amp;P de &amp;N</oddFooter>
  </headerFooter>
  <ignoredErrors>
    <ignoredError sqref="N24 N15 N30 Q15:Q16 H15:H16 H23:H25 H29:H30 Q23:Q24 E24 E30 E15 K24 K30 Q30" formula="1"/>
    <ignoredError sqref="L24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28"/>
  <sheetViews>
    <sheetView showGridLines="0" zoomScalePageLayoutView="0" workbookViewId="0" topLeftCell="A1">
      <selection activeCell="D11" sqref="D11"/>
    </sheetView>
  </sheetViews>
  <sheetFormatPr defaultColWidth="16.57421875" defaultRowHeight="12.75"/>
  <cols>
    <col min="1" max="1" width="2.57421875" style="32" customWidth="1"/>
    <col min="2" max="2" width="5.7109375" style="32" customWidth="1"/>
    <col min="3" max="3" width="43.8515625" style="32" customWidth="1"/>
    <col min="4" max="4" width="0.85546875" style="97" customWidth="1"/>
    <col min="5" max="5" width="10.7109375" style="32" customWidth="1"/>
    <col min="6" max="6" width="10.7109375" style="32" bestFit="1" customWidth="1"/>
    <col min="7" max="7" width="12.00390625" style="32" bestFit="1" customWidth="1"/>
    <col min="8" max="8" width="10.7109375" style="32" customWidth="1"/>
    <col min="9" max="9" width="10.8515625" style="32" bestFit="1" customWidth="1"/>
    <col min="10" max="10" width="12.00390625" style="32" customWidth="1"/>
    <col min="11" max="12" width="10.00390625" style="32" customWidth="1"/>
    <col min="13" max="13" width="10.421875" style="32" customWidth="1"/>
    <col min="14" max="14" width="10.140625" style="32" bestFit="1" customWidth="1"/>
    <col min="15" max="15" width="10.57421875" style="32" customWidth="1"/>
    <col min="16" max="16" width="10.7109375" style="32" bestFit="1" customWidth="1"/>
    <col min="17" max="17" width="10.140625" style="32" bestFit="1" customWidth="1"/>
    <col min="18" max="18" width="10.57421875" style="32" customWidth="1"/>
    <col min="19" max="19" width="10.7109375" style="32" bestFit="1" customWidth="1"/>
    <col min="20" max="21" width="10.8515625" style="32" bestFit="1" customWidth="1"/>
    <col min="22" max="22" width="10.57421875" style="32" bestFit="1" customWidth="1"/>
    <col min="23" max="23" width="8.00390625" style="32" customWidth="1"/>
    <col min="24" max="16384" width="16.57421875" style="32" customWidth="1"/>
  </cols>
  <sheetData>
    <row r="2" spans="3:23" ht="14.25">
      <c r="C2" s="216" t="s">
        <v>155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</row>
    <row r="3" spans="3:24" ht="12.75">
      <c r="C3" s="239" t="s">
        <v>22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33"/>
    </row>
    <row r="4" spans="3:24" ht="15.75">
      <c r="C4" s="240" t="s">
        <v>16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17"/>
    </row>
    <row r="5" spans="3:23" ht="12.75">
      <c r="C5" s="34" t="s">
        <v>27</v>
      </c>
      <c r="D5" s="34"/>
      <c r="E5" s="34"/>
      <c r="F5" s="34"/>
      <c r="G5" s="34"/>
      <c r="H5" s="34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3:23" ht="12.75">
      <c r="C6" s="34" t="s">
        <v>29</v>
      </c>
      <c r="D6" s="34"/>
      <c r="E6" s="36"/>
      <c r="F6" s="36"/>
      <c r="G6" s="3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3:23" ht="13.5" thickBot="1">
      <c r="C7" s="34"/>
      <c r="D7" s="34"/>
      <c r="E7" s="36"/>
      <c r="F7" s="36"/>
      <c r="G7" s="36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</row>
    <row r="8" spans="2:23" ht="15.75" customHeight="1" thickBot="1">
      <c r="B8" s="236" t="s">
        <v>74</v>
      </c>
      <c r="C8" s="236" t="s">
        <v>156</v>
      </c>
      <c r="D8" s="34"/>
      <c r="E8" s="231" t="s">
        <v>30</v>
      </c>
      <c r="F8" s="232"/>
      <c r="G8" s="233"/>
      <c r="H8" s="231" t="s">
        <v>37</v>
      </c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3"/>
    </row>
    <row r="9" spans="2:23" ht="16.5" customHeight="1">
      <c r="B9" s="237"/>
      <c r="C9" s="237"/>
      <c r="D9" s="55"/>
      <c r="E9" s="241" t="s">
        <v>73</v>
      </c>
      <c r="F9" s="242"/>
      <c r="G9" s="243"/>
      <c r="H9" s="222" t="s">
        <v>23</v>
      </c>
      <c r="I9" s="223"/>
      <c r="J9" s="224"/>
      <c r="K9" s="222" t="s">
        <v>31</v>
      </c>
      <c r="L9" s="223"/>
      <c r="M9" s="224"/>
      <c r="N9" s="222" t="s">
        <v>24</v>
      </c>
      <c r="O9" s="223"/>
      <c r="P9" s="224"/>
      <c r="Q9" s="222" t="s">
        <v>158</v>
      </c>
      <c r="R9" s="223"/>
      <c r="S9" s="224"/>
      <c r="T9" s="222" t="s">
        <v>7</v>
      </c>
      <c r="U9" s="223"/>
      <c r="V9" s="223"/>
      <c r="W9" s="224"/>
    </row>
    <row r="10" spans="2:23" ht="17.25" customHeight="1" thickBot="1">
      <c r="B10" s="238"/>
      <c r="C10" s="238"/>
      <c r="D10" s="49"/>
      <c r="E10" s="177">
        <v>2011</v>
      </c>
      <c r="F10" s="87">
        <v>2012</v>
      </c>
      <c r="G10" s="88" t="s">
        <v>17</v>
      </c>
      <c r="H10" s="95">
        <v>2011</v>
      </c>
      <c r="I10" s="87">
        <v>2012</v>
      </c>
      <c r="J10" s="88" t="s">
        <v>17</v>
      </c>
      <c r="K10" s="95">
        <v>2011</v>
      </c>
      <c r="L10" s="87">
        <v>2012</v>
      </c>
      <c r="M10" s="88" t="s">
        <v>17</v>
      </c>
      <c r="N10" s="95">
        <v>2011</v>
      </c>
      <c r="O10" s="87">
        <v>2012</v>
      </c>
      <c r="P10" s="88" t="s">
        <v>17</v>
      </c>
      <c r="Q10" s="95">
        <v>2011</v>
      </c>
      <c r="R10" s="87">
        <v>2012</v>
      </c>
      <c r="S10" s="88" t="s">
        <v>17</v>
      </c>
      <c r="T10" s="95">
        <v>2011</v>
      </c>
      <c r="U10" s="87">
        <v>2012</v>
      </c>
      <c r="V10" s="87" t="s">
        <v>17</v>
      </c>
      <c r="W10" s="38" t="s">
        <v>18</v>
      </c>
    </row>
    <row r="11" spans="2:23" ht="4.5" customHeight="1">
      <c r="B11" s="180"/>
      <c r="C11" s="181"/>
      <c r="D11" s="96"/>
      <c r="E11" s="178"/>
      <c r="F11" s="91"/>
      <c r="G11" s="89"/>
      <c r="H11" s="90"/>
      <c r="I11" s="91"/>
      <c r="J11" s="89"/>
      <c r="K11" s="90"/>
      <c r="L11" s="91"/>
      <c r="M11" s="89"/>
      <c r="N11" s="90"/>
      <c r="O11" s="91"/>
      <c r="P11" s="90"/>
      <c r="Q11" s="90"/>
      <c r="R11" s="91"/>
      <c r="S11" s="90"/>
      <c r="T11" s="92"/>
      <c r="U11" s="91"/>
      <c r="V11" s="89"/>
      <c r="W11" s="135"/>
    </row>
    <row r="12" spans="2:25" ht="12.75" customHeight="1">
      <c r="B12" s="69" t="s">
        <v>56</v>
      </c>
      <c r="C12" s="105" t="s">
        <v>82</v>
      </c>
      <c r="D12" s="101"/>
      <c r="E12" s="182">
        <v>43843660</v>
      </c>
      <c r="F12" s="183">
        <v>48934320</v>
      </c>
      <c r="G12" s="111">
        <f aca="true" t="shared" si="0" ref="G12:G18">+F12-E12</f>
        <v>5090660</v>
      </c>
      <c r="H12" s="182">
        <v>9864896</v>
      </c>
      <c r="I12" s="183">
        <v>12280280</v>
      </c>
      <c r="J12" s="111">
        <f>+I12-H12</f>
        <v>2415384</v>
      </c>
      <c r="K12" s="182">
        <v>0</v>
      </c>
      <c r="L12" s="183">
        <v>0</v>
      </c>
      <c r="M12" s="111">
        <f>+L12-K12</f>
        <v>0</v>
      </c>
      <c r="N12" s="182">
        <v>0</v>
      </c>
      <c r="O12" s="183">
        <v>0</v>
      </c>
      <c r="P12" s="111">
        <f>+O12-N12</f>
        <v>0</v>
      </c>
      <c r="Q12" s="182">
        <v>0</v>
      </c>
      <c r="R12" s="183">
        <v>0</v>
      </c>
      <c r="S12" s="111">
        <f>+R12-Q12</f>
        <v>0</v>
      </c>
      <c r="T12" s="182">
        <f>+N12+K12+H12+Q12</f>
        <v>9864896</v>
      </c>
      <c r="U12" s="183">
        <f>+O12+L12+I12+R12</f>
        <v>12280280</v>
      </c>
      <c r="V12" s="111">
        <f aca="true" t="shared" si="1" ref="V12:V18">+U12-T12</f>
        <v>2415384</v>
      </c>
      <c r="W12" s="71">
        <f aca="true" t="shared" si="2" ref="W12:W28">IF(T12=0," ",V12/T12)</f>
        <v>0.24484637243007934</v>
      </c>
      <c r="Y12" s="39"/>
    </row>
    <row r="13" spans="2:25" ht="12.75" customHeight="1">
      <c r="B13" s="69"/>
      <c r="C13" s="105"/>
      <c r="D13" s="101"/>
      <c r="E13" s="182"/>
      <c r="F13" s="183"/>
      <c r="G13" s="112"/>
      <c r="H13" s="182"/>
      <c r="I13" s="183"/>
      <c r="J13" s="112"/>
      <c r="K13" s="182"/>
      <c r="L13" s="183"/>
      <c r="M13" s="112"/>
      <c r="N13" s="182"/>
      <c r="O13" s="183"/>
      <c r="P13" s="112"/>
      <c r="Q13" s="182"/>
      <c r="R13" s="183"/>
      <c r="S13" s="112"/>
      <c r="T13" s="182"/>
      <c r="U13" s="183"/>
      <c r="V13" s="112"/>
      <c r="W13" s="71"/>
      <c r="Y13" s="39"/>
    </row>
    <row r="14" spans="2:25" ht="12.75" customHeight="1">
      <c r="B14" s="69" t="s">
        <v>55</v>
      </c>
      <c r="C14" s="105" t="s">
        <v>81</v>
      </c>
      <c r="D14" s="101"/>
      <c r="E14" s="182">
        <v>70347214</v>
      </c>
      <c r="F14" s="183">
        <v>78992124</v>
      </c>
      <c r="G14" s="111">
        <f t="shared" si="0"/>
        <v>8644910</v>
      </c>
      <c r="H14" s="182">
        <v>18411562</v>
      </c>
      <c r="I14" s="183">
        <v>19344829</v>
      </c>
      <c r="J14" s="111">
        <f>+I14-H14</f>
        <v>933267</v>
      </c>
      <c r="K14" s="182">
        <v>0</v>
      </c>
      <c r="L14" s="183">
        <v>0</v>
      </c>
      <c r="M14" s="111">
        <f>+L14-K14</f>
        <v>0</v>
      </c>
      <c r="N14" s="182">
        <v>0</v>
      </c>
      <c r="O14" s="183">
        <v>0</v>
      </c>
      <c r="P14" s="111">
        <f>+O14-N14</f>
        <v>0</v>
      </c>
      <c r="Q14" s="182">
        <v>0</v>
      </c>
      <c r="R14" s="183">
        <v>0</v>
      </c>
      <c r="S14" s="111">
        <f>+R14-Q14</f>
        <v>0</v>
      </c>
      <c r="T14" s="182">
        <f aca="true" t="shared" si="3" ref="T14:T26">+N14+K14+H14+Q14</f>
        <v>18411562</v>
      </c>
      <c r="U14" s="183">
        <f aca="true" t="shared" si="4" ref="U14:U26">+O14+L14+I14+R14</f>
        <v>19344829</v>
      </c>
      <c r="V14" s="111">
        <f t="shared" si="1"/>
        <v>933267</v>
      </c>
      <c r="W14" s="71">
        <f t="shared" si="2"/>
        <v>0.05068918107002546</v>
      </c>
      <c r="Y14" s="39"/>
    </row>
    <row r="15" spans="2:25" ht="12.75" customHeight="1">
      <c r="B15" s="69" t="s">
        <v>57</v>
      </c>
      <c r="C15" s="105" t="s">
        <v>75</v>
      </c>
      <c r="D15" s="101"/>
      <c r="E15" s="182">
        <v>191241133</v>
      </c>
      <c r="F15" s="183">
        <v>209202704</v>
      </c>
      <c r="G15" s="111">
        <f t="shared" si="0"/>
        <v>17961571</v>
      </c>
      <c r="H15" s="182">
        <v>51487924</v>
      </c>
      <c r="I15" s="183">
        <v>48955355</v>
      </c>
      <c r="J15" s="111">
        <f>+I15-H15</f>
        <v>-2532569</v>
      </c>
      <c r="K15" s="182">
        <v>0</v>
      </c>
      <c r="L15" s="183">
        <v>0</v>
      </c>
      <c r="M15" s="111">
        <f>+L15-K15</f>
        <v>0</v>
      </c>
      <c r="N15" s="182">
        <v>0</v>
      </c>
      <c r="O15" s="183">
        <v>0</v>
      </c>
      <c r="P15" s="111">
        <f>+O15-N15</f>
        <v>0</v>
      </c>
      <c r="Q15" s="182">
        <v>0</v>
      </c>
      <c r="R15" s="183">
        <v>0</v>
      </c>
      <c r="S15" s="111">
        <f>+R15-Q15</f>
        <v>0</v>
      </c>
      <c r="T15" s="182">
        <f t="shared" si="3"/>
        <v>51487924</v>
      </c>
      <c r="U15" s="183">
        <f t="shared" si="4"/>
        <v>48955355</v>
      </c>
      <c r="V15" s="111">
        <f t="shared" si="1"/>
        <v>-2532569</v>
      </c>
      <c r="W15" s="71">
        <f t="shared" si="2"/>
        <v>-0.04918763087049305</v>
      </c>
      <c r="Y15" s="39"/>
    </row>
    <row r="16" spans="2:25" ht="12.75" customHeight="1">
      <c r="B16" s="72" t="s">
        <v>66</v>
      </c>
      <c r="C16" s="105" t="s">
        <v>80</v>
      </c>
      <c r="D16" s="101"/>
      <c r="E16" s="182">
        <v>200</v>
      </c>
      <c r="F16" s="184"/>
      <c r="G16" s="111">
        <f t="shared" si="0"/>
        <v>-200</v>
      </c>
      <c r="H16" s="182">
        <v>-2</v>
      </c>
      <c r="I16" s="184">
        <v>0</v>
      </c>
      <c r="J16" s="111">
        <f>+I16-H16</f>
        <v>2</v>
      </c>
      <c r="K16" s="182">
        <v>-26587</v>
      </c>
      <c r="L16" s="184">
        <v>0</v>
      </c>
      <c r="M16" s="111">
        <f>+L16-K16</f>
        <v>26587</v>
      </c>
      <c r="N16" s="182">
        <v>741516</v>
      </c>
      <c r="O16" s="184">
        <v>-2369</v>
      </c>
      <c r="P16" s="111">
        <f>+O16-N16</f>
        <v>-743885</v>
      </c>
      <c r="Q16" s="182">
        <v>0</v>
      </c>
      <c r="R16" s="184">
        <v>0</v>
      </c>
      <c r="S16" s="111">
        <f>+R16-Q16</f>
        <v>0</v>
      </c>
      <c r="T16" s="182">
        <f t="shared" si="3"/>
        <v>714927</v>
      </c>
      <c r="U16" s="184">
        <f t="shared" si="4"/>
        <v>-2369</v>
      </c>
      <c r="V16" s="111">
        <f t="shared" si="1"/>
        <v>-717296</v>
      </c>
      <c r="W16" s="71">
        <f t="shared" si="2"/>
        <v>-1.0033136250274504</v>
      </c>
      <c r="Y16" s="39"/>
    </row>
    <row r="17" spans="2:25" ht="12.75" customHeight="1">
      <c r="B17" s="69" t="s">
        <v>67</v>
      </c>
      <c r="C17" s="105" t="s">
        <v>78</v>
      </c>
      <c r="D17" s="101"/>
      <c r="E17" s="182">
        <v>3435437</v>
      </c>
      <c r="F17" s="183">
        <v>1699365</v>
      </c>
      <c r="G17" s="111">
        <f t="shared" si="0"/>
        <v>-1736072</v>
      </c>
      <c r="H17" s="182">
        <v>972516</v>
      </c>
      <c r="I17" s="183">
        <v>1891218</v>
      </c>
      <c r="J17" s="111">
        <f>+I17-H17</f>
        <v>918702</v>
      </c>
      <c r="K17" s="182">
        <v>0</v>
      </c>
      <c r="L17" s="183">
        <v>0</v>
      </c>
      <c r="M17" s="111">
        <f>+L17-K17</f>
        <v>0</v>
      </c>
      <c r="N17" s="182">
        <v>0</v>
      </c>
      <c r="O17" s="183">
        <v>0</v>
      </c>
      <c r="P17" s="111">
        <f>+O17-N17</f>
        <v>0</v>
      </c>
      <c r="Q17" s="182">
        <v>0</v>
      </c>
      <c r="R17" s="183">
        <v>0</v>
      </c>
      <c r="S17" s="111">
        <f>+R17-Q17</f>
        <v>0</v>
      </c>
      <c r="T17" s="182">
        <f t="shared" si="3"/>
        <v>972516</v>
      </c>
      <c r="U17" s="183">
        <f t="shared" si="4"/>
        <v>1891218</v>
      </c>
      <c r="V17" s="111">
        <f t="shared" si="1"/>
        <v>918702</v>
      </c>
      <c r="W17" s="71">
        <f t="shared" si="2"/>
        <v>0.9446651777451477</v>
      </c>
      <c r="Y17" s="39"/>
    </row>
    <row r="18" spans="2:25" ht="12.75" customHeight="1">
      <c r="B18" s="72" t="s">
        <v>62</v>
      </c>
      <c r="C18" s="105" t="s">
        <v>79</v>
      </c>
      <c r="D18" s="101"/>
      <c r="E18" s="182">
        <v>1235421</v>
      </c>
      <c r="F18" s="183">
        <v>657144</v>
      </c>
      <c r="G18" s="111">
        <f t="shared" si="0"/>
        <v>-578277</v>
      </c>
      <c r="H18" s="182">
        <v>444632</v>
      </c>
      <c r="I18" s="183">
        <v>1714497</v>
      </c>
      <c r="J18" s="111">
        <f>+I18-H18</f>
        <v>1269865</v>
      </c>
      <c r="K18" s="182">
        <v>0</v>
      </c>
      <c r="L18" s="183">
        <v>0</v>
      </c>
      <c r="M18" s="111">
        <f>+L18-K18</f>
        <v>0</v>
      </c>
      <c r="N18" s="182">
        <v>0</v>
      </c>
      <c r="O18" s="183">
        <v>1265</v>
      </c>
      <c r="P18" s="111">
        <f>+O18-N18</f>
        <v>1265</v>
      </c>
      <c r="Q18" s="182">
        <v>0</v>
      </c>
      <c r="R18" s="183">
        <v>0</v>
      </c>
      <c r="S18" s="111">
        <f>+R18-Q18</f>
        <v>0</v>
      </c>
      <c r="T18" s="182">
        <f t="shared" si="3"/>
        <v>444632</v>
      </c>
      <c r="U18" s="183">
        <f t="shared" si="4"/>
        <v>1715762</v>
      </c>
      <c r="V18" s="111">
        <f t="shared" si="1"/>
        <v>1271130</v>
      </c>
      <c r="W18" s="71">
        <f t="shared" si="2"/>
        <v>2.858836071177963</v>
      </c>
      <c r="Y18" s="39"/>
    </row>
    <row r="19" spans="2:25" ht="12.75" customHeight="1">
      <c r="B19" s="107"/>
      <c r="C19" s="104"/>
      <c r="D19" s="99"/>
      <c r="E19" s="185"/>
      <c r="F19" s="186"/>
      <c r="G19" s="113"/>
      <c r="H19" s="185"/>
      <c r="I19" s="186"/>
      <c r="J19" s="113"/>
      <c r="K19" s="185"/>
      <c r="L19" s="186"/>
      <c r="M19" s="113"/>
      <c r="N19" s="185"/>
      <c r="O19" s="186"/>
      <c r="P19" s="113"/>
      <c r="Q19" s="185"/>
      <c r="R19" s="186"/>
      <c r="S19" s="113"/>
      <c r="T19" s="185"/>
      <c r="U19" s="186"/>
      <c r="V19" s="113"/>
      <c r="W19" s="74"/>
      <c r="Y19" s="39"/>
    </row>
    <row r="20" spans="2:25" ht="12.75" customHeight="1">
      <c r="B20" s="72" t="s">
        <v>60</v>
      </c>
      <c r="C20" s="105" t="s">
        <v>77</v>
      </c>
      <c r="D20" s="101"/>
      <c r="E20" s="182">
        <v>100773190</v>
      </c>
      <c r="F20" s="183">
        <v>16952854</v>
      </c>
      <c r="G20" s="111">
        <f>+F20-E20</f>
        <v>-83820336</v>
      </c>
      <c r="H20" s="182">
        <v>0</v>
      </c>
      <c r="I20" s="183">
        <v>0</v>
      </c>
      <c r="J20" s="111">
        <f>+I20-H20</f>
        <v>0</v>
      </c>
      <c r="K20" s="182">
        <v>0</v>
      </c>
      <c r="L20" s="183">
        <v>0</v>
      </c>
      <c r="M20" s="111">
        <f>+L20-K20</f>
        <v>0</v>
      </c>
      <c r="N20" s="182">
        <v>18916104</v>
      </c>
      <c r="O20" s="183">
        <v>15948553</v>
      </c>
      <c r="P20" s="111">
        <f>+O20-N20</f>
        <v>-2967551</v>
      </c>
      <c r="Q20" s="182">
        <v>0</v>
      </c>
      <c r="R20" s="183">
        <v>0</v>
      </c>
      <c r="S20" s="111">
        <f>+R20-Q20</f>
        <v>0</v>
      </c>
      <c r="T20" s="182">
        <f t="shared" si="3"/>
        <v>18916104</v>
      </c>
      <c r="U20" s="183">
        <f t="shared" si="4"/>
        <v>15948553</v>
      </c>
      <c r="V20" s="111">
        <f>+U20-T20</f>
        <v>-2967551</v>
      </c>
      <c r="W20" s="71">
        <f t="shared" si="2"/>
        <v>-0.15687960903577186</v>
      </c>
      <c r="Y20" s="39"/>
    </row>
    <row r="21" spans="2:25" ht="12.75" customHeight="1">
      <c r="B21" s="69" t="s">
        <v>143</v>
      </c>
      <c r="C21" s="105" t="s">
        <v>144</v>
      </c>
      <c r="D21" s="101"/>
      <c r="E21" s="182">
        <v>0</v>
      </c>
      <c r="F21" s="183">
        <v>0</v>
      </c>
      <c r="G21" s="111">
        <f>+F21-E21</f>
        <v>0</v>
      </c>
      <c r="H21" s="182">
        <v>0</v>
      </c>
      <c r="I21" s="183">
        <v>0</v>
      </c>
      <c r="J21" s="111">
        <f>+I21-H21</f>
        <v>0</v>
      </c>
      <c r="K21" s="182">
        <v>0</v>
      </c>
      <c r="L21" s="183">
        <v>0</v>
      </c>
      <c r="M21" s="111">
        <f>+L21-K21</f>
        <v>0</v>
      </c>
      <c r="N21" s="182">
        <v>0</v>
      </c>
      <c r="O21" s="183">
        <v>0</v>
      </c>
      <c r="P21" s="111">
        <f>+O21-N21</f>
        <v>0</v>
      </c>
      <c r="Q21" s="182">
        <v>0</v>
      </c>
      <c r="R21" s="183">
        <v>0</v>
      </c>
      <c r="S21" s="111">
        <f>+R21-Q21</f>
        <v>0</v>
      </c>
      <c r="T21" s="182">
        <f t="shared" si="3"/>
        <v>0</v>
      </c>
      <c r="U21" s="183">
        <f t="shared" si="4"/>
        <v>0</v>
      </c>
      <c r="V21" s="111">
        <f>+U21-T21</f>
        <v>0</v>
      </c>
      <c r="W21" s="71" t="str">
        <f>IF(T21=0," ",V21/T21)</f>
        <v> </v>
      </c>
      <c r="Y21" s="39"/>
    </row>
    <row r="22" spans="2:25" ht="12.75" customHeight="1">
      <c r="B22" s="69" t="s">
        <v>68</v>
      </c>
      <c r="C22" s="105" t="s">
        <v>83</v>
      </c>
      <c r="D22" s="101"/>
      <c r="E22" s="182">
        <v>151523</v>
      </c>
      <c r="F22" s="183">
        <v>0</v>
      </c>
      <c r="G22" s="111">
        <f>+F22-E22</f>
        <v>-151523</v>
      </c>
      <c r="H22" s="182">
        <v>0</v>
      </c>
      <c r="I22" s="183">
        <v>0</v>
      </c>
      <c r="J22" s="111">
        <f>+I22-H22</f>
        <v>0</v>
      </c>
      <c r="K22" s="182">
        <v>0</v>
      </c>
      <c r="L22" s="183">
        <v>0</v>
      </c>
      <c r="M22" s="111">
        <f>+L22-K22</f>
        <v>0</v>
      </c>
      <c r="N22" s="182">
        <v>66637</v>
      </c>
      <c r="O22" s="183">
        <v>24380</v>
      </c>
      <c r="P22" s="111">
        <f>+O22-N22</f>
        <v>-42257</v>
      </c>
      <c r="Q22" s="182">
        <v>0</v>
      </c>
      <c r="R22" s="183">
        <v>0</v>
      </c>
      <c r="S22" s="111">
        <f>+R22-Q22</f>
        <v>0</v>
      </c>
      <c r="T22" s="182">
        <f t="shared" si="3"/>
        <v>66637</v>
      </c>
      <c r="U22" s="183">
        <f t="shared" si="4"/>
        <v>24380</v>
      </c>
      <c r="V22" s="111">
        <f>+U22-T22</f>
        <v>-42257</v>
      </c>
      <c r="W22" s="71">
        <f t="shared" si="2"/>
        <v>-0.6341371910500173</v>
      </c>
      <c r="Y22" s="39"/>
    </row>
    <row r="23" spans="2:25" ht="12.75" customHeight="1">
      <c r="B23" s="102"/>
      <c r="C23" s="106"/>
      <c r="D23" s="99"/>
      <c r="E23" s="185"/>
      <c r="F23" s="186"/>
      <c r="G23" s="113"/>
      <c r="H23" s="185"/>
      <c r="I23" s="186"/>
      <c r="J23" s="113"/>
      <c r="K23" s="185"/>
      <c r="L23" s="186"/>
      <c r="M23" s="113"/>
      <c r="N23" s="185"/>
      <c r="O23" s="186"/>
      <c r="P23" s="113"/>
      <c r="Q23" s="185"/>
      <c r="R23" s="186"/>
      <c r="S23" s="113"/>
      <c r="T23" s="185"/>
      <c r="U23" s="186"/>
      <c r="V23" s="113"/>
      <c r="W23" s="74"/>
      <c r="Y23" s="39"/>
    </row>
    <row r="24" spans="2:25" ht="12.75" customHeight="1">
      <c r="B24" s="72" t="s">
        <v>145</v>
      </c>
      <c r="C24" s="105" t="s">
        <v>146</v>
      </c>
      <c r="D24" s="101"/>
      <c r="E24" s="182">
        <v>28061100</v>
      </c>
      <c r="F24" s="183">
        <v>16016000</v>
      </c>
      <c r="G24" s="111">
        <f>+F24-E24</f>
        <v>-12045100</v>
      </c>
      <c r="H24" s="182">
        <v>0</v>
      </c>
      <c r="I24" s="183">
        <v>0</v>
      </c>
      <c r="J24" s="111">
        <f>+I24-H24</f>
        <v>0</v>
      </c>
      <c r="K24" s="182">
        <v>3035130</v>
      </c>
      <c r="L24" s="183">
        <v>0</v>
      </c>
      <c r="M24" s="111">
        <f>+L24-K24</f>
        <v>-3035130</v>
      </c>
      <c r="N24" s="182">
        <v>0</v>
      </c>
      <c r="O24" s="183">
        <v>0</v>
      </c>
      <c r="P24" s="111">
        <f>+O24-N24</f>
        <v>0</v>
      </c>
      <c r="Q24" s="182">
        <v>0</v>
      </c>
      <c r="R24" s="183">
        <v>0</v>
      </c>
      <c r="S24" s="111">
        <f>+R24-Q24</f>
        <v>0</v>
      </c>
      <c r="T24" s="182">
        <f t="shared" si="3"/>
        <v>3035130</v>
      </c>
      <c r="U24" s="183">
        <f t="shared" si="4"/>
        <v>0</v>
      </c>
      <c r="V24" s="111">
        <f>+U24-T24</f>
        <v>-3035130</v>
      </c>
      <c r="W24" s="71">
        <f>IF(T24=0," ",V24/T24)</f>
        <v>-1</v>
      </c>
      <c r="Y24" s="39"/>
    </row>
    <row r="25" spans="2:25" ht="12.75" customHeight="1">
      <c r="B25" s="102"/>
      <c r="C25" s="106"/>
      <c r="D25" s="99"/>
      <c r="E25" s="185"/>
      <c r="F25" s="186"/>
      <c r="G25" s="113"/>
      <c r="H25" s="185"/>
      <c r="I25" s="186"/>
      <c r="J25" s="113"/>
      <c r="K25" s="185"/>
      <c r="L25" s="186"/>
      <c r="M25" s="113"/>
      <c r="N25" s="185"/>
      <c r="O25" s="186"/>
      <c r="P25" s="113"/>
      <c r="Q25" s="185"/>
      <c r="R25" s="186"/>
      <c r="S25" s="113"/>
      <c r="T25" s="185"/>
      <c r="U25" s="186"/>
      <c r="V25" s="113"/>
      <c r="W25" s="74"/>
      <c r="Y25" s="39"/>
    </row>
    <row r="26" spans="2:25" ht="12.75" customHeight="1">
      <c r="B26" s="72" t="s">
        <v>65</v>
      </c>
      <c r="C26" s="105" t="s">
        <v>76</v>
      </c>
      <c r="D26" s="101"/>
      <c r="E26" s="182">
        <v>182362687</v>
      </c>
      <c r="F26" s="183">
        <v>190211529</v>
      </c>
      <c r="G26" s="111">
        <f>+F26-E26</f>
        <v>7848842</v>
      </c>
      <c r="H26" s="182">
        <v>104504858</v>
      </c>
      <c r="I26" s="183">
        <v>32533679</v>
      </c>
      <c r="J26" s="111">
        <f>+I26-H26</f>
        <v>-71971179</v>
      </c>
      <c r="K26" s="182">
        <v>1896287</v>
      </c>
      <c r="L26" s="183">
        <v>0</v>
      </c>
      <c r="M26" s="111">
        <f>+L26-K26</f>
        <v>-1896287</v>
      </c>
      <c r="N26" s="182">
        <v>72873266</v>
      </c>
      <c r="O26" s="183">
        <v>26411636</v>
      </c>
      <c r="P26" s="111">
        <f>+O26-N26</f>
        <v>-46461630</v>
      </c>
      <c r="Q26" s="182">
        <v>10475901</v>
      </c>
      <c r="R26" s="183">
        <v>0</v>
      </c>
      <c r="S26" s="111">
        <f>+R26-Q26</f>
        <v>-10475901</v>
      </c>
      <c r="T26" s="182">
        <f t="shared" si="3"/>
        <v>189750312</v>
      </c>
      <c r="U26" s="183">
        <f t="shared" si="4"/>
        <v>58945315</v>
      </c>
      <c r="V26" s="111">
        <f>+U26-T26</f>
        <v>-130804997</v>
      </c>
      <c r="W26" s="71">
        <f t="shared" si="2"/>
        <v>-0.6893532644099157</v>
      </c>
      <c r="Y26" s="39"/>
    </row>
    <row r="27" spans="2:25" ht="12.75" customHeight="1">
      <c r="B27" s="103"/>
      <c r="C27" s="100"/>
      <c r="D27" s="101"/>
      <c r="E27" s="179"/>
      <c r="F27" s="110"/>
      <c r="G27" s="111"/>
      <c r="H27" s="70"/>
      <c r="I27" s="110"/>
      <c r="J27" s="111"/>
      <c r="K27" s="70"/>
      <c r="L27" s="110"/>
      <c r="M27" s="111"/>
      <c r="N27" s="70"/>
      <c r="O27" s="110"/>
      <c r="P27" s="111"/>
      <c r="Q27" s="70"/>
      <c r="R27" s="110"/>
      <c r="S27" s="111"/>
      <c r="T27" s="70"/>
      <c r="U27" s="110"/>
      <c r="V27" s="111"/>
      <c r="W27" s="75" t="str">
        <f t="shared" si="2"/>
        <v> </v>
      </c>
      <c r="Y27" s="39"/>
    </row>
    <row r="28" spans="2:23" ht="20.25" customHeight="1" thickBot="1">
      <c r="B28" s="234" t="s">
        <v>7</v>
      </c>
      <c r="C28" s="235"/>
      <c r="D28" s="55"/>
      <c r="E28" s="174">
        <f>+E26+E24+E22+E21+E20+E18+E17+E16+E15+E14+E12</f>
        <v>621451565</v>
      </c>
      <c r="F28" s="114">
        <f aca="true" t="shared" si="5" ref="F28:V28">+F26+F24+F22+F21+F20+F18+F17+F16+F15+F14+F12</f>
        <v>562666040</v>
      </c>
      <c r="G28" s="115">
        <f t="shared" si="5"/>
        <v>-58785525</v>
      </c>
      <c r="H28" s="174">
        <f t="shared" si="5"/>
        <v>185686386</v>
      </c>
      <c r="I28" s="114">
        <f t="shared" si="5"/>
        <v>116719858</v>
      </c>
      <c r="J28" s="115">
        <f t="shared" si="5"/>
        <v>-68966528</v>
      </c>
      <c r="K28" s="174">
        <f t="shared" si="5"/>
        <v>4904830</v>
      </c>
      <c r="L28" s="114">
        <f t="shared" si="5"/>
        <v>0</v>
      </c>
      <c r="M28" s="115">
        <f t="shared" si="5"/>
        <v>-4904830</v>
      </c>
      <c r="N28" s="174">
        <f>+N26+N24+N22+N21+N20+N18+N17+N16+N15+N14+N12</f>
        <v>92597523</v>
      </c>
      <c r="O28" s="114">
        <f>+O26+O24+O22+O21+O20+O18+O17+O16+O15+O14+O12</f>
        <v>42383465</v>
      </c>
      <c r="P28" s="115">
        <f>+P26+P24+P22+P21+P20+P18+P17+P16+P15+P14+P12</f>
        <v>-50214058</v>
      </c>
      <c r="Q28" s="174">
        <f t="shared" si="5"/>
        <v>10475901</v>
      </c>
      <c r="R28" s="114">
        <f t="shared" si="5"/>
        <v>0</v>
      </c>
      <c r="S28" s="115">
        <f t="shared" si="5"/>
        <v>-10475901</v>
      </c>
      <c r="T28" s="174">
        <f t="shared" si="5"/>
        <v>293664640</v>
      </c>
      <c r="U28" s="114">
        <f t="shared" si="5"/>
        <v>159103323</v>
      </c>
      <c r="V28" s="115">
        <f t="shared" si="5"/>
        <v>-134561317</v>
      </c>
      <c r="W28" s="76">
        <f t="shared" si="2"/>
        <v>-0.4582142303547339</v>
      </c>
    </row>
    <row r="29" spans="9:21" ht="12.75">
      <c r="I29" s="93"/>
      <c r="O29" s="93"/>
      <c r="R29" s="93"/>
      <c r="T29" s="39"/>
      <c r="U29" s="39"/>
    </row>
    <row r="30" spans="2:22" ht="12.75">
      <c r="B30" s="94" t="s">
        <v>33</v>
      </c>
      <c r="D30" s="94"/>
      <c r="F30" s="39"/>
      <c r="H30" s="39"/>
      <c r="T30" s="39"/>
      <c r="U30" s="39"/>
      <c r="V30" s="39"/>
    </row>
    <row r="31" spans="2:21" ht="13.5">
      <c r="B31" s="42" t="s">
        <v>151</v>
      </c>
      <c r="D31" s="98"/>
      <c r="U31" s="39"/>
    </row>
    <row r="32" spans="4:9" s="2" customFormat="1" ht="11.25">
      <c r="D32" s="46"/>
      <c r="I32" s="3"/>
    </row>
    <row r="33" spans="2:23" s="2" customFormat="1" ht="11.25">
      <c r="B33" s="46" t="s">
        <v>88</v>
      </c>
      <c r="D33" s="4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2:4" s="2" customFormat="1" ht="11.25">
      <c r="B34" s="108" t="s">
        <v>32</v>
      </c>
      <c r="C34" s="73" t="s">
        <v>54</v>
      </c>
      <c r="D34" s="48"/>
    </row>
    <row r="35" spans="2:4" s="2" customFormat="1" ht="11.25">
      <c r="B35" s="109" t="s">
        <v>58</v>
      </c>
      <c r="C35" s="73" t="s">
        <v>59</v>
      </c>
      <c r="D35" s="48"/>
    </row>
    <row r="36" spans="2:4" s="2" customFormat="1" ht="11.25">
      <c r="B36" s="109" t="s">
        <v>25</v>
      </c>
      <c r="C36" s="73" t="s">
        <v>61</v>
      </c>
      <c r="D36" s="48"/>
    </row>
    <row r="37" spans="2:4" s="2" customFormat="1" ht="11.25">
      <c r="B37" s="175" t="s">
        <v>147</v>
      </c>
      <c r="C37" s="175" t="s">
        <v>148</v>
      </c>
      <c r="D37" s="48"/>
    </row>
    <row r="38" spans="2:4" s="2" customFormat="1" ht="11.25">
      <c r="B38" s="109" t="s">
        <v>63</v>
      </c>
      <c r="C38" s="73" t="s">
        <v>64</v>
      </c>
      <c r="D38" s="46"/>
    </row>
    <row r="39" s="2" customFormat="1" ht="11.25">
      <c r="D39" s="46"/>
    </row>
    <row r="40" s="2" customFormat="1" ht="11.25">
      <c r="D40" s="46"/>
    </row>
    <row r="41" s="2" customFormat="1" ht="11.25">
      <c r="D41" s="46"/>
    </row>
    <row r="42" s="2" customFormat="1" ht="11.25">
      <c r="D42" s="46"/>
    </row>
    <row r="43" s="2" customFormat="1" ht="11.25">
      <c r="D43" s="46"/>
    </row>
    <row r="44" s="2" customFormat="1" ht="11.25">
      <c r="D44" s="46"/>
    </row>
    <row r="45" s="2" customFormat="1" ht="11.25">
      <c r="D45" s="46"/>
    </row>
    <row r="46" s="2" customFormat="1" ht="11.25">
      <c r="D46" s="46"/>
    </row>
    <row r="47" s="2" customFormat="1" ht="11.25">
      <c r="D47" s="46"/>
    </row>
    <row r="48" s="2" customFormat="1" ht="11.25">
      <c r="D48" s="46"/>
    </row>
    <row r="49" s="2" customFormat="1" ht="11.25">
      <c r="D49" s="46"/>
    </row>
    <row r="50" s="2" customFormat="1" ht="11.25">
      <c r="D50" s="46"/>
    </row>
    <row r="51" s="2" customFormat="1" ht="11.25">
      <c r="D51" s="46"/>
    </row>
    <row r="52" s="2" customFormat="1" ht="11.25">
      <c r="D52" s="46"/>
    </row>
    <row r="53" s="2" customFormat="1" ht="11.25">
      <c r="D53" s="46"/>
    </row>
    <row r="54" s="2" customFormat="1" ht="11.25">
      <c r="D54" s="46"/>
    </row>
    <row r="55" s="2" customFormat="1" ht="11.25">
      <c r="D55" s="46"/>
    </row>
    <row r="56" s="2" customFormat="1" ht="11.25">
      <c r="D56" s="46"/>
    </row>
    <row r="57" s="2" customFormat="1" ht="11.25">
      <c r="D57" s="46"/>
    </row>
    <row r="58" s="2" customFormat="1" ht="11.25">
      <c r="D58" s="46"/>
    </row>
    <row r="59" s="2" customFormat="1" ht="11.25">
      <c r="D59" s="46"/>
    </row>
    <row r="60" s="2" customFormat="1" ht="11.25">
      <c r="D60" s="46"/>
    </row>
    <row r="61" s="2" customFormat="1" ht="11.25">
      <c r="D61" s="46"/>
    </row>
    <row r="62" s="2" customFormat="1" ht="11.25">
      <c r="D62" s="46"/>
    </row>
    <row r="63" s="2" customFormat="1" ht="11.25">
      <c r="D63" s="46"/>
    </row>
    <row r="64" s="2" customFormat="1" ht="11.25">
      <c r="D64" s="46"/>
    </row>
    <row r="65" s="2" customFormat="1" ht="11.25">
      <c r="D65" s="46"/>
    </row>
    <row r="66" s="2" customFormat="1" ht="11.25">
      <c r="D66" s="46"/>
    </row>
    <row r="67" s="2" customFormat="1" ht="11.25">
      <c r="D67" s="46"/>
    </row>
    <row r="68" s="2" customFormat="1" ht="11.25">
      <c r="D68" s="46"/>
    </row>
    <row r="69" s="2" customFormat="1" ht="11.25">
      <c r="D69" s="46"/>
    </row>
    <row r="70" s="2" customFormat="1" ht="11.25">
      <c r="D70" s="46"/>
    </row>
    <row r="71" s="2" customFormat="1" ht="11.25">
      <c r="D71" s="46"/>
    </row>
    <row r="72" s="2" customFormat="1" ht="11.25">
      <c r="D72" s="46"/>
    </row>
    <row r="73" s="2" customFormat="1" ht="11.25">
      <c r="D73" s="46"/>
    </row>
    <row r="74" s="2" customFormat="1" ht="11.25">
      <c r="D74" s="46"/>
    </row>
    <row r="75" s="2" customFormat="1" ht="11.25">
      <c r="D75" s="46"/>
    </row>
    <row r="76" s="2" customFormat="1" ht="11.25">
      <c r="D76" s="46"/>
    </row>
    <row r="77" s="2" customFormat="1" ht="11.25">
      <c r="D77" s="46"/>
    </row>
    <row r="78" s="2" customFormat="1" ht="11.25">
      <c r="D78" s="46"/>
    </row>
    <row r="79" s="2" customFormat="1" ht="11.25">
      <c r="D79" s="46"/>
    </row>
    <row r="80" s="2" customFormat="1" ht="11.25">
      <c r="D80" s="46"/>
    </row>
    <row r="81" s="2" customFormat="1" ht="11.25">
      <c r="D81" s="46"/>
    </row>
    <row r="82" s="2" customFormat="1" ht="11.25">
      <c r="D82" s="46"/>
    </row>
    <row r="83" s="2" customFormat="1" ht="11.25">
      <c r="D83" s="46"/>
    </row>
    <row r="84" s="2" customFormat="1" ht="11.25">
      <c r="D84" s="46"/>
    </row>
    <row r="85" s="2" customFormat="1" ht="11.25">
      <c r="D85" s="46"/>
    </row>
    <row r="86" s="2" customFormat="1" ht="11.25">
      <c r="D86" s="46"/>
    </row>
    <row r="87" s="2" customFormat="1" ht="11.25">
      <c r="D87" s="46"/>
    </row>
    <row r="88" s="2" customFormat="1" ht="11.25">
      <c r="D88" s="46"/>
    </row>
    <row r="89" s="2" customFormat="1" ht="11.25">
      <c r="D89" s="46"/>
    </row>
    <row r="90" s="2" customFormat="1" ht="11.25">
      <c r="D90" s="46"/>
    </row>
    <row r="91" s="2" customFormat="1" ht="11.25">
      <c r="D91" s="46"/>
    </row>
    <row r="92" s="2" customFormat="1" ht="11.25">
      <c r="D92" s="46"/>
    </row>
    <row r="93" s="2" customFormat="1" ht="11.25">
      <c r="D93" s="46"/>
    </row>
    <row r="94" s="2" customFormat="1" ht="11.25">
      <c r="D94" s="46"/>
    </row>
    <row r="95" s="2" customFormat="1" ht="11.25">
      <c r="D95" s="46"/>
    </row>
    <row r="96" s="2" customFormat="1" ht="11.25">
      <c r="D96" s="46"/>
    </row>
    <row r="97" s="2" customFormat="1" ht="11.25">
      <c r="D97" s="46"/>
    </row>
    <row r="98" s="2" customFormat="1" ht="11.25">
      <c r="D98" s="46"/>
    </row>
    <row r="99" s="2" customFormat="1" ht="11.25">
      <c r="D99" s="46"/>
    </row>
    <row r="100" s="2" customFormat="1" ht="11.25">
      <c r="D100" s="46"/>
    </row>
    <row r="101" s="2" customFormat="1" ht="11.25">
      <c r="D101" s="46"/>
    </row>
    <row r="102" s="2" customFormat="1" ht="11.25">
      <c r="D102" s="46"/>
    </row>
    <row r="103" s="2" customFormat="1" ht="11.25">
      <c r="D103" s="46"/>
    </row>
    <row r="104" s="2" customFormat="1" ht="11.25">
      <c r="D104" s="46"/>
    </row>
    <row r="105" s="2" customFormat="1" ht="11.25">
      <c r="D105" s="46"/>
    </row>
    <row r="106" s="2" customFormat="1" ht="11.25">
      <c r="D106" s="46"/>
    </row>
    <row r="107" s="2" customFormat="1" ht="11.25">
      <c r="D107" s="46"/>
    </row>
    <row r="108" s="2" customFormat="1" ht="11.25">
      <c r="D108" s="46"/>
    </row>
    <row r="109" s="2" customFormat="1" ht="11.25">
      <c r="D109" s="46"/>
    </row>
    <row r="110" s="2" customFormat="1" ht="11.25">
      <c r="D110" s="46"/>
    </row>
    <row r="111" s="2" customFormat="1" ht="11.25">
      <c r="D111" s="46"/>
    </row>
    <row r="112" s="2" customFormat="1" ht="11.25">
      <c r="D112" s="46"/>
    </row>
    <row r="113" s="2" customFormat="1" ht="11.25">
      <c r="D113" s="46"/>
    </row>
    <row r="114" s="2" customFormat="1" ht="11.25">
      <c r="D114" s="46"/>
    </row>
    <row r="115" s="2" customFormat="1" ht="11.25">
      <c r="D115" s="46"/>
    </row>
    <row r="116" s="2" customFormat="1" ht="11.25">
      <c r="D116" s="46"/>
    </row>
    <row r="117" s="2" customFormat="1" ht="11.25">
      <c r="D117" s="46"/>
    </row>
    <row r="118" s="2" customFormat="1" ht="11.25">
      <c r="D118" s="46"/>
    </row>
    <row r="119" s="2" customFormat="1" ht="11.25">
      <c r="D119" s="46"/>
    </row>
    <row r="120" s="2" customFormat="1" ht="11.25">
      <c r="D120" s="46"/>
    </row>
    <row r="121" s="2" customFormat="1" ht="11.25">
      <c r="D121" s="46"/>
    </row>
    <row r="122" s="2" customFormat="1" ht="11.25">
      <c r="D122" s="46"/>
    </row>
    <row r="123" s="2" customFormat="1" ht="11.25">
      <c r="D123" s="46"/>
    </row>
    <row r="124" s="2" customFormat="1" ht="11.25">
      <c r="D124" s="46"/>
    </row>
    <row r="125" s="2" customFormat="1" ht="11.25">
      <c r="D125" s="46"/>
    </row>
    <row r="126" s="2" customFormat="1" ht="11.25">
      <c r="D126" s="46"/>
    </row>
    <row r="127" s="2" customFormat="1" ht="11.25">
      <c r="D127" s="46"/>
    </row>
    <row r="128" s="2" customFormat="1" ht="11.25">
      <c r="D128" s="46"/>
    </row>
  </sheetData>
  <sheetProtection/>
  <mergeCells count="14">
    <mergeCell ref="K9:M9"/>
    <mergeCell ref="Q9:S9"/>
    <mergeCell ref="E8:G8"/>
    <mergeCell ref="H8:W8"/>
    <mergeCell ref="B28:C28"/>
    <mergeCell ref="T9:W9"/>
    <mergeCell ref="C8:C10"/>
    <mergeCell ref="B8:B10"/>
    <mergeCell ref="N9:P9"/>
    <mergeCell ref="C2:W2"/>
    <mergeCell ref="C3:W3"/>
    <mergeCell ref="C4:W4"/>
    <mergeCell ref="E9:G9"/>
    <mergeCell ref="H9:J9"/>
  </mergeCells>
  <printOptions/>
  <pageMargins left="0.1968503937007874" right="0.1968503937007874" top="0.984251968503937" bottom="0.984251968503937" header="0" footer="0"/>
  <pageSetup fitToHeight="1" fitToWidth="1" horizontalDpi="600" verticalDpi="600" orientation="landscape" paperSize="9" scale="54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dvicente</cp:lastModifiedBy>
  <cp:lastPrinted>2011-04-13T20:07:52Z</cp:lastPrinted>
  <dcterms:created xsi:type="dcterms:W3CDTF">2005-04-28T15:55:54Z</dcterms:created>
  <dcterms:modified xsi:type="dcterms:W3CDTF">2012-04-12T16:02:09Z</dcterms:modified>
  <cp:category/>
  <cp:version/>
  <cp:contentType/>
  <cp:contentStatus/>
</cp:coreProperties>
</file>