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3285" activeTab="2"/>
  </bookViews>
  <sheets>
    <sheet name="Egresos_1" sheetId="1" r:id="rId1"/>
    <sheet name="Egresos_2" sheetId="2" r:id="rId2"/>
    <sheet name="Gto_11_12" sheetId="3" r:id="rId3"/>
    <sheet name="Ing_2011_2012" sheetId="4" r:id="rId4"/>
  </sheets>
  <definedNames>
    <definedName name="_xlnm.Print_Area" localSheetId="0">'Egresos_1'!$A$1:$R$36</definedName>
    <definedName name="_xlnm.Print_Area" localSheetId="1">'Egresos_2'!$B$2:$N$42</definedName>
    <definedName name="_xlnm.Print_Area" localSheetId="2">'Gto_11_12'!$B$3:$X$33</definedName>
    <definedName name="_xlnm.Print_Area" localSheetId="3">'Ing_2011_2012'!$B$2:$Y$38</definedName>
    <definedName name="_xlnm.Print_Titles" localSheetId="2">'Gto_11_12'!$B:$E</definedName>
    <definedName name="_xlnm.Print_Titles" localSheetId="3">'Ing_2011_2012'!$B:$F</definedName>
  </definedNames>
  <calcPr fullCalcOnLoad="1"/>
</workbook>
</file>

<file path=xl/sharedStrings.xml><?xml version="1.0" encoding="utf-8"?>
<sst xmlns="http://schemas.openxmlformats.org/spreadsheetml/2006/main" count="237" uniqueCount="155">
  <si>
    <t>(En Nuevos Soles)</t>
  </si>
  <si>
    <t>% AVANCE</t>
  </si>
  <si>
    <t>Recursos Ordinarios</t>
  </si>
  <si>
    <t>Recursos Directamente Recaudados</t>
  </si>
  <si>
    <t>Donaciones y Transferencias</t>
  </si>
  <si>
    <t>Personal y Obligaciones Sociales</t>
  </si>
  <si>
    <t>Bienes y Servicios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</si>
  <si>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</si>
  <si>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</si>
  <si>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</si>
  <si>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</si>
  <si>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</si>
  <si>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</si>
  <si>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</si>
  <si>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DIFERENCIA</t>
  </si>
  <si>
    <t>%</t>
  </si>
  <si>
    <t>GASTOS CORRIENTES</t>
  </si>
  <si>
    <t>GASTOS DE CAPITAL</t>
  </si>
  <si>
    <t>TOTAL    :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</si>
  <si>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</si>
  <si>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</si>
  <si>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</si>
  <si>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</si>
  <si>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</si>
  <si>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</si>
  <si>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</si>
  <si>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</si>
  <si>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OP. OF. CREDITO EXTERNO (*)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</si>
  <si>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</si>
  <si>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</si>
  <si>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</si>
  <si>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</si>
  <si>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</si>
  <si>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2.1.</t>
  </si>
  <si>
    <t>2.2.</t>
  </si>
  <si>
    <t>2.3.</t>
  </si>
  <si>
    <t>2.6.</t>
  </si>
  <si>
    <t>1.</t>
  </si>
  <si>
    <t>2.</t>
  </si>
  <si>
    <t>3.</t>
  </si>
  <si>
    <t>4.</t>
  </si>
  <si>
    <t>Pensiones y Prestaciones Sociales</t>
  </si>
  <si>
    <t>Adquisición de Activos No Financieros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</si>
  <si>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</si>
  <si>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</si>
  <si>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</si>
  <si>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</si>
  <si>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</si>
  <si>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</si>
  <si>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</si>
  <si>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</si>
  <si>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</si>
  <si>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</si>
  <si>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</si>
  <si>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</si>
  <si>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</si>
  <si>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</si>
  <si>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</si>
  <si>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</si>
  <si>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</si>
  <si>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</si>
  <si>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</si>
  <si>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</si>
  <si>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</si>
  <si>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</si>
  <si>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</si>
  <si>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</si>
  <si>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</si>
  <si>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Venta de Servicios …………………………………………. (3)</t>
  </si>
  <si>
    <t>Saldo de Balance …………………………………………… (8)</t>
  </si>
  <si>
    <t>Donaciones y Transferencias Corrientes ……….……….. (4)</t>
  </si>
  <si>
    <t>Multas y Sanciones No Tributarias ……………………..…. (6)</t>
  </si>
  <si>
    <t>Ingresos Diversos …………………………………………... (7)</t>
  </si>
  <si>
    <t>Rentas de la Propiedad ……………………….……………. (5)</t>
  </si>
  <si>
    <t>Venta de Bienes …………………………………..…..……. (2)</t>
  </si>
  <si>
    <t>Derechos y Tasas Administrativos ……………………….. (1)</t>
  </si>
  <si>
    <t>Transferencias Voluntarias Distinta a Donaciones ……… (4)</t>
  </si>
  <si>
    <t>2.5.</t>
  </si>
  <si>
    <r>
      <t>Otros Gastos</t>
    </r>
    <r>
      <rPr>
        <b/>
        <sz val="8"/>
        <rFont val="Arial"/>
        <family val="2"/>
      </rPr>
      <t xml:space="preserve"> (**)</t>
    </r>
  </si>
  <si>
    <t>2.5  Otros Gastos</t>
  </si>
  <si>
    <t>19 / 3 OPERACIONES OFICIALES CREDITO EXTERNO (*)</t>
  </si>
  <si>
    <t>Leyenda:</t>
  </si>
  <si>
    <t>5.2.1.</t>
  </si>
  <si>
    <t>5.2.2.</t>
  </si>
  <si>
    <t>5.2.3.</t>
  </si>
  <si>
    <t>5.2.5.</t>
  </si>
  <si>
    <t>6.2.4</t>
  </si>
  <si>
    <t>6.2.5</t>
  </si>
  <si>
    <t>Otros Gastos (****)</t>
  </si>
  <si>
    <t>Donaciones y Transferencias (***)</t>
  </si>
  <si>
    <r>
      <t>(****)  6-25: Otros Gastos:</t>
    </r>
    <r>
      <rPr>
        <sz val="8"/>
        <rFont val="Arial"/>
        <family val="2"/>
      </rPr>
      <t xml:space="preserve">  gastos por subsidios a empresas públicas y privadas del país que persiguen fines productivos, transferencias distintas a donaciones, subvenciones a personas naturales, pago de impuestos,  derechos administrativos, multas gubernamentales y sentencias judicia.</t>
    </r>
  </si>
  <si>
    <r>
      <t>(***)   6.2.4: Donaciones y Transferencias:</t>
    </r>
    <r>
      <rPr>
        <sz val="8"/>
        <rFont val="Arial"/>
        <family val="2"/>
      </rPr>
      <t xml:space="preserve"> gastos por donaciones y transferencias a favor de gobiernos, organismos internacionales y unidades de gobierno no reembolsables de carácter voluntario u obligatorio. incluye las transferencias por convenios de administracion de recursos.</t>
    </r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</si>
  <si>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</si>
  <si>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</si>
  <si>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</si>
  <si>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</si>
  <si>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</si>
  <si>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</si>
  <si>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</si>
  <si>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</si>
  <si>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</si>
  <si>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</si>
  <si>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</si>
  <si>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</si>
  <si>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</si>
  <si>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</si>
  <si>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</si>
  <si>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</si>
  <si>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</si>
  <si>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</si>
  <si>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</si>
  <si>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</si>
  <si>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</si>
  <si>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</si>
  <si>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</si>
  <si>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</si>
  <si>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</si>
  <si>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</si>
  <si>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</si>
  <si>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</si>
  <si>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</si>
  <si>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</si>
  <si>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</si>
  <si>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</si>
  <si>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</si>
  <si>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</si>
  <si>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</si>
  <si>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AÑO FISCAL 2011</t>
  </si>
  <si>
    <t>GRUPO GENERICO
2011</t>
  </si>
  <si>
    <t>DENOMINACION 
INGRESO - 2011</t>
  </si>
  <si>
    <t>5.</t>
  </si>
  <si>
    <t>Recursos Determinados</t>
  </si>
  <si>
    <r>
      <t>(**)    2.5 Otros Gastos</t>
    </r>
    <r>
      <rPr>
        <sz val="8"/>
        <rFont val="Arial"/>
        <family val="2"/>
      </rPr>
      <t xml:space="preserve"> se encuentra incluido la Generica </t>
    </r>
    <r>
      <rPr>
        <b/>
        <sz val="8"/>
        <rFont val="Arial"/>
        <family val="2"/>
      </rPr>
      <t>2.4 Donaciones y Transferencias</t>
    </r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</si>
  <si>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se encuentra a Nivel de Compromiso</t>
    </r>
  </si>
  <si>
    <t>1.4.2</t>
  </si>
  <si>
    <t xml:space="preserve"> Donaciones de Capital  ………………………………..…… (9)</t>
  </si>
  <si>
    <t>1.8.1</t>
  </si>
  <si>
    <t>Endeudamiento Externo …………………………..….…… (10)</t>
  </si>
  <si>
    <t>1.8.0</t>
  </si>
  <si>
    <t xml:space="preserve">  ENDEUDAMIENTO</t>
  </si>
  <si>
    <t>5 RECURSOS DETERMINADOS</t>
  </si>
  <si>
    <t>RECURSOS DETERMINADOS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</si>
  <si>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III Trimestre se encuentra a Nivel de Compromiso</t>
    </r>
  </si>
  <si>
    <t>AÑO FISCAL 2012</t>
  </si>
  <si>
    <t>DENOMINACION 
INGRESO - 2012</t>
  </si>
  <si>
    <t>Fuente : Modulo de Proceso Presupuestario MPP - SIAF, 31 de Diciembre del 2012</t>
  </si>
  <si>
    <t>EJECUCION AL         MES DE DICIEMBRE /*</t>
  </si>
  <si>
    <t>EJECUCION AL         MES DE DICIEMBRE</t>
  </si>
  <si>
    <t>PRESUPUESTO DE EGRESOS COMPARATIVO IV TRIMESTRE ( AL MES DE DICIEMBRE) AÑOS FISCALES 2011 - 2012</t>
  </si>
  <si>
    <t>RESULTADOS OPERATIVOS COMPARATIVOS AL CUARTO TRIMESTRE AÑOS FISCALES 2011 - 2012</t>
  </si>
  <si>
    <t>EJECUCION AL
IV TRIMESTRE (*)</t>
  </si>
  <si>
    <t>EJECUCION
IV TRIMESTRE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</si>
  <si>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IV Trimestre se encuentra a Nivel de Devengado</t>
    </r>
  </si>
  <si>
    <t>EJECUCION AL IV TRIMESTRE (*)</t>
  </si>
  <si>
    <t>EJECUCION AL IV TRIMESTRE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</si>
</sst>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  <numFmt numFmtId="208" formatCode="_ * #,##0.0_ ;_ * \-#,##0.0_ ;_ * &quot;-&quot;_ ;_ @_ "/>
    <numFmt numFmtId="209" formatCode="_ * #,##0_ ;_ * \-#,##0_ ;_ * &quot;-&quot;??_ ;_ @_ 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sz val="7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37" fontId="6" fillId="0" borderId="13" xfId="0" applyNumberFormat="1" applyFont="1" applyBorder="1" applyAlignment="1">
      <alignment/>
    </xf>
    <xf numFmtId="10" fontId="6" fillId="0" borderId="13" xfId="56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10" fontId="6" fillId="0" borderId="14" xfId="56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9" fontId="14" fillId="33" borderId="16" xfId="0" applyNumberFormat="1" applyFont="1" applyFill="1" applyBorder="1" applyAlignment="1" applyProtection="1">
      <alignment horizontal="center" vertical="center"/>
      <protection/>
    </xf>
    <xf numFmtId="39" fontId="15" fillId="0" borderId="17" xfId="0" applyNumberFormat="1" applyFont="1" applyFill="1" applyBorder="1" applyAlignment="1" applyProtection="1">
      <alignment/>
      <protection/>
    </xf>
    <xf numFmtId="39" fontId="15" fillId="0" borderId="11" xfId="0" applyNumberFormat="1" applyFont="1" applyFill="1" applyBorder="1" applyAlignment="1" applyProtection="1">
      <alignment/>
      <protection/>
    </xf>
    <xf numFmtId="39" fontId="15" fillId="0" borderId="18" xfId="0" applyNumberFormat="1" applyFont="1" applyFill="1" applyBorder="1" applyAlignment="1" applyProtection="1">
      <alignment/>
      <protection/>
    </xf>
    <xf numFmtId="10" fontId="15" fillId="0" borderId="18" xfId="0" applyNumberFormat="1" applyFont="1" applyFill="1" applyBorder="1" applyAlignment="1" applyProtection="1">
      <alignment horizontal="right"/>
      <protection/>
    </xf>
    <xf numFmtId="192" fontId="8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7" fillId="33" borderId="19" xfId="0" applyFont="1" applyFill="1" applyBorder="1" applyAlignment="1">
      <alignment horizontal="center" vertical="center" wrapText="1"/>
    </xf>
    <xf numFmtId="37" fontId="18" fillId="0" borderId="0" xfId="0" applyNumberFormat="1" applyFont="1" applyAlignment="1">
      <alignment/>
    </xf>
    <xf numFmtId="192" fontId="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16" fillId="33" borderId="20" xfId="0" applyFont="1" applyFill="1" applyBorder="1" applyAlignment="1" applyProtection="1">
      <alignment horizontal="center"/>
      <protection/>
    </xf>
    <xf numFmtId="37" fontId="7" fillId="33" borderId="10" xfId="0" applyNumberFormat="1" applyFont="1" applyFill="1" applyBorder="1" applyAlignment="1">
      <alignment vertical="center"/>
    </xf>
    <xf numFmtId="10" fontId="7" fillId="33" borderId="10" xfId="5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6" fillId="0" borderId="0" xfId="5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7" fillId="0" borderId="0" xfId="56" applyNumberFormat="1" applyFont="1" applyFill="1" applyBorder="1" applyAlignment="1">
      <alignment vertical="center"/>
    </xf>
    <xf numFmtId="0" fontId="15" fillId="0" borderId="17" xfId="0" applyFont="1" applyFill="1" applyBorder="1" applyAlignment="1" applyProtection="1">
      <alignment/>
      <protection/>
    </xf>
    <xf numFmtId="192" fontId="14" fillId="33" borderId="17" xfId="0" applyNumberFormat="1" applyFont="1" applyFill="1" applyBorder="1" applyAlignment="1" applyProtection="1">
      <alignment vertical="center"/>
      <protection/>
    </xf>
    <xf numFmtId="192" fontId="14" fillId="33" borderId="11" xfId="0" applyNumberFormat="1" applyFont="1" applyFill="1" applyBorder="1" applyAlignment="1" applyProtection="1">
      <alignment vertical="center"/>
      <protection/>
    </xf>
    <xf numFmtId="192" fontId="14" fillId="33" borderId="18" xfId="0" applyNumberFormat="1" applyFont="1" applyFill="1" applyBorder="1" applyAlignment="1" applyProtection="1">
      <alignment vertical="center"/>
      <protection/>
    </xf>
    <xf numFmtId="192" fontId="14" fillId="33" borderId="13" xfId="0" applyNumberFormat="1" applyFont="1" applyFill="1" applyBorder="1" applyAlignment="1" applyProtection="1">
      <alignment vertical="center"/>
      <protection/>
    </xf>
    <xf numFmtId="192" fontId="14" fillId="33" borderId="21" xfId="0" applyNumberFormat="1" applyFont="1" applyFill="1" applyBorder="1" applyAlignment="1" applyProtection="1">
      <alignment vertical="center"/>
      <protection/>
    </xf>
    <xf numFmtId="10" fontId="14" fillId="33" borderId="18" xfId="0" applyNumberFormat="1" applyFont="1" applyFill="1" applyBorder="1" applyAlignment="1" applyProtection="1">
      <alignment vertical="center"/>
      <protection/>
    </xf>
    <xf numFmtId="192" fontId="15" fillId="0" borderId="17" xfId="0" applyNumberFormat="1" applyFont="1" applyFill="1" applyBorder="1" applyAlignment="1" applyProtection="1">
      <alignment vertical="center"/>
      <protection/>
    </xf>
    <xf numFmtId="192" fontId="15" fillId="0" borderId="11" xfId="0" applyNumberFormat="1" applyFont="1" applyFill="1" applyBorder="1" applyAlignment="1" applyProtection="1">
      <alignment vertical="center"/>
      <protection/>
    </xf>
    <xf numFmtId="192" fontId="15" fillId="0" borderId="18" xfId="0" applyNumberFormat="1" applyFont="1" applyFill="1" applyBorder="1" applyAlignment="1" applyProtection="1">
      <alignment vertical="center"/>
      <protection/>
    </xf>
    <xf numFmtId="10" fontId="15" fillId="0" borderId="18" xfId="0" applyNumberFormat="1" applyFont="1" applyFill="1" applyBorder="1" applyAlignment="1" applyProtection="1">
      <alignment vertical="center"/>
      <protection/>
    </xf>
    <xf numFmtId="49" fontId="6" fillId="0" borderId="22" xfId="53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95" fontId="7" fillId="0" borderId="0" xfId="53" applyNumberFormat="1" applyFont="1" applyFill="1" applyBorder="1" applyAlignment="1">
      <alignment vertical="center"/>
    </xf>
    <xf numFmtId="10" fontId="7" fillId="33" borderId="23" xfId="56" applyNumberFormat="1" applyFont="1" applyFill="1" applyBorder="1" applyAlignment="1">
      <alignment vertical="center"/>
    </xf>
    <xf numFmtId="0" fontId="15" fillId="0" borderId="20" xfId="0" applyFont="1" applyFill="1" applyBorder="1" applyAlignment="1" applyProtection="1">
      <alignment vertical="center" wrapText="1"/>
      <protection/>
    </xf>
    <xf numFmtId="192" fontId="15" fillId="0" borderId="13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/>
    </xf>
    <xf numFmtId="37" fontId="6" fillId="0" borderId="25" xfId="0" applyNumberFormat="1" applyFont="1" applyBorder="1" applyAlignment="1">
      <alignment/>
    </xf>
    <xf numFmtId="0" fontId="15" fillId="0" borderId="17" xfId="0" applyFont="1" applyFill="1" applyBorder="1" applyAlignment="1" applyProtection="1">
      <alignment vertical="center" wrapText="1"/>
      <protection/>
    </xf>
    <xf numFmtId="192" fontId="15" fillId="0" borderId="11" xfId="0" applyNumberFormat="1" applyFont="1" applyFill="1" applyBorder="1" applyAlignment="1" applyProtection="1">
      <alignment vertical="center" wrapText="1"/>
      <protection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/>
    </xf>
    <xf numFmtId="193" fontId="6" fillId="0" borderId="19" xfId="53" applyNumberFormat="1" applyFont="1" applyFill="1" applyBorder="1" applyAlignment="1">
      <alignment/>
    </xf>
    <xf numFmtId="193" fontId="6" fillId="0" borderId="28" xfId="53" applyNumberFormat="1" applyFont="1" applyFill="1" applyBorder="1" applyAlignment="1">
      <alignment/>
    </xf>
    <xf numFmtId="193" fontId="6" fillId="0" borderId="25" xfId="53" applyNumberFormat="1" applyFont="1" applyFill="1" applyBorder="1" applyAlignment="1">
      <alignment/>
    </xf>
    <xf numFmtId="193" fontId="6" fillId="0" borderId="27" xfId="53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7" fillId="33" borderId="28" xfId="0" applyFont="1" applyFill="1" applyBorder="1" applyAlignment="1">
      <alignment horizontal="center" vertical="center" wrapText="1"/>
    </xf>
    <xf numFmtId="193" fontId="6" fillId="0" borderId="0" xfId="53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95" fontId="7" fillId="0" borderId="0" xfId="53" applyNumberFormat="1" applyFont="1" applyFill="1" applyBorder="1" applyAlignment="1">
      <alignment vertical="center" wrapText="1"/>
    </xf>
    <xf numFmtId="195" fontId="6" fillId="0" borderId="18" xfId="53" applyNumberFormat="1" applyFont="1" applyFill="1" applyBorder="1" applyAlignment="1">
      <alignment vertical="center" wrapText="1"/>
    </xf>
    <xf numFmtId="195" fontId="6" fillId="0" borderId="0" xfId="53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/>
    </xf>
    <xf numFmtId="195" fontId="6" fillId="0" borderId="21" xfId="53" applyNumberFormat="1" applyFont="1" applyFill="1" applyBorder="1" applyAlignment="1">
      <alignment vertical="center"/>
    </xf>
    <xf numFmtId="195" fontId="6" fillId="0" borderId="21" xfId="53" applyNumberFormat="1" applyFont="1" applyFill="1" applyBorder="1" applyAlignment="1">
      <alignment vertical="center" wrapText="1"/>
    </xf>
    <xf numFmtId="195" fontId="7" fillId="0" borderId="21" xfId="53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49" fontId="7" fillId="0" borderId="0" xfId="5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33" borderId="30" xfId="53" applyNumberFormat="1" applyFont="1" applyFill="1" applyBorder="1" applyAlignment="1">
      <alignment vertical="center"/>
    </xf>
    <xf numFmtId="3" fontId="7" fillId="33" borderId="23" xfId="53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7" fontId="7" fillId="33" borderId="10" xfId="0" applyNumberFormat="1" applyFont="1" applyFill="1" applyBorder="1" applyAlignment="1">
      <alignment/>
    </xf>
    <xf numFmtId="10" fontId="6" fillId="0" borderId="0" xfId="56" applyNumberFormat="1" applyFont="1" applyFill="1" applyBorder="1" applyAlignment="1">
      <alignment/>
    </xf>
    <xf numFmtId="49" fontId="7" fillId="33" borderId="31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7" fillId="33" borderId="10" xfId="0" applyNumberFormat="1" applyFont="1" applyFill="1" applyBorder="1" applyAlignment="1">
      <alignment/>
    </xf>
    <xf numFmtId="10" fontId="7" fillId="33" borderId="10" xfId="56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5" fillId="0" borderId="17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0" fontId="16" fillId="33" borderId="20" xfId="0" applyFont="1" applyFill="1" applyBorder="1" applyAlignment="1" applyProtection="1">
      <alignment vertical="center"/>
      <protection/>
    </xf>
    <xf numFmtId="192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0" fontId="8" fillId="0" borderId="0" xfId="56" applyNumberFormat="1" applyFont="1" applyAlignment="1">
      <alignment vertical="center"/>
    </xf>
    <xf numFmtId="195" fontId="6" fillId="0" borderId="18" xfId="53" applyNumberFormat="1" applyFont="1" applyFill="1" applyBorder="1" applyAlignment="1">
      <alignment vertical="center"/>
    </xf>
    <xf numFmtId="193" fontId="6" fillId="0" borderId="26" xfId="53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27" fillId="0" borderId="34" xfId="0" applyFont="1" applyBorder="1" applyAlignment="1">
      <alignment horizontal="left" indent="2"/>
    </xf>
    <xf numFmtId="0" fontId="27" fillId="0" borderId="35" xfId="0" applyFont="1" applyBorder="1" applyAlignment="1">
      <alignment horizontal="left" indent="2"/>
    </xf>
    <xf numFmtId="3" fontId="25" fillId="0" borderId="12" xfId="0" applyNumberFormat="1" applyFont="1" applyFill="1" applyBorder="1" applyAlignment="1">
      <alignment horizontal="center" vertical="center"/>
    </xf>
    <xf numFmtId="3" fontId="27" fillId="0" borderId="0" xfId="0" applyNumberFormat="1" applyFont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13" xfId="0" applyFont="1" applyFill="1" applyBorder="1" applyAlignment="1">
      <alignment/>
    </xf>
    <xf numFmtId="3" fontId="25" fillId="33" borderId="10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indent="2"/>
    </xf>
    <xf numFmtId="3" fontId="27" fillId="0" borderId="36" xfId="0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3" fontId="25" fillId="33" borderId="10" xfId="0" applyNumberFormat="1" applyFont="1" applyFill="1" applyBorder="1" applyAlignment="1">
      <alignment/>
    </xf>
    <xf numFmtId="3" fontId="27" fillId="0" borderId="13" xfId="0" applyNumberFormat="1" applyFont="1" applyBorder="1" applyAlignment="1">
      <alignment/>
    </xf>
    <xf numFmtId="3" fontId="27" fillId="0" borderId="39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33" borderId="10" xfId="0" applyNumberFormat="1" applyFont="1" applyFill="1" applyBorder="1" applyAlignment="1">
      <alignment vertical="center"/>
    </xf>
    <xf numFmtId="192" fontId="14" fillId="33" borderId="40" xfId="0" applyNumberFormat="1" applyFont="1" applyFill="1" applyBorder="1" applyAlignment="1" applyProtection="1">
      <alignment vertical="center"/>
      <protection/>
    </xf>
    <xf numFmtId="192" fontId="14" fillId="33" borderId="41" xfId="0" applyNumberFormat="1" applyFont="1" applyFill="1" applyBorder="1" applyAlignment="1" applyProtection="1">
      <alignment vertical="center"/>
      <protection/>
    </xf>
    <xf numFmtId="192" fontId="14" fillId="33" borderId="42" xfId="0" applyNumberFormat="1" applyFont="1" applyFill="1" applyBorder="1" applyAlignment="1" applyProtection="1">
      <alignment vertical="center"/>
      <protection/>
    </xf>
    <xf numFmtId="192" fontId="14" fillId="33" borderId="43" xfId="0" applyNumberFormat="1" applyFont="1" applyFill="1" applyBorder="1" applyAlignment="1" applyProtection="1">
      <alignment vertical="center"/>
      <protection/>
    </xf>
    <xf numFmtId="192" fontId="14" fillId="33" borderId="44" xfId="0" applyNumberFormat="1" applyFont="1" applyFill="1" applyBorder="1" applyAlignment="1" applyProtection="1">
      <alignment vertical="center"/>
      <protection/>
    </xf>
    <xf numFmtId="10" fontId="14" fillId="33" borderId="41" xfId="0" applyNumberFormat="1" applyFont="1" applyFill="1" applyBorder="1" applyAlignment="1" applyProtection="1">
      <alignment vertical="center"/>
      <protection/>
    </xf>
    <xf numFmtId="0" fontId="14" fillId="33" borderId="40" xfId="0" applyFont="1" applyFill="1" applyBorder="1" applyAlignment="1" applyProtection="1">
      <alignment vertical="center"/>
      <protection/>
    </xf>
    <xf numFmtId="3" fontId="7" fillId="33" borderId="45" xfId="53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1" fontId="6" fillId="0" borderId="0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vertical="center"/>
    </xf>
    <xf numFmtId="41" fontId="6" fillId="0" borderId="18" xfId="53" applyNumberFormat="1" applyFont="1" applyFill="1" applyBorder="1" applyAlignment="1">
      <alignment vertical="center"/>
    </xf>
    <xf numFmtId="41" fontId="6" fillId="0" borderId="21" xfId="53" applyNumberFormat="1" applyFont="1" applyFill="1" applyBorder="1" applyAlignment="1">
      <alignment vertical="center"/>
    </xf>
    <xf numFmtId="41" fontId="7" fillId="0" borderId="0" xfId="53" applyNumberFormat="1" applyFont="1" applyFill="1" applyBorder="1" applyAlignment="1">
      <alignment vertical="center"/>
    </xf>
    <xf numFmtId="41" fontId="7" fillId="0" borderId="13" xfId="53" applyNumberFormat="1" applyFont="1" applyFill="1" applyBorder="1" applyAlignment="1">
      <alignment vertical="center"/>
    </xf>
    <xf numFmtId="41" fontId="7" fillId="0" borderId="18" xfId="53" applyNumberFormat="1" applyFont="1" applyFill="1" applyBorder="1" applyAlignment="1">
      <alignment vertical="center"/>
    </xf>
    <xf numFmtId="43" fontId="25" fillId="33" borderId="10" xfId="0" applyNumberFormat="1" applyFont="1" applyFill="1" applyBorder="1" applyAlignment="1">
      <alignment horizontal="right" vertical="center"/>
    </xf>
    <xf numFmtId="43" fontId="25" fillId="0" borderId="0" xfId="0" applyNumberFormat="1" applyFont="1" applyAlignment="1">
      <alignment horizontal="center" vertical="center"/>
    </xf>
    <xf numFmtId="43" fontId="27" fillId="0" borderId="36" xfId="0" applyNumberFormat="1" applyFont="1" applyBorder="1" applyAlignment="1">
      <alignment/>
    </xf>
    <xf numFmtId="43" fontId="27" fillId="0" borderId="0" xfId="0" applyNumberFormat="1" applyFont="1" applyAlignment="1">
      <alignment vertical="center"/>
    </xf>
    <xf numFmtId="43" fontId="27" fillId="0" borderId="37" xfId="0" applyNumberFormat="1" applyFont="1" applyBorder="1" applyAlignment="1">
      <alignment/>
    </xf>
    <xf numFmtId="43" fontId="27" fillId="0" borderId="38" xfId="0" applyNumberFormat="1" applyFont="1" applyBorder="1" applyAlignment="1">
      <alignment/>
    </xf>
    <xf numFmtId="43" fontId="25" fillId="33" borderId="10" xfId="0" applyNumberFormat="1" applyFont="1" applyFill="1" applyBorder="1" applyAlignment="1">
      <alignment/>
    </xf>
    <xf numFmtId="43" fontId="27" fillId="0" borderId="13" xfId="0" applyNumberFormat="1" applyFont="1" applyBorder="1" applyAlignment="1">
      <alignment/>
    </xf>
    <xf numFmtId="43" fontId="27" fillId="0" borderId="39" xfId="0" applyNumberFormat="1" applyFont="1" applyBorder="1" applyAlignment="1">
      <alignment/>
    </xf>
    <xf numFmtId="43" fontId="25" fillId="33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192" fontId="15" fillId="0" borderId="13" xfId="0" applyNumberFormat="1" applyFont="1" applyFill="1" applyBorder="1" applyAlignment="1" applyProtection="1">
      <alignment vertical="center"/>
      <protection/>
    </xf>
    <xf numFmtId="197" fontId="25" fillId="33" borderId="10" xfId="56" applyNumberFormat="1" applyFont="1" applyFill="1" applyBorder="1" applyAlignment="1">
      <alignment/>
    </xf>
    <xf numFmtId="197" fontId="27" fillId="0" borderId="36" xfId="56" applyNumberFormat="1" applyFont="1" applyBorder="1" applyAlignment="1">
      <alignment/>
    </xf>
    <xf numFmtId="197" fontId="27" fillId="0" borderId="37" xfId="56" applyNumberFormat="1" applyFont="1" applyBorder="1" applyAlignment="1">
      <alignment/>
    </xf>
    <xf numFmtId="197" fontId="27" fillId="0" borderId="38" xfId="56" applyNumberFormat="1" applyFont="1" applyBorder="1" applyAlignment="1">
      <alignment/>
    </xf>
    <xf numFmtId="197" fontId="27" fillId="0" borderId="13" xfId="56" applyNumberFormat="1" applyFont="1" applyBorder="1" applyAlignment="1">
      <alignment/>
    </xf>
    <xf numFmtId="197" fontId="27" fillId="0" borderId="39" xfId="56" applyNumberFormat="1" applyFont="1" applyBorder="1" applyAlignment="1">
      <alignment/>
    </xf>
    <xf numFmtId="197" fontId="27" fillId="0" borderId="0" xfId="56" applyNumberFormat="1" applyFont="1" applyAlignment="1">
      <alignment vertical="center"/>
    </xf>
    <xf numFmtId="197" fontId="25" fillId="33" borderId="10" xfId="56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9" fontId="6" fillId="0" borderId="18" xfId="56" applyNumberFormat="1" applyFont="1" applyFill="1" applyBorder="1" applyAlignment="1">
      <alignment vertical="center"/>
    </xf>
    <xf numFmtId="9" fontId="7" fillId="0" borderId="18" xfId="56" applyNumberFormat="1" applyFont="1" applyFill="1" applyBorder="1" applyAlignment="1">
      <alignment vertical="center"/>
    </xf>
    <xf numFmtId="9" fontId="6" fillId="0" borderId="18" xfId="53" applyNumberFormat="1" applyFont="1" applyFill="1" applyBorder="1" applyAlignment="1">
      <alignment vertical="center"/>
    </xf>
    <xf numFmtId="0" fontId="7" fillId="33" borderId="46" xfId="0" applyFont="1" applyFill="1" applyBorder="1" applyAlignment="1">
      <alignment horizontal="center" vertical="center" wrapText="1"/>
    </xf>
    <xf numFmtId="193" fontId="6" fillId="0" borderId="46" xfId="53" applyNumberFormat="1" applyFont="1" applyFill="1" applyBorder="1" applyAlignment="1">
      <alignment/>
    </xf>
    <xf numFmtId="41" fontId="6" fillId="0" borderId="17" xfId="53" applyNumberFormat="1" applyFont="1" applyFill="1" applyBorder="1" applyAlignment="1">
      <alignment vertical="center"/>
    </xf>
    <xf numFmtId="41" fontId="7" fillId="0" borderId="17" xfId="53" applyNumberFormat="1" applyFont="1" applyFill="1" applyBorder="1" applyAlignment="1">
      <alignment vertical="center"/>
    </xf>
    <xf numFmtId="41" fontId="6" fillId="0" borderId="17" xfId="53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Alignment="1">
      <alignment vertical="center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7" fontId="4" fillId="33" borderId="31" xfId="0" applyNumberFormat="1" applyFont="1" applyFill="1" applyBorder="1" applyAlignment="1">
      <alignment horizontal="center" vertical="center"/>
    </xf>
    <xf numFmtId="37" fontId="4" fillId="33" borderId="32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0" fontId="0" fillId="33" borderId="10" xfId="0" applyFill="1" applyBorder="1" applyAlignment="1">
      <alignment vertical="center" wrapText="1"/>
    </xf>
    <xf numFmtId="37" fontId="4" fillId="33" borderId="47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left" indent="2"/>
    </xf>
    <xf numFmtId="0" fontId="27" fillId="0" borderId="38" xfId="0" applyFont="1" applyBorder="1" applyAlignment="1">
      <alignment horizontal="left" indent="2"/>
    </xf>
    <xf numFmtId="3" fontId="26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5" fillId="33" borderId="10" xfId="0" applyFont="1" applyFill="1" applyBorder="1" applyAlignment="1">
      <alignment/>
    </xf>
    <xf numFmtId="0" fontId="27" fillId="0" borderId="13" xfId="0" applyFont="1" applyBorder="1" applyAlignment="1">
      <alignment horizontal="left" indent="2"/>
    </xf>
    <xf numFmtId="0" fontId="27" fillId="0" borderId="39" xfId="0" applyFont="1" applyBorder="1" applyAlignment="1">
      <alignment horizontal="left" indent="2"/>
    </xf>
    <xf numFmtId="0" fontId="27" fillId="0" borderId="37" xfId="0" applyFont="1" applyBorder="1" applyAlignment="1">
      <alignment horizontal="left" indent="2"/>
    </xf>
    <xf numFmtId="0" fontId="27" fillId="0" borderId="34" xfId="0" applyFont="1" applyBorder="1" applyAlignment="1">
      <alignment horizontal="left" indent="2"/>
    </xf>
    <xf numFmtId="0" fontId="27" fillId="0" borderId="35" xfId="0" applyFont="1" applyBorder="1" applyAlignment="1">
      <alignment horizontal="left" indent="2"/>
    </xf>
    <xf numFmtId="3" fontId="25" fillId="34" borderId="48" xfId="0" applyNumberFormat="1" applyFont="1" applyFill="1" applyBorder="1" applyAlignment="1">
      <alignment horizontal="center" vertical="center"/>
    </xf>
    <xf numFmtId="3" fontId="25" fillId="34" borderId="49" xfId="0" applyNumberFormat="1" applyFont="1" applyFill="1" applyBorder="1" applyAlignment="1">
      <alignment horizontal="center" vertical="center"/>
    </xf>
    <xf numFmtId="3" fontId="25" fillId="34" borderId="24" xfId="0" applyNumberFormat="1" applyFont="1" applyFill="1" applyBorder="1" applyAlignment="1">
      <alignment horizontal="center" vertical="center"/>
    </xf>
    <xf numFmtId="3" fontId="25" fillId="34" borderId="33" xfId="0" applyNumberFormat="1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horizontal="left" vertical="center" indent="1"/>
    </xf>
    <xf numFmtId="0" fontId="10" fillId="0" borderId="0" xfId="0" applyFont="1" applyFill="1" applyAlignment="1" applyProtection="1">
      <alignment horizontal="center"/>
      <protection/>
    </xf>
    <xf numFmtId="0" fontId="7" fillId="33" borderId="4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14" fillId="33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 applyProtection="1">
      <alignment horizontal="center" vertical="center" wrapText="1"/>
      <protection/>
    </xf>
    <xf numFmtId="0" fontId="14" fillId="33" borderId="54" xfId="0" applyFont="1" applyFill="1" applyBorder="1" applyAlignment="1" applyProtection="1">
      <alignment horizontal="center" vertical="center" wrapText="1"/>
      <protection/>
    </xf>
    <xf numFmtId="0" fontId="14" fillId="33" borderId="55" xfId="0" applyFont="1" applyFill="1" applyBorder="1" applyAlignment="1" applyProtection="1">
      <alignment horizontal="center" vertical="center" wrapText="1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4" fillId="33" borderId="54" xfId="0" applyFont="1" applyFill="1" applyBorder="1" applyAlignment="1" applyProtection="1">
      <alignment horizontal="center" vertical="center"/>
      <protection/>
    </xf>
    <xf numFmtId="0" fontId="14" fillId="33" borderId="5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_Presupuesto Sectorial 98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41"/>
  <sheetViews>
    <sheetView showGridLines="0" showZeros="0" zoomScalePageLayoutView="0" workbookViewId="0" topLeftCell="C1">
      <selection activeCell="C1" sqref="C1"/>
    </sheetView>
  </sheetViews>
  <sheetFormatPr defaultColWidth="11.421875" defaultRowHeight="12.75"/>
  <cols>
    <col min="1" max="1" width="1.1484375" style="0" customWidth="1"/>
    <col min="2" max="2" width="2.28125" style="0" customWidth="1"/>
    <col min="3" max="3" width="4.140625" style="0" customWidth="1"/>
    <col min="4" max="4" width="34.00390625" style="0" bestFit="1" customWidth="1"/>
    <col min="5" max="5" width="0.85546875" style="50" customWidth="1"/>
    <col min="6" max="7" width="12.7109375" style="0" customWidth="1"/>
    <col min="8" max="8" width="9.140625" style="0" bestFit="1" customWidth="1"/>
    <col min="9" max="9" width="0.85546875" style="53" customWidth="1"/>
    <col min="10" max="10" width="5.421875" style="0" bestFit="1" customWidth="1"/>
    <col min="11" max="11" width="34.00390625" style="0" bestFit="1" customWidth="1"/>
    <col min="12" max="12" width="0.85546875" style="50" customWidth="1"/>
    <col min="13" max="14" width="12.7109375" style="0" customWidth="1"/>
    <col min="15" max="15" width="8.8515625" style="0" customWidth="1"/>
    <col min="16" max="16" width="0.85546875" style="50" customWidth="1"/>
    <col min="17" max="18" width="12.7109375" style="0" customWidth="1"/>
    <col min="19" max="19" width="1.8515625" style="0" customWidth="1"/>
  </cols>
  <sheetData>
    <row r="3" spans="3:18" ht="14.25">
      <c r="C3" s="210" t="s">
        <v>148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3:18" ht="12.75">
      <c r="C4" s="211" t="s">
        <v>12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3:18" ht="12.75">
      <c r="C5" s="211" t="s">
        <v>0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7" spans="3:18" ht="12.75">
      <c r="C7" s="1" t="s">
        <v>22</v>
      </c>
      <c r="D7" s="2"/>
      <c r="E7" s="46"/>
      <c r="F7" s="3"/>
      <c r="G7" s="2"/>
      <c r="H7" s="2"/>
      <c r="I7" s="48"/>
      <c r="J7" s="2"/>
      <c r="K7" s="2"/>
      <c r="L7" s="46"/>
      <c r="M7" s="3"/>
      <c r="N7" s="2"/>
      <c r="O7" s="2"/>
      <c r="P7" s="46"/>
      <c r="Q7" s="2"/>
      <c r="R7" s="2"/>
    </row>
    <row r="8" spans="3:18" ht="12.75" customHeight="1">
      <c r="C8" s="212" t="s">
        <v>9</v>
      </c>
      <c r="D8" s="220"/>
      <c r="E8" s="47"/>
      <c r="F8" s="214" t="s">
        <v>127</v>
      </c>
      <c r="G8" s="221"/>
      <c r="H8" s="215"/>
      <c r="I8" s="54"/>
      <c r="J8" s="212" t="s">
        <v>9</v>
      </c>
      <c r="K8" s="212"/>
      <c r="L8" s="51"/>
      <c r="M8" s="214" t="s">
        <v>143</v>
      </c>
      <c r="N8" s="221"/>
      <c r="O8" s="215"/>
      <c r="P8" s="51"/>
      <c r="Q8" s="214" t="s">
        <v>13</v>
      </c>
      <c r="R8" s="215"/>
    </row>
    <row r="9" spans="3:18" ht="12.75" customHeight="1">
      <c r="C9" s="220"/>
      <c r="D9" s="220"/>
      <c r="E9" s="47"/>
      <c r="F9" s="212" t="s">
        <v>11</v>
      </c>
      <c r="G9" s="212" t="s">
        <v>146</v>
      </c>
      <c r="H9" s="212" t="s">
        <v>1</v>
      </c>
      <c r="I9" s="55"/>
      <c r="J9" s="220"/>
      <c r="K9" s="220"/>
      <c r="L9" s="46"/>
      <c r="M9" s="212" t="s">
        <v>11</v>
      </c>
      <c r="N9" s="212" t="s">
        <v>146</v>
      </c>
      <c r="O9" s="212" t="s">
        <v>1</v>
      </c>
      <c r="P9" s="46"/>
      <c r="Q9" s="212" t="s">
        <v>11</v>
      </c>
      <c r="R9" s="212" t="s">
        <v>147</v>
      </c>
    </row>
    <row r="10" spans="3:18" ht="12.75">
      <c r="C10" s="220"/>
      <c r="D10" s="220"/>
      <c r="E10" s="47"/>
      <c r="F10" s="213"/>
      <c r="G10" s="213"/>
      <c r="H10" s="213"/>
      <c r="I10" s="56"/>
      <c r="J10" s="220"/>
      <c r="K10" s="220"/>
      <c r="L10" s="46"/>
      <c r="M10" s="213"/>
      <c r="N10" s="213"/>
      <c r="O10" s="213"/>
      <c r="P10" s="46"/>
      <c r="Q10" s="213"/>
      <c r="R10" s="213"/>
    </row>
    <row r="11" spans="3:18" ht="12.75">
      <c r="C11" s="220"/>
      <c r="D11" s="220"/>
      <c r="E11" s="47"/>
      <c r="F11" s="213"/>
      <c r="G11" s="213"/>
      <c r="H11" s="213"/>
      <c r="I11" s="56"/>
      <c r="J11" s="220"/>
      <c r="K11" s="220"/>
      <c r="L11" s="46"/>
      <c r="M11" s="213"/>
      <c r="N11" s="213"/>
      <c r="O11" s="213"/>
      <c r="P11" s="46"/>
      <c r="Q11" s="213"/>
      <c r="R11" s="213"/>
    </row>
    <row r="12" spans="3:18" ht="4.5" customHeight="1">
      <c r="C12" s="5"/>
      <c r="D12" s="6"/>
      <c r="E12" s="48"/>
      <c r="F12" s="7"/>
      <c r="G12" s="7"/>
      <c r="H12" s="7"/>
      <c r="I12" s="48"/>
      <c r="J12" s="14"/>
      <c r="K12" s="14"/>
      <c r="L12" s="46"/>
      <c r="M12" s="7"/>
      <c r="N12" s="7"/>
      <c r="O12" s="7"/>
      <c r="P12" s="46"/>
      <c r="Q12" s="7"/>
      <c r="R12" s="7"/>
    </row>
    <row r="13" spans="3:18" ht="12.75">
      <c r="C13" s="222" t="s">
        <v>10</v>
      </c>
      <c r="D13" s="223"/>
      <c r="E13" s="49"/>
      <c r="F13" s="44">
        <f>SUM(F14:F18)</f>
        <v>3927495017</v>
      </c>
      <c r="G13" s="44">
        <f>SUM(G14:G18)</f>
        <v>3116981817</v>
      </c>
      <c r="H13" s="45">
        <f aca="true" t="shared" si="0" ref="H13:H18">IF(F13=0," ",G13/F13)</f>
        <v>0.793631004879261</v>
      </c>
      <c r="I13" s="57"/>
      <c r="J13" s="222" t="s">
        <v>10</v>
      </c>
      <c r="K13" s="223"/>
      <c r="L13" s="46"/>
      <c r="M13" s="44">
        <f>SUM(M14:M18)</f>
        <v>3858189131</v>
      </c>
      <c r="N13" s="44">
        <f>SUM(N14:N18)</f>
        <v>3437800571</v>
      </c>
      <c r="O13" s="45">
        <f aca="true" t="shared" si="1" ref="O13:O18">IF(M13=0," ",N13/M13)</f>
        <v>0.8910399294264146</v>
      </c>
      <c r="P13" s="46"/>
      <c r="Q13" s="44">
        <f aca="true" t="shared" si="2" ref="Q13:R20">+M13-F13</f>
        <v>-69305886</v>
      </c>
      <c r="R13" s="44">
        <f t="shared" si="2"/>
        <v>320818754</v>
      </c>
    </row>
    <row r="14" spans="3:18" ht="12.75">
      <c r="C14" s="8" t="s">
        <v>37</v>
      </c>
      <c r="D14" s="6" t="s">
        <v>2</v>
      </c>
      <c r="E14" s="48"/>
      <c r="F14" s="9">
        <v>3306043452</v>
      </c>
      <c r="G14" s="9">
        <v>2703015482</v>
      </c>
      <c r="H14" s="10">
        <f t="shared" si="0"/>
        <v>0.8175982927159664</v>
      </c>
      <c r="I14" s="52"/>
      <c r="J14" s="8" t="s">
        <v>37</v>
      </c>
      <c r="K14" s="6" t="s">
        <v>2</v>
      </c>
      <c r="L14" s="46"/>
      <c r="M14" s="9">
        <v>3160914902</v>
      </c>
      <c r="N14" s="9">
        <v>2971795316</v>
      </c>
      <c r="O14" s="10">
        <f t="shared" si="1"/>
        <v>0.9401693522719201</v>
      </c>
      <c r="P14" s="46"/>
      <c r="Q14" s="9">
        <f t="shared" si="2"/>
        <v>-145128550</v>
      </c>
      <c r="R14" s="9">
        <f t="shared" si="2"/>
        <v>268779834</v>
      </c>
    </row>
    <row r="15" spans="3:18" ht="12.75">
      <c r="C15" s="8" t="s">
        <v>38</v>
      </c>
      <c r="D15" s="6" t="s">
        <v>3</v>
      </c>
      <c r="E15" s="48"/>
      <c r="F15" s="9">
        <v>413310847</v>
      </c>
      <c r="G15" s="9">
        <v>294428586</v>
      </c>
      <c r="H15" s="10">
        <f t="shared" si="0"/>
        <v>0.7123659786262517</v>
      </c>
      <c r="I15" s="52"/>
      <c r="J15" s="8" t="s">
        <v>38</v>
      </c>
      <c r="K15" s="6" t="s">
        <v>3</v>
      </c>
      <c r="L15" s="46"/>
      <c r="M15" s="9">
        <v>462494859</v>
      </c>
      <c r="N15" s="9">
        <v>319175092</v>
      </c>
      <c r="O15" s="10">
        <f t="shared" si="1"/>
        <v>0.6901159781324185</v>
      </c>
      <c r="P15" s="46"/>
      <c r="Q15" s="9">
        <f t="shared" si="2"/>
        <v>49184012</v>
      </c>
      <c r="R15" s="9">
        <f t="shared" si="2"/>
        <v>24746506</v>
      </c>
    </row>
    <row r="16" spans="3:18" ht="12.75">
      <c r="C16" s="8" t="s">
        <v>39</v>
      </c>
      <c r="D16" s="6" t="s">
        <v>32</v>
      </c>
      <c r="E16" s="48"/>
      <c r="F16" s="9">
        <v>29957287</v>
      </c>
      <c r="G16" s="9">
        <v>11531946</v>
      </c>
      <c r="H16" s="10">
        <f t="shared" si="0"/>
        <v>0.38494627367291306</v>
      </c>
      <c r="I16" s="52"/>
      <c r="J16" s="8" t="s">
        <v>39</v>
      </c>
      <c r="K16" s="6" t="s">
        <v>32</v>
      </c>
      <c r="L16" s="46"/>
      <c r="M16" s="9">
        <v>20514751</v>
      </c>
      <c r="N16" s="9">
        <v>11223809</v>
      </c>
      <c r="O16" s="10">
        <f t="shared" si="1"/>
        <v>0.5471091996193373</v>
      </c>
      <c r="P16" s="46"/>
      <c r="Q16" s="9">
        <f t="shared" si="2"/>
        <v>-9442536</v>
      </c>
      <c r="R16" s="9">
        <f t="shared" si="2"/>
        <v>-308137</v>
      </c>
    </row>
    <row r="17" spans="3:18" ht="12.75">
      <c r="C17" s="8" t="s">
        <v>40</v>
      </c>
      <c r="D17" s="6" t="s">
        <v>4</v>
      </c>
      <c r="E17" s="48"/>
      <c r="F17" s="9">
        <v>167707529</v>
      </c>
      <c r="G17" s="9">
        <v>102774171</v>
      </c>
      <c r="H17" s="10">
        <f t="shared" si="0"/>
        <v>0.6128178717605457</v>
      </c>
      <c r="I17" s="52"/>
      <c r="J17" s="8" t="s">
        <v>40</v>
      </c>
      <c r="K17" s="6" t="s">
        <v>4</v>
      </c>
      <c r="L17" s="46"/>
      <c r="M17" s="9">
        <v>209020350</v>
      </c>
      <c r="N17" s="9">
        <v>135575688</v>
      </c>
      <c r="O17" s="10">
        <f t="shared" si="1"/>
        <v>0.6486243468638341</v>
      </c>
      <c r="P17" s="46"/>
      <c r="Q17" s="9">
        <f>+M17-F17</f>
        <v>41312821</v>
      </c>
      <c r="R17" s="9">
        <f>+N17-G17</f>
        <v>32801517</v>
      </c>
    </row>
    <row r="18" spans="3:18" ht="12.75">
      <c r="C18" s="8" t="s">
        <v>130</v>
      </c>
      <c r="D18" s="6" t="s">
        <v>131</v>
      </c>
      <c r="E18" s="48"/>
      <c r="F18" s="9">
        <v>10475902</v>
      </c>
      <c r="G18" s="9">
        <v>5231632</v>
      </c>
      <c r="H18" s="10">
        <f t="shared" si="0"/>
        <v>0.49939680611750664</v>
      </c>
      <c r="I18" s="52"/>
      <c r="J18" s="8" t="s">
        <v>130</v>
      </c>
      <c r="K18" s="6" t="s">
        <v>131</v>
      </c>
      <c r="L18" s="46"/>
      <c r="M18" s="9">
        <v>5244269</v>
      </c>
      <c r="N18" s="9">
        <v>30666</v>
      </c>
      <c r="O18" s="10">
        <f t="shared" si="1"/>
        <v>0.005847526128045682</v>
      </c>
      <c r="P18" s="46"/>
      <c r="Q18" s="9">
        <f t="shared" si="2"/>
        <v>-5231633</v>
      </c>
      <c r="R18" s="9">
        <f t="shared" si="2"/>
        <v>-5200966</v>
      </c>
    </row>
    <row r="19" spans="3:18" ht="5.25" customHeight="1">
      <c r="C19" s="5"/>
      <c r="D19" s="6"/>
      <c r="E19" s="48"/>
      <c r="F19" s="9"/>
      <c r="G19" s="9"/>
      <c r="H19" s="7"/>
      <c r="I19" s="48"/>
      <c r="J19" s="5"/>
      <c r="K19" s="78"/>
      <c r="L19" s="46"/>
      <c r="M19" s="9"/>
      <c r="N19" s="9"/>
      <c r="O19" s="7"/>
      <c r="P19" s="46"/>
      <c r="Q19" s="9"/>
      <c r="R19" s="9"/>
    </row>
    <row r="20" spans="3:18" ht="12.75">
      <c r="C20" s="222" t="s">
        <v>8</v>
      </c>
      <c r="D20" s="223"/>
      <c r="E20" s="49"/>
      <c r="F20" s="44">
        <f>+F21+F22+F23+F24+F25+F26+F27</f>
        <v>3927495017</v>
      </c>
      <c r="G20" s="44">
        <f>+G21+G22+G23+G24+G25+G26+G27</f>
        <v>3116981818</v>
      </c>
      <c r="H20" s="45">
        <f>IF(F20=0," ",G20/F20)</f>
        <v>0.7936310051338762</v>
      </c>
      <c r="I20" s="57"/>
      <c r="J20" s="222" t="s">
        <v>8</v>
      </c>
      <c r="K20" s="223"/>
      <c r="L20" s="46"/>
      <c r="M20" s="44">
        <f>+M21+M22+M23+M24+M27</f>
        <v>3858189131</v>
      </c>
      <c r="N20" s="44">
        <f>+N21+N22+N23+N24+N27</f>
        <v>3437800571</v>
      </c>
      <c r="O20" s="45">
        <f aca="true" t="shared" si="3" ref="O20:O29">IF(M20=0," ",N20/M20)</f>
        <v>0.8910399294264146</v>
      </c>
      <c r="P20" s="46"/>
      <c r="Q20" s="44">
        <f t="shared" si="2"/>
        <v>-69305886</v>
      </c>
      <c r="R20" s="44">
        <f t="shared" si="2"/>
        <v>320818753</v>
      </c>
    </row>
    <row r="21" spans="3:18" ht="12.75">
      <c r="C21" s="8" t="s">
        <v>82</v>
      </c>
      <c r="D21" s="6" t="s">
        <v>5</v>
      </c>
      <c r="E21" s="48"/>
      <c r="F21" s="9">
        <v>1099667230</v>
      </c>
      <c r="G21" s="9">
        <v>1086606762</v>
      </c>
      <c r="H21" s="10">
        <f aca="true" t="shared" si="4" ref="H21:H29">IF(F21=0," ",G21/F21)</f>
        <v>0.9881232543412246</v>
      </c>
      <c r="I21" s="52"/>
      <c r="J21" s="8" t="s">
        <v>33</v>
      </c>
      <c r="K21" s="6" t="s">
        <v>5</v>
      </c>
      <c r="L21" s="46"/>
      <c r="M21" s="9">
        <v>1272205897</v>
      </c>
      <c r="N21" s="9">
        <v>1243569937</v>
      </c>
      <c r="O21" s="10">
        <f t="shared" si="3"/>
        <v>0.9774910963174068</v>
      </c>
      <c r="P21" s="46"/>
      <c r="Q21" s="79">
        <f aca="true" t="shared" si="5" ref="Q21:R29">+M21-F21</f>
        <v>172538667</v>
      </c>
      <c r="R21" s="79">
        <f t="shared" si="5"/>
        <v>156963175</v>
      </c>
    </row>
    <row r="22" spans="3:18" ht="12.75">
      <c r="C22" s="8" t="s">
        <v>83</v>
      </c>
      <c r="D22" s="6" t="s">
        <v>41</v>
      </c>
      <c r="E22" s="48"/>
      <c r="F22" s="9">
        <v>177658591</v>
      </c>
      <c r="G22" s="9">
        <v>173685814</v>
      </c>
      <c r="H22" s="10">
        <f t="shared" si="4"/>
        <v>0.9776381374092965</v>
      </c>
      <c r="I22" s="52"/>
      <c r="J22" s="8" t="s">
        <v>34</v>
      </c>
      <c r="K22" s="6" t="s">
        <v>41</v>
      </c>
      <c r="L22" s="46"/>
      <c r="M22" s="9">
        <v>223055558</v>
      </c>
      <c r="N22" s="9">
        <v>219758372</v>
      </c>
      <c r="O22" s="10">
        <f t="shared" si="3"/>
        <v>0.9852180953052064</v>
      </c>
      <c r="P22" s="46"/>
      <c r="Q22" s="9">
        <f t="shared" si="5"/>
        <v>45396967</v>
      </c>
      <c r="R22" s="9">
        <f t="shared" si="5"/>
        <v>46072558</v>
      </c>
    </row>
    <row r="23" spans="3:18" ht="12.75">
      <c r="C23" s="8" t="s">
        <v>84</v>
      </c>
      <c r="D23" s="6" t="s">
        <v>6</v>
      </c>
      <c r="E23" s="48"/>
      <c r="F23" s="9">
        <v>1516201993</v>
      </c>
      <c r="G23" s="9">
        <v>1094658692</v>
      </c>
      <c r="H23" s="10">
        <f t="shared" si="4"/>
        <v>0.7219741809164077</v>
      </c>
      <c r="I23" s="52"/>
      <c r="J23" s="8" t="s">
        <v>35</v>
      </c>
      <c r="K23" s="6" t="s">
        <v>6</v>
      </c>
      <c r="L23" s="46"/>
      <c r="M23" s="9">
        <v>1671116393</v>
      </c>
      <c r="N23" s="9">
        <v>1421236405</v>
      </c>
      <c r="O23" s="10">
        <f t="shared" si="3"/>
        <v>0.8504712244780187</v>
      </c>
      <c r="P23" s="46"/>
      <c r="Q23" s="9">
        <f t="shared" si="5"/>
        <v>154914400</v>
      </c>
      <c r="R23" s="9">
        <f t="shared" si="5"/>
        <v>326577713</v>
      </c>
    </row>
    <row r="24" spans="3:18" ht="12.75">
      <c r="C24" s="8" t="s">
        <v>85</v>
      </c>
      <c r="D24" s="119" t="s">
        <v>78</v>
      </c>
      <c r="E24" s="48"/>
      <c r="F24" s="9">
        <f>1926085+257536965</f>
        <v>259463050</v>
      </c>
      <c r="G24" s="9">
        <f>1926085+253450499</f>
        <v>255376584</v>
      </c>
      <c r="H24" s="10">
        <f t="shared" si="4"/>
        <v>0.9842502969112558</v>
      </c>
      <c r="I24" s="52"/>
      <c r="J24" s="8" t="s">
        <v>77</v>
      </c>
      <c r="K24" s="119" t="s">
        <v>78</v>
      </c>
      <c r="L24" s="46"/>
      <c r="M24" s="9">
        <v>115726715</v>
      </c>
      <c r="N24" s="9">
        <v>107126973</v>
      </c>
      <c r="O24" s="10">
        <f t="shared" si="3"/>
        <v>0.9256892239618139</v>
      </c>
      <c r="P24" s="46"/>
      <c r="Q24" s="9">
        <f t="shared" si="5"/>
        <v>-143736335</v>
      </c>
      <c r="R24" s="9">
        <f t="shared" si="5"/>
        <v>-148249611</v>
      </c>
    </row>
    <row r="25" spans="3:18" ht="12.75">
      <c r="C25" s="132" t="s">
        <v>86</v>
      </c>
      <c r="D25" s="133" t="s">
        <v>89</v>
      </c>
      <c r="E25" s="48"/>
      <c r="F25" s="9">
        <v>0</v>
      </c>
      <c r="G25" s="9">
        <v>0</v>
      </c>
      <c r="H25" s="10" t="str">
        <f t="shared" si="4"/>
        <v> </v>
      </c>
      <c r="I25" s="52"/>
      <c r="J25" s="8"/>
      <c r="K25" s="119"/>
      <c r="L25" s="46"/>
      <c r="M25" s="9"/>
      <c r="N25" s="9"/>
      <c r="O25" s="10" t="str">
        <f t="shared" si="3"/>
        <v> </v>
      </c>
      <c r="P25" s="46"/>
      <c r="Q25" s="9">
        <f t="shared" si="5"/>
        <v>0</v>
      </c>
      <c r="R25" s="9">
        <f t="shared" si="5"/>
        <v>0</v>
      </c>
    </row>
    <row r="26" spans="3:18" ht="12.75">
      <c r="C26" s="132" t="s">
        <v>87</v>
      </c>
      <c r="D26" s="133" t="s">
        <v>88</v>
      </c>
      <c r="E26" s="48"/>
      <c r="F26" s="9">
        <v>0</v>
      </c>
      <c r="G26" s="9">
        <v>0</v>
      </c>
      <c r="H26" s="10" t="str">
        <f>IF(F26=0," ",G26/F26)</f>
        <v> </v>
      </c>
      <c r="I26" s="52"/>
      <c r="J26" s="8"/>
      <c r="K26" s="119"/>
      <c r="L26" s="46"/>
      <c r="M26" s="9"/>
      <c r="N26" s="9">
        <v>0</v>
      </c>
      <c r="O26" s="10" t="str">
        <f>IF(M26=0," ",N26/M26)</f>
        <v> </v>
      </c>
      <c r="P26" s="46"/>
      <c r="Q26" s="9">
        <f>+M26-F26</f>
        <v>0</v>
      </c>
      <c r="R26" s="9">
        <f>+N26-G26</f>
        <v>0</v>
      </c>
    </row>
    <row r="27" spans="3:18" s="110" customFormat="1" ht="12.75" customHeight="1">
      <c r="C27" s="114" t="s">
        <v>36</v>
      </c>
      <c r="D27" s="115" t="s">
        <v>42</v>
      </c>
      <c r="E27" s="111"/>
      <c r="F27" s="112">
        <f>SUM(F28:F29)</f>
        <v>874504153</v>
      </c>
      <c r="G27" s="112">
        <f>SUM(G28:G29)</f>
        <v>506653966</v>
      </c>
      <c r="H27" s="45">
        <f>IF(F27=0," ",G27/F27)</f>
        <v>0.5793614178525234</v>
      </c>
      <c r="I27" s="113"/>
      <c r="J27" s="114" t="s">
        <v>36</v>
      </c>
      <c r="K27" s="115" t="s">
        <v>42</v>
      </c>
      <c r="L27" s="116"/>
      <c r="M27" s="117">
        <f>+M28+M29</f>
        <v>576084568</v>
      </c>
      <c r="N27" s="117">
        <f>+N28+N29</f>
        <v>446108884</v>
      </c>
      <c r="O27" s="118">
        <f t="shared" si="3"/>
        <v>0.7743808961048233</v>
      </c>
      <c r="P27" s="116"/>
      <c r="Q27" s="44">
        <f t="shared" si="5"/>
        <v>-298419585</v>
      </c>
      <c r="R27" s="44">
        <f t="shared" si="5"/>
        <v>-60545082</v>
      </c>
    </row>
    <row r="28" spans="3:18" ht="12.75" customHeight="1">
      <c r="C28" s="76"/>
      <c r="D28" s="119" t="s">
        <v>62</v>
      </c>
      <c r="E28" s="48"/>
      <c r="F28" s="9">
        <v>603764643</v>
      </c>
      <c r="G28" s="9">
        <v>320185598</v>
      </c>
      <c r="H28" s="10">
        <f>IF(F28=0," ",G28/F28)</f>
        <v>0.5303152506729348</v>
      </c>
      <c r="I28" s="52"/>
      <c r="J28" s="76"/>
      <c r="K28" s="119" t="s">
        <v>62</v>
      </c>
      <c r="L28" s="46"/>
      <c r="M28" s="75">
        <v>308401982</v>
      </c>
      <c r="N28" s="9">
        <v>243585401</v>
      </c>
      <c r="O28" s="10">
        <f t="shared" si="3"/>
        <v>0.7898308545889955</v>
      </c>
      <c r="P28" s="46"/>
      <c r="Q28" s="9">
        <f t="shared" si="5"/>
        <v>-295362661</v>
      </c>
      <c r="R28" s="9">
        <f t="shared" si="5"/>
        <v>-76600197</v>
      </c>
    </row>
    <row r="29" spans="2:18" ht="12.75">
      <c r="B29" s="2"/>
      <c r="C29" s="77"/>
      <c r="D29" s="120" t="s">
        <v>63</v>
      </c>
      <c r="E29" s="48"/>
      <c r="F29" s="11">
        <v>270739510</v>
      </c>
      <c r="G29" s="11">
        <v>186468368</v>
      </c>
      <c r="H29" s="12">
        <f t="shared" si="4"/>
        <v>0.6887371850528946</v>
      </c>
      <c r="I29" s="52"/>
      <c r="J29" s="77"/>
      <c r="K29" s="120" t="s">
        <v>63</v>
      </c>
      <c r="L29" s="46"/>
      <c r="M29" s="11">
        <v>267682586</v>
      </c>
      <c r="N29" s="11">
        <v>202523483</v>
      </c>
      <c r="O29" s="12">
        <f t="shared" si="3"/>
        <v>0.7565807175816809</v>
      </c>
      <c r="P29" s="46"/>
      <c r="Q29" s="11">
        <f>+M29-F29</f>
        <v>-3056924</v>
      </c>
      <c r="R29" s="11">
        <f t="shared" si="5"/>
        <v>16055115</v>
      </c>
    </row>
    <row r="30" spans="2:18" ht="3.75" customHeight="1">
      <c r="B30" s="2"/>
      <c r="C30" s="13"/>
      <c r="D30" s="2"/>
      <c r="E30" s="48"/>
      <c r="F30" s="2"/>
      <c r="G30" s="2"/>
      <c r="H30" s="2"/>
      <c r="I30" s="48"/>
      <c r="J30" s="2"/>
      <c r="K30" s="2"/>
      <c r="L30" s="46"/>
      <c r="M30" s="2"/>
      <c r="N30" s="2"/>
      <c r="O30" s="2"/>
      <c r="P30" s="46"/>
      <c r="Q30" s="2"/>
      <c r="R30" s="2"/>
    </row>
    <row r="31" spans="2:18" ht="12.75">
      <c r="B31" s="2"/>
      <c r="C31" s="13" t="s">
        <v>133</v>
      </c>
      <c r="D31" s="2"/>
      <c r="E31" s="48"/>
      <c r="F31" s="2"/>
      <c r="G31" s="2"/>
      <c r="H31" s="2"/>
      <c r="I31" s="48"/>
      <c r="J31" s="2"/>
      <c r="K31" s="2"/>
      <c r="L31" s="46"/>
      <c r="M31" s="2"/>
      <c r="N31" s="2"/>
      <c r="O31" s="2"/>
      <c r="P31" s="46"/>
      <c r="Q31" s="2"/>
      <c r="R31" s="2"/>
    </row>
    <row r="32" spans="2:18" ht="12.75">
      <c r="B32" s="2"/>
      <c r="C32" s="218" t="s">
        <v>132</v>
      </c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</row>
    <row r="33" spans="2:18" ht="25.5" customHeight="1">
      <c r="B33" s="2"/>
      <c r="C33" s="216" t="s">
        <v>91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</row>
    <row r="34" spans="2:18" ht="26.25" customHeight="1">
      <c r="B34" s="2"/>
      <c r="C34" s="216" t="s">
        <v>90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</row>
    <row r="35" spans="2:18" ht="12.75">
      <c r="B35" s="2"/>
      <c r="D35" s="2"/>
      <c r="E35" s="46"/>
      <c r="F35" s="2"/>
      <c r="G35" s="2"/>
      <c r="H35" s="2"/>
      <c r="I35" s="48"/>
      <c r="J35" s="2"/>
      <c r="K35" s="2"/>
      <c r="L35" s="46"/>
      <c r="M35" s="2"/>
      <c r="N35" s="2"/>
      <c r="O35" s="2"/>
      <c r="P35" s="46"/>
      <c r="Q35" s="2"/>
      <c r="R35" s="2"/>
    </row>
    <row r="36" spans="2:18" ht="13.5">
      <c r="B36" s="2"/>
      <c r="C36" s="42" t="s">
        <v>145</v>
      </c>
      <c r="D36" s="2"/>
      <c r="E36" s="46"/>
      <c r="F36" s="2"/>
      <c r="G36" s="2"/>
      <c r="H36" s="2"/>
      <c r="I36" s="48"/>
      <c r="J36" s="2"/>
      <c r="K36" s="2"/>
      <c r="L36" s="46"/>
      <c r="M36" s="2"/>
      <c r="N36" s="2"/>
      <c r="O36" s="2"/>
      <c r="P36" s="46"/>
      <c r="Q36" s="2"/>
      <c r="R36" s="2"/>
    </row>
    <row r="37" spans="5:16" s="205" customFormat="1" ht="12.75">
      <c r="E37" s="206"/>
      <c r="I37" s="207"/>
      <c r="L37" s="206"/>
      <c r="P37" s="206"/>
    </row>
    <row r="38" spans="5:16" s="205" customFormat="1" ht="12.75">
      <c r="E38" s="206"/>
      <c r="I38" s="207"/>
      <c r="L38" s="206"/>
      <c r="P38" s="206"/>
    </row>
    <row r="39" spans="5:16" s="205" customFormat="1" ht="12.75">
      <c r="E39" s="206"/>
      <c r="I39" s="207"/>
      <c r="L39" s="206"/>
      <c r="P39" s="206"/>
    </row>
    <row r="40" spans="5:16" s="205" customFormat="1" ht="12.75">
      <c r="E40" s="206"/>
      <c r="I40" s="207"/>
      <c r="L40" s="206"/>
      <c r="P40" s="206"/>
    </row>
    <row r="41" spans="5:16" s="205" customFormat="1" ht="12.75">
      <c r="E41" s="206"/>
      <c r="I41" s="207"/>
      <c r="L41" s="206"/>
      <c r="P41" s="206"/>
    </row>
  </sheetData>
  <sheetProtection/>
  <mergeCells count="23">
    <mergeCell ref="C20:D20"/>
    <mergeCell ref="C13:D13"/>
    <mergeCell ref="J13:K13"/>
    <mergeCell ref="J8:K11"/>
    <mergeCell ref="H9:H11"/>
    <mergeCell ref="F9:F11"/>
    <mergeCell ref="C34:R34"/>
    <mergeCell ref="C33:R33"/>
    <mergeCell ref="C32:R32"/>
    <mergeCell ref="R9:R11"/>
    <mergeCell ref="C8:D11"/>
    <mergeCell ref="Q9:Q11"/>
    <mergeCell ref="G9:G11"/>
    <mergeCell ref="F8:H8"/>
    <mergeCell ref="J20:K20"/>
    <mergeCell ref="M8:O8"/>
    <mergeCell ref="C3:R3"/>
    <mergeCell ref="C4:R4"/>
    <mergeCell ref="C5:R5"/>
    <mergeCell ref="M9:M11"/>
    <mergeCell ref="N9:N11"/>
    <mergeCell ref="O9:O11"/>
    <mergeCell ref="Q8:R8"/>
  </mergeCells>
  <printOptions horizontalCentered="1"/>
  <pageMargins left="0" right="0" top="0.3937007874015748" bottom="0.3937007874015748" header="0" footer="0.2755905511811024"/>
  <pageSetup horizontalDpi="600" verticalDpi="600" orientation="landscape" paperSize="9" scale="74" r:id="rId1"/>
  <headerFooter alignWithMargins="0">
    <oddFooter>&amp;C&amp;"Arial Narrow,Normal"&amp;8Página &amp;P de &amp;N</oddFooter>
  </headerFooter>
  <ignoredErrors>
    <ignoredError sqref="J14:J16 D19:D20 C19:C20 J17:J18" numberStoredAsText="1"/>
    <ignoredError sqref="M13:N13 L29 L13:L15 L27 H19 M19:O19 L19:L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showGridLines="0" zoomScalePageLayoutView="0" workbookViewId="0" topLeftCell="A1">
      <selection activeCell="J35" sqref="J35"/>
    </sheetView>
  </sheetViews>
  <sheetFormatPr defaultColWidth="11.421875" defaultRowHeight="12.75"/>
  <cols>
    <col min="1" max="1" width="2.8515625" style="137" customWidth="1"/>
    <col min="2" max="2" width="8.7109375" style="137" bestFit="1" customWidth="1"/>
    <col min="3" max="3" width="68.28125" style="137" bestFit="1" customWidth="1"/>
    <col min="4" max="4" width="0.85546875" style="150" customWidth="1"/>
    <col min="5" max="6" width="15.57421875" style="137" bestFit="1" customWidth="1"/>
    <col min="7" max="7" width="11.421875" style="137" customWidth="1"/>
    <col min="8" max="8" width="0.85546875" style="137" customWidth="1"/>
    <col min="9" max="10" width="15.57421875" style="137" bestFit="1" customWidth="1"/>
    <col min="11" max="11" width="11.421875" style="137" customWidth="1"/>
    <col min="12" max="12" width="0.85546875" style="137" customWidth="1"/>
    <col min="13" max="13" width="16.28125" style="137" bestFit="1" customWidth="1"/>
    <col min="14" max="14" width="15.57421875" style="137" bestFit="1" customWidth="1"/>
    <col min="15" max="15" width="4.28125" style="137" customWidth="1"/>
    <col min="16" max="16384" width="11.421875" style="137" customWidth="1"/>
  </cols>
  <sheetData>
    <row r="2" spans="2:15" ht="14.25">
      <c r="B2" s="228" t="s">
        <v>149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31"/>
    </row>
    <row r="3" spans="2:15" ht="12.75">
      <c r="B3" s="211" t="s">
        <v>126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130"/>
    </row>
    <row r="4" spans="2:15" ht="12.75">
      <c r="B4" s="211" t="s">
        <v>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130"/>
    </row>
    <row r="5" spans="2:15" ht="12.75">
      <c r="B5"/>
      <c r="C5"/>
      <c r="D5"/>
      <c r="E5" s="179"/>
      <c r="F5" s="41"/>
      <c r="G5"/>
      <c r="H5"/>
      <c r="I5" s="179"/>
      <c r="J5" s="41"/>
      <c r="K5"/>
      <c r="L5"/>
      <c r="M5" s="50"/>
      <c r="N5"/>
      <c r="O5"/>
    </row>
    <row r="6" spans="2:15" ht="12.75">
      <c r="B6" s="227" t="s">
        <v>22</v>
      </c>
      <c r="C6" s="227"/>
      <c r="D6" s="1"/>
      <c r="E6" s="180"/>
      <c r="F6" s="181"/>
      <c r="G6" s="2"/>
      <c r="H6" s="2"/>
      <c r="I6" s="182"/>
      <c r="J6" s="181"/>
      <c r="K6" s="2"/>
      <c r="L6" s="2"/>
      <c r="M6" s="46"/>
      <c r="N6" s="2"/>
      <c r="O6" s="2"/>
    </row>
    <row r="8" spans="2:14" ht="12.75">
      <c r="B8" s="235" t="s">
        <v>92</v>
      </c>
      <c r="C8" s="236"/>
      <c r="D8" s="136"/>
      <c r="E8" s="226" t="s">
        <v>127</v>
      </c>
      <c r="F8" s="226"/>
      <c r="G8" s="226"/>
      <c r="I8" s="226" t="s">
        <v>143</v>
      </c>
      <c r="J8" s="226"/>
      <c r="K8" s="226"/>
      <c r="M8" s="226" t="s">
        <v>13</v>
      </c>
      <c r="N8" s="226"/>
    </row>
    <row r="9" spans="2:14" s="140" customFormat="1" ht="38.25">
      <c r="B9" s="237"/>
      <c r="C9" s="238"/>
      <c r="D9" s="136"/>
      <c r="E9" s="138" t="s">
        <v>93</v>
      </c>
      <c r="F9" s="139" t="s">
        <v>150</v>
      </c>
      <c r="G9" s="138" t="s">
        <v>1</v>
      </c>
      <c r="I9" s="138" t="s">
        <v>93</v>
      </c>
      <c r="J9" s="139" t="s">
        <v>150</v>
      </c>
      <c r="K9" s="138" t="s">
        <v>1</v>
      </c>
      <c r="M9" s="139" t="s">
        <v>94</v>
      </c>
      <c r="N9" s="139" t="s">
        <v>151</v>
      </c>
    </row>
    <row r="10" spans="2:14" s="140" customFormat="1" ht="12.75">
      <c r="B10" s="229" t="s">
        <v>95</v>
      </c>
      <c r="C10" s="229"/>
      <c r="D10" s="141"/>
      <c r="E10" s="142">
        <f>SUM(E11:E13)</f>
        <v>1099667230</v>
      </c>
      <c r="F10" s="142">
        <f>SUM(F11:F13)</f>
        <v>1086230550</v>
      </c>
      <c r="G10" s="184">
        <f aca="true" t="shared" si="0" ref="G10:G39">IF(E10=0," ",F10/E10)</f>
        <v>0.987781139936306</v>
      </c>
      <c r="H10" s="170"/>
      <c r="I10" s="142">
        <f>SUM(I11:I13)</f>
        <v>1272205897</v>
      </c>
      <c r="J10" s="142">
        <f>SUM(J11:J13)</f>
        <v>1243556917.7899976</v>
      </c>
      <c r="K10" s="184">
        <f aca="true" t="shared" si="1" ref="K10:K39">IF(I10=0," ",J10/I10)</f>
        <v>0.9774808627459126</v>
      </c>
      <c r="L10" s="170"/>
      <c r="M10" s="169">
        <f aca="true" t="shared" si="2" ref="M10:M36">+E10-I10</f>
        <v>-172538667</v>
      </c>
      <c r="N10" s="169">
        <f aca="true" t="shared" si="3" ref="N10:N35">+F10-J10</f>
        <v>-157326367.78999758</v>
      </c>
    </row>
    <row r="11" spans="2:14" ht="12.75">
      <c r="B11" s="224" t="s">
        <v>96</v>
      </c>
      <c r="C11" s="224"/>
      <c r="D11" s="143"/>
      <c r="E11" s="144">
        <v>1052269150</v>
      </c>
      <c r="F11" s="144">
        <v>1040026005</v>
      </c>
      <c r="G11" s="185">
        <f t="shared" si="0"/>
        <v>0.9883650062343841</v>
      </c>
      <c r="H11" s="172"/>
      <c r="I11" s="144">
        <v>1220760716</v>
      </c>
      <c r="J11" s="144">
        <v>1192942113.9799976</v>
      </c>
      <c r="K11" s="185">
        <f t="shared" si="1"/>
        <v>0.9772120763263467</v>
      </c>
      <c r="L11" s="172"/>
      <c r="M11" s="171">
        <f t="shared" si="2"/>
        <v>-168491566</v>
      </c>
      <c r="N11" s="171">
        <f t="shared" si="3"/>
        <v>-152916108.97999763</v>
      </c>
    </row>
    <row r="12" spans="2:14" ht="12.75">
      <c r="B12" s="232" t="s">
        <v>97</v>
      </c>
      <c r="C12" s="232"/>
      <c r="D12" s="143"/>
      <c r="E12" s="145">
        <v>0</v>
      </c>
      <c r="F12" s="145">
        <v>0</v>
      </c>
      <c r="G12" s="186" t="str">
        <f t="shared" si="0"/>
        <v> </v>
      </c>
      <c r="H12" s="172"/>
      <c r="I12" s="145">
        <v>0</v>
      </c>
      <c r="J12" s="145">
        <v>0</v>
      </c>
      <c r="K12" s="186" t="str">
        <f t="shared" si="1"/>
        <v> </v>
      </c>
      <c r="L12" s="172"/>
      <c r="M12" s="173">
        <f t="shared" si="2"/>
        <v>0</v>
      </c>
      <c r="N12" s="173">
        <f t="shared" si="3"/>
        <v>0</v>
      </c>
    </row>
    <row r="13" spans="2:14" ht="12.75">
      <c r="B13" s="225" t="s">
        <v>98</v>
      </c>
      <c r="C13" s="225"/>
      <c r="D13" s="143"/>
      <c r="E13" s="146">
        <v>47398080</v>
      </c>
      <c r="F13" s="146">
        <v>46204545</v>
      </c>
      <c r="G13" s="187">
        <f t="shared" si="0"/>
        <v>0.9748189167156138</v>
      </c>
      <c r="H13" s="172"/>
      <c r="I13" s="146">
        <v>51445181</v>
      </c>
      <c r="J13" s="146">
        <v>50614803.81000001</v>
      </c>
      <c r="K13" s="187">
        <f t="shared" si="1"/>
        <v>0.9838589898245281</v>
      </c>
      <c r="L13" s="172"/>
      <c r="M13" s="174">
        <f t="shared" si="2"/>
        <v>-4047101</v>
      </c>
      <c r="N13" s="174">
        <f t="shared" si="3"/>
        <v>-4410258.81000001</v>
      </c>
    </row>
    <row r="14" spans="2:14" ht="12.75">
      <c r="B14" s="229" t="s">
        <v>99</v>
      </c>
      <c r="C14" s="229"/>
      <c r="D14" s="141"/>
      <c r="E14" s="147">
        <f>SUM(E15:E16)</f>
        <v>177658591</v>
      </c>
      <c r="F14" s="147">
        <f>SUM(F15:F16)</f>
        <v>173444011</v>
      </c>
      <c r="G14" s="184">
        <f t="shared" si="0"/>
        <v>0.976277083048576</v>
      </c>
      <c r="H14" s="172"/>
      <c r="I14" s="147">
        <f>SUM(I15:I16)</f>
        <v>223055558</v>
      </c>
      <c r="J14" s="147">
        <f>SUM(J15:J16)</f>
        <v>219751399.64000002</v>
      </c>
      <c r="K14" s="184">
        <f t="shared" si="1"/>
        <v>0.9851868369045528</v>
      </c>
      <c r="L14" s="172"/>
      <c r="M14" s="175">
        <f t="shared" si="2"/>
        <v>-45396967</v>
      </c>
      <c r="N14" s="175">
        <f t="shared" si="3"/>
        <v>-46307388.640000015</v>
      </c>
    </row>
    <row r="15" spans="2:14" ht="12.75">
      <c r="B15" s="224" t="s">
        <v>100</v>
      </c>
      <c r="C15" s="224"/>
      <c r="D15" s="143"/>
      <c r="E15" s="144">
        <v>167908100</v>
      </c>
      <c r="F15" s="144">
        <v>165792073</v>
      </c>
      <c r="G15" s="185">
        <f t="shared" si="0"/>
        <v>0.9873977074363893</v>
      </c>
      <c r="H15" s="172"/>
      <c r="I15" s="144">
        <v>203037256</v>
      </c>
      <c r="J15" s="144">
        <v>200420427.02</v>
      </c>
      <c r="K15" s="185">
        <f t="shared" si="1"/>
        <v>0.9871115822211467</v>
      </c>
      <c r="L15" s="172"/>
      <c r="M15" s="171">
        <f t="shared" si="2"/>
        <v>-35129156</v>
      </c>
      <c r="N15" s="171">
        <f t="shared" si="3"/>
        <v>-34628354.02000001</v>
      </c>
    </row>
    <row r="16" spans="2:14" ht="12.75">
      <c r="B16" s="225" t="s">
        <v>101</v>
      </c>
      <c r="C16" s="225"/>
      <c r="D16" s="143"/>
      <c r="E16" s="146">
        <v>9750491</v>
      </c>
      <c r="F16" s="146">
        <v>7651938</v>
      </c>
      <c r="G16" s="187">
        <f t="shared" si="0"/>
        <v>0.7847746334005129</v>
      </c>
      <c r="H16" s="172"/>
      <c r="I16" s="146">
        <v>20018302</v>
      </c>
      <c r="J16" s="146">
        <v>19330972.619999997</v>
      </c>
      <c r="K16" s="187">
        <f t="shared" si="1"/>
        <v>0.9656649510033367</v>
      </c>
      <c r="L16" s="172"/>
      <c r="M16" s="174">
        <f t="shared" si="2"/>
        <v>-10267811</v>
      </c>
      <c r="N16" s="174">
        <f t="shared" si="3"/>
        <v>-11679034.619999997</v>
      </c>
    </row>
    <row r="17" spans="2:14" ht="12.75">
      <c r="B17" s="229" t="s">
        <v>102</v>
      </c>
      <c r="C17" s="229"/>
      <c r="D17" s="141"/>
      <c r="E17" s="147">
        <f>SUM(E18:E19)</f>
        <v>1516201993</v>
      </c>
      <c r="F17" s="147">
        <f>SUM(F18:F19)</f>
        <v>1090803688</v>
      </c>
      <c r="G17" s="184">
        <f t="shared" si="0"/>
        <v>0.7194316410583955</v>
      </c>
      <c r="H17" s="172"/>
      <c r="I17" s="147">
        <f>SUM(I18:I19)</f>
        <v>1671116393</v>
      </c>
      <c r="J17" s="147">
        <f>SUM(J18:J19)</f>
        <v>1413894418.7299986</v>
      </c>
      <c r="K17" s="184">
        <f t="shared" si="1"/>
        <v>0.8460777625379913</v>
      </c>
      <c r="L17" s="172"/>
      <c r="M17" s="175">
        <f t="shared" si="2"/>
        <v>-154914400</v>
      </c>
      <c r="N17" s="175">
        <f t="shared" si="3"/>
        <v>-323090730.7299986</v>
      </c>
    </row>
    <row r="18" spans="2:14" ht="12.75">
      <c r="B18" s="224" t="s">
        <v>103</v>
      </c>
      <c r="C18" s="224"/>
      <c r="D18" s="143"/>
      <c r="E18" s="144">
        <v>852948521</v>
      </c>
      <c r="F18" s="144">
        <v>528826743</v>
      </c>
      <c r="G18" s="185">
        <f t="shared" si="0"/>
        <v>0.619998428955597</v>
      </c>
      <c r="H18" s="172"/>
      <c r="I18" s="144">
        <v>846972485</v>
      </c>
      <c r="J18" s="144">
        <v>685419988.8399988</v>
      </c>
      <c r="K18" s="185">
        <f t="shared" si="1"/>
        <v>0.8092588613902834</v>
      </c>
      <c r="L18" s="172"/>
      <c r="M18" s="171">
        <f t="shared" si="2"/>
        <v>5976036</v>
      </c>
      <c r="N18" s="171">
        <f t="shared" si="3"/>
        <v>-156593245.83999884</v>
      </c>
    </row>
    <row r="19" spans="2:14" ht="12.75">
      <c r="B19" s="225" t="s">
        <v>104</v>
      </c>
      <c r="C19" s="225"/>
      <c r="D19" s="143"/>
      <c r="E19" s="146">
        <v>663253472</v>
      </c>
      <c r="F19" s="146">
        <v>561976945</v>
      </c>
      <c r="G19" s="187">
        <f t="shared" si="0"/>
        <v>0.8473034348473037</v>
      </c>
      <c r="H19" s="172"/>
      <c r="I19" s="146">
        <v>824143908</v>
      </c>
      <c r="J19" s="146">
        <v>728474429.8899997</v>
      </c>
      <c r="K19" s="187">
        <f t="shared" si="1"/>
        <v>0.8839165378991065</v>
      </c>
      <c r="L19" s="172"/>
      <c r="M19" s="174">
        <f t="shared" si="2"/>
        <v>-160890436</v>
      </c>
      <c r="N19" s="174">
        <f t="shared" si="3"/>
        <v>-166497484.88999975</v>
      </c>
    </row>
    <row r="20" spans="2:14" ht="12.75">
      <c r="B20" s="229" t="s">
        <v>105</v>
      </c>
      <c r="C20" s="229"/>
      <c r="D20" s="141"/>
      <c r="E20" s="147">
        <f>SUM(E21)</f>
        <v>1926085</v>
      </c>
      <c r="F20" s="147">
        <f>SUM(F21)</f>
        <v>1912227</v>
      </c>
      <c r="G20" s="184">
        <f t="shared" si="0"/>
        <v>0.9928050942715405</v>
      </c>
      <c r="H20" s="172"/>
      <c r="I20" s="147">
        <f>SUM(I21)</f>
        <v>0</v>
      </c>
      <c r="J20" s="147">
        <f>SUM(J21)</f>
        <v>0</v>
      </c>
      <c r="K20" s="184" t="str">
        <f t="shared" si="1"/>
        <v> </v>
      </c>
      <c r="L20" s="172"/>
      <c r="M20" s="175">
        <f t="shared" si="2"/>
        <v>1926085</v>
      </c>
      <c r="N20" s="175">
        <f t="shared" si="3"/>
        <v>1912227</v>
      </c>
    </row>
    <row r="21" spans="2:14" ht="12.75">
      <c r="B21" s="230" t="s">
        <v>106</v>
      </c>
      <c r="C21" s="230"/>
      <c r="D21" s="143"/>
      <c r="E21" s="148">
        <v>1926085</v>
      </c>
      <c r="F21" s="148">
        <v>1912227</v>
      </c>
      <c r="G21" s="188">
        <f t="shared" si="0"/>
        <v>0.9928050942715405</v>
      </c>
      <c r="H21" s="172"/>
      <c r="I21" s="148">
        <v>0</v>
      </c>
      <c r="J21" s="148">
        <v>0</v>
      </c>
      <c r="K21" s="188" t="str">
        <f t="shared" si="1"/>
        <v> </v>
      </c>
      <c r="L21" s="172"/>
      <c r="M21" s="176">
        <f t="shared" si="2"/>
        <v>1926085</v>
      </c>
      <c r="N21" s="176">
        <f t="shared" si="3"/>
        <v>1912227</v>
      </c>
    </row>
    <row r="22" spans="2:14" ht="12.75">
      <c r="B22" s="229" t="s">
        <v>107</v>
      </c>
      <c r="C22" s="229"/>
      <c r="D22" s="141"/>
      <c r="E22" s="147">
        <f>SUM(E23:E27)</f>
        <v>257536965</v>
      </c>
      <c r="F22" s="147">
        <f>SUM(F23:F27)</f>
        <v>253338593</v>
      </c>
      <c r="G22" s="184">
        <f t="shared" si="0"/>
        <v>0.9836979829283924</v>
      </c>
      <c r="H22" s="172"/>
      <c r="I22" s="147">
        <f>SUM(I23:I27)</f>
        <v>115726715</v>
      </c>
      <c r="J22" s="147">
        <f>SUM(J23:J27)</f>
        <v>107042148.55999997</v>
      </c>
      <c r="K22" s="184">
        <f t="shared" si="1"/>
        <v>0.9249562519769093</v>
      </c>
      <c r="L22" s="172"/>
      <c r="M22" s="175">
        <f t="shared" si="2"/>
        <v>141810250</v>
      </c>
      <c r="N22" s="175">
        <f t="shared" si="3"/>
        <v>146296444.44000003</v>
      </c>
    </row>
    <row r="23" spans="2:14" ht="12.75">
      <c r="B23" s="224" t="s">
        <v>108</v>
      </c>
      <c r="C23" s="224"/>
      <c r="D23" s="143"/>
      <c r="E23" s="144">
        <v>0</v>
      </c>
      <c r="F23" s="144">
        <v>0</v>
      </c>
      <c r="G23" s="185" t="str">
        <f t="shared" si="0"/>
        <v> </v>
      </c>
      <c r="H23" s="172"/>
      <c r="I23" s="144">
        <v>138064</v>
      </c>
      <c r="J23" s="144">
        <v>0</v>
      </c>
      <c r="K23" s="185">
        <f t="shared" si="1"/>
        <v>0</v>
      </c>
      <c r="L23" s="172"/>
      <c r="M23" s="171">
        <f t="shared" si="2"/>
        <v>-138064</v>
      </c>
      <c r="N23" s="171">
        <f t="shared" si="3"/>
        <v>0</v>
      </c>
    </row>
    <row r="24" spans="2:14" ht="12.75">
      <c r="B24" s="224" t="s">
        <v>109</v>
      </c>
      <c r="C24" s="224"/>
      <c r="D24" s="143"/>
      <c r="E24" s="144">
        <v>207275068</v>
      </c>
      <c r="F24" s="144">
        <v>206631258</v>
      </c>
      <c r="G24" s="185">
        <f t="shared" si="0"/>
        <v>0.9968939341995536</v>
      </c>
      <c r="H24" s="172"/>
      <c r="I24" s="144">
        <v>10798769</v>
      </c>
      <c r="J24" s="144">
        <v>10147460.9</v>
      </c>
      <c r="K24" s="185">
        <f t="shared" si="1"/>
        <v>0.9396868198588191</v>
      </c>
      <c r="L24" s="172"/>
      <c r="M24" s="171">
        <f t="shared" si="2"/>
        <v>196476299</v>
      </c>
      <c r="N24" s="171">
        <f t="shared" si="3"/>
        <v>196483797.1</v>
      </c>
    </row>
    <row r="25" spans="2:14" ht="12.75">
      <c r="B25" s="232" t="s">
        <v>110</v>
      </c>
      <c r="C25" s="232"/>
      <c r="D25" s="143"/>
      <c r="E25" s="145">
        <v>3686</v>
      </c>
      <c r="F25" s="145">
        <v>2564</v>
      </c>
      <c r="G25" s="186">
        <f t="shared" si="0"/>
        <v>0.695604991861096</v>
      </c>
      <c r="H25" s="172"/>
      <c r="I25" s="145">
        <v>8160</v>
      </c>
      <c r="J25" s="145">
        <v>8160</v>
      </c>
      <c r="K25" s="186">
        <f t="shared" si="1"/>
        <v>1</v>
      </c>
      <c r="L25" s="172"/>
      <c r="M25" s="173">
        <f t="shared" si="2"/>
        <v>-4474</v>
      </c>
      <c r="N25" s="173">
        <f t="shared" si="3"/>
        <v>-5596</v>
      </c>
    </row>
    <row r="26" spans="2:14" ht="12.75">
      <c r="B26" s="232" t="s">
        <v>111</v>
      </c>
      <c r="C26" s="232"/>
      <c r="D26" s="143"/>
      <c r="E26" s="145">
        <v>40840196</v>
      </c>
      <c r="F26" s="145">
        <v>39611836</v>
      </c>
      <c r="G26" s="186">
        <f t="shared" si="0"/>
        <v>0.9699227692247119</v>
      </c>
      <c r="H26" s="172"/>
      <c r="I26" s="145">
        <v>36601949</v>
      </c>
      <c r="J26" s="145">
        <v>33770013.55999999</v>
      </c>
      <c r="K26" s="186">
        <f t="shared" si="1"/>
        <v>0.9226288348743392</v>
      </c>
      <c r="L26" s="172"/>
      <c r="M26" s="173">
        <f t="shared" si="2"/>
        <v>4238247</v>
      </c>
      <c r="N26" s="173">
        <f t="shared" si="3"/>
        <v>5841822.4400000125</v>
      </c>
    </row>
    <row r="27" spans="2:14" ht="12.75">
      <c r="B27" s="225" t="s">
        <v>112</v>
      </c>
      <c r="C27" s="225"/>
      <c r="D27" s="143"/>
      <c r="E27" s="146">
        <v>9418015</v>
      </c>
      <c r="F27" s="146">
        <v>7092935</v>
      </c>
      <c r="G27" s="187">
        <f t="shared" si="0"/>
        <v>0.753124198676685</v>
      </c>
      <c r="H27" s="172"/>
      <c r="I27" s="146">
        <v>68179773</v>
      </c>
      <c r="J27" s="146">
        <v>63116514.09999999</v>
      </c>
      <c r="K27" s="187">
        <f t="shared" si="1"/>
        <v>0.9257366418629758</v>
      </c>
      <c r="L27" s="172"/>
      <c r="M27" s="174">
        <f t="shared" si="2"/>
        <v>-58761758</v>
      </c>
      <c r="N27" s="174">
        <f t="shared" si="3"/>
        <v>-56023579.09999999</v>
      </c>
    </row>
    <row r="28" spans="2:14" ht="12.75">
      <c r="B28" s="229" t="s">
        <v>113</v>
      </c>
      <c r="C28" s="229"/>
      <c r="D28" s="141"/>
      <c r="E28" s="147">
        <f>SUM(E29)</f>
        <v>0</v>
      </c>
      <c r="F28" s="147">
        <f>SUM(F29)</f>
        <v>0</v>
      </c>
      <c r="G28" s="184" t="str">
        <f t="shared" si="0"/>
        <v> </v>
      </c>
      <c r="H28" s="172"/>
      <c r="I28" s="147">
        <f>SUM(I29)</f>
        <v>0</v>
      </c>
      <c r="J28" s="147">
        <f>SUM(J29)</f>
        <v>0</v>
      </c>
      <c r="K28" s="184" t="str">
        <f t="shared" si="1"/>
        <v> </v>
      </c>
      <c r="L28" s="172"/>
      <c r="M28" s="175">
        <f t="shared" si="2"/>
        <v>0</v>
      </c>
      <c r="N28" s="175">
        <f t="shared" si="3"/>
        <v>0</v>
      </c>
    </row>
    <row r="29" spans="2:14" ht="12.75">
      <c r="B29" s="230" t="s">
        <v>114</v>
      </c>
      <c r="C29" s="230"/>
      <c r="D29" s="143"/>
      <c r="E29" s="148">
        <v>0</v>
      </c>
      <c r="F29" s="148">
        <v>0</v>
      </c>
      <c r="G29" s="188" t="str">
        <f t="shared" si="0"/>
        <v> </v>
      </c>
      <c r="H29" s="172"/>
      <c r="I29" s="148">
        <v>0</v>
      </c>
      <c r="J29" s="148">
        <v>0</v>
      </c>
      <c r="K29" s="188" t="str">
        <f t="shared" si="1"/>
        <v> </v>
      </c>
      <c r="L29" s="172"/>
      <c r="M29" s="176">
        <f t="shared" si="2"/>
        <v>0</v>
      </c>
      <c r="N29" s="176">
        <f t="shared" si="3"/>
        <v>0</v>
      </c>
    </row>
    <row r="30" spans="2:14" ht="12.75">
      <c r="B30" s="229" t="s">
        <v>115</v>
      </c>
      <c r="C30" s="229"/>
      <c r="D30" s="141"/>
      <c r="E30" s="147">
        <f>SUM(E31)</f>
        <v>0</v>
      </c>
      <c r="F30" s="147">
        <f>SUM(F31)</f>
        <v>0</v>
      </c>
      <c r="G30" s="184" t="str">
        <f t="shared" si="0"/>
        <v> </v>
      </c>
      <c r="H30" s="172"/>
      <c r="I30" s="147">
        <f>SUM(I31)</f>
        <v>0</v>
      </c>
      <c r="J30" s="147">
        <f>SUM(J31)</f>
        <v>0</v>
      </c>
      <c r="K30" s="184" t="str">
        <f t="shared" si="1"/>
        <v> </v>
      </c>
      <c r="L30" s="172"/>
      <c r="M30" s="175">
        <f t="shared" si="2"/>
        <v>0</v>
      </c>
      <c r="N30" s="175">
        <f t="shared" si="3"/>
        <v>0</v>
      </c>
    </row>
    <row r="31" spans="2:14" ht="12.75">
      <c r="B31" s="230" t="s">
        <v>116</v>
      </c>
      <c r="C31" s="230"/>
      <c r="D31" s="143"/>
      <c r="E31" s="148">
        <v>0</v>
      </c>
      <c r="F31" s="148">
        <v>0</v>
      </c>
      <c r="G31" s="188" t="str">
        <f t="shared" si="0"/>
        <v> </v>
      </c>
      <c r="H31" s="172"/>
      <c r="I31" s="148">
        <v>0</v>
      </c>
      <c r="J31" s="148">
        <v>0</v>
      </c>
      <c r="K31" s="188" t="str">
        <f t="shared" si="1"/>
        <v> </v>
      </c>
      <c r="L31" s="172"/>
      <c r="M31" s="176">
        <f t="shared" si="2"/>
        <v>0</v>
      </c>
      <c r="N31" s="176">
        <f t="shared" si="3"/>
        <v>0</v>
      </c>
    </row>
    <row r="32" spans="2:14" ht="12.75">
      <c r="B32" s="229" t="s">
        <v>117</v>
      </c>
      <c r="C32" s="229"/>
      <c r="D32" s="141"/>
      <c r="E32" s="147">
        <f>SUM(E33:E39)</f>
        <v>874504153</v>
      </c>
      <c r="F32" s="147">
        <f>SUM(F33:F39)</f>
        <v>481160433</v>
      </c>
      <c r="G32" s="184">
        <f t="shared" si="0"/>
        <v>0.5502094316526361</v>
      </c>
      <c r="H32" s="172"/>
      <c r="I32" s="147">
        <f>SUM(I33:I39)</f>
        <v>576084568</v>
      </c>
      <c r="J32" s="147">
        <f>SUM(J33:J39)</f>
        <v>445257330.8200002</v>
      </c>
      <c r="K32" s="184">
        <f t="shared" si="1"/>
        <v>0.7729027221919963</v>
      </c>
      <c r="L32" s="172"/>
      <c r="M32" s="175">
        <f t="shared" si="2"/>
        <v>298419585</v>
      </c>
      <c r="N32" s="175">
        <f t="shared" si="3"/>
        <v>35903102.17999983</v>
      </c>
    </row>
    <row r="33" spans="2:14" ht="12.75">
      <c r="B33" s="224" t="s">
        <v>118</v>
      </c>
      <c r="C33" s="224"/>
      <c r="D33" s="143"/>
      <c r="E33" s="144">
        <v>6424353</v>
      </c>
      <c r="F33" s="144">
        <v>0</v>
      </c>
      <c r="G33" s="185">
        <f t="shared" si="0"/>
        <v>0</v>
      </c>
      <c r="H33" s="172"/>
      <c r="I33" s="144">
        <v>327000</v>
      </c>
      <c r="J33" s="144">
        <v>327000</v>
      </c>
      <c r="K33" s="185">
        <f t="shared" si="1"/>
        <v>1</v>
      </c>
      <c r="L33" s="172"/>
      <c r="M33" s="171">
        <f t="shared" si="2"/>
        <v>6097353</v>
      </c>
      <c r="N33" s="171">
        <f t="shared" si="3"/>
        <v>-327000</v>
      </c>
    </row>
    <row r="34" spans="2:14" ht="12.75">
      <c r="B34" s="224" t="s">
        <v>119</v>
      </c>
      <c r="C34" s="224"/>
      <c r="D34" s="143"/>
      <c r="E34" s="144">
        <v>296577262</v>
      </c>
      <c r="F34" s="144">
        <v>138186708</v>
      </c>
      <c r="G34" s="185">
        <f t="shared" si="0"/>
        <v>0.46593830918838275</v>
      </c>
      <c r="H34" s="172"/>
      <c r="I34" s="144">
        <v>154340352</v>
      </c>
      <c r="J34" s="144">
        <v>136934453.99</v>
      </c>
      <c r="K34" s="185">
        <f t="shared" si="1"/>
        <v>0.8872239321444596</v>
      </c>
      <c r="L34" s="172"/>
      <c r="M34" s="171">
        <f t="shared" si="2"/>
        <v>142236910</v>
      </c>
      <c r="N34" s="171">
        <f t="shared" si="3"/>
        <v>1252254.0099999905</v>
      </c>
    </row>
    <row r="35" spans="2:14" ht="12.75">
      <c r="B35" s="233" t="s">
        <v>120</v>
      </c>
      <c r="C35" s="234"/>
      <c r="D35" s="143"/>
      <c r="E35" s="145">
        <v>505059640</v>
      </c>
      <c r="F35" s="145">
        <v>314986440</v>
      </c>
      <c r="G35" s="186">
        <f t="shared" si="0"/>
        <v>0.6236618709030086</v>
      </c>
      <c r="H35" s="172"/>
      <c r="I35" s="145">
        <v>358916258</v>
      </c>
      <c r="J35" s="145">
        <v>264234270.58000016</v>
      </c>
      <c r="K35" s="186">
        <f t="shared" si="1"/>
        <v>0.7362003383530209</v>
      </c>
      <c r="L35" s="172"/>
      <c r="M35" s="173">
        <f t="shared" si="2"/>
        <v>146143382</v>
      </c>
      <c r="N35" s="173">
        <f t="shared" si="3"/>
        <v>50752169.41999984</v>
      </c>
    </row>
    <row r="36" spans="2:14" ht="12.75">
      <c r="B36" s="134" t="s">
        <v>121</v>
      </c>
      <c r="C36" s="135"/>
      <c r="D36" s="143"/>
      <c r="E36" s="145">
        <v>0</v>
      </c>
      <c r="F36" s="145">
        <v>0</v>
      </c>
      <c r="G36" s="186" t="str">
        <f t="shared" si="0"/>
        <v> </v>
      </c>
      <c r="H36" s="172"/>
      <c r="I36" s="145">
        <v>0</v>
      </c>
      <c r="J36" s="145">
        <v>0</v>
      </c>
      <c r="K36" s="186" t="str">
        <f t="shared" si="1"/>
        <v> </v>
      </c>
      <c r="L36" s="172"/>
      <c r="M36" s="173">
        <f t="shared" si="2"/>
        <v>0</v>
      </c>
      <c r="N36" s="173">
        <f>+F36-J36</f>
        <v>0</v>
      </c>
    </row>
    <row r="37" spans="2:14" ht="12.75">
      <c r="B37" s="232" t="s">
        <v>122</v>
      </c>
      <c r="C37" s="232"/>
      <c r="D37" s="143"/>
      <c r="E37" s="145">
        <v>10705541</v>
      </c>
      <c r="F37" s="145">
        <v>4294277</v>
      </c>
      <c r="G37" s="186">
        <f t="shared" si="0"/>
        <v>0.40112657548086544</v>
      </c>
      <c r="H37" s="172"/>
      <c r="I37" s="145">
        <v>7532077</v>
      </c>
      <c r="J37" s="145">
        <v>6775850.350000001</v>
      </c>
      <c r="K37" s="186">
        <f t="shared" si="1"/>
        <v>0.8995991875813273</v>
      </c>
      <c r="L37" s="172"/>
      <c r="M37" s="173">
        <f>+E37-I37</f>
        <v>3173464</v>
      </c>
      <c r="N37" s="173">
        <f>+F37-J37</f>
        <v>-2481573.3500000006</v>
      </c>
    </row>
    <row r="38" spans="2:14" ht="12.75">
      <c r="B38" s="232" t="s">
        <v>123</v>
      </c>
      <c r="C38" s="232"/>
      <c r="D38" s="143"/>
      <c r="E38" s="145">
        <v>21248909</v>
      </c>
      <c r="F38" s="145">
        <v>12579832</v>
      </c>
      <c r="G38" s="186">
        <f t="shared" si="0"/>
        <v>0.5920224892487421</v>
      </c>
      <c r="H38" s="172"/>
      <c r="I38" s="145">
        <v>26679407</v>
      </c>
      <c r="J38" s="145">
        <v>20292653.880000006</v>
      </c>
      <c r="K38" s="186">
        <f t="shared" si="1"/>
        <v>0.7606111290254692</v>
      </c>
      <c r="L38" s="172"/>
      <c r="M38" s="173">
        <f>+E38-I38</f>
        <v>-5430498</v>
      </c>
      <c r="N38" s="173">
        <f>+F38-J38</f>
        <v>-7712821.880000006</v>
      </c>
    </row>
    <row r="39" spans="2:14" ht="12.75">
      <c r="B39" s="231" t="s">
        <v>124</v>
      </c>
      <c r="C39" s="231"/>
      <c r="D39" s="143"/>
      <c r="E39" s="149">
        <v>34488448</v>
      </c>
      <c r="F39" s="149">
        <v>11113176</v>
      </c>
      <c r="G39" s="189">
        <f t="shared" si="0"/>
        <v>0.322228938802929</v>
      </c>
      <c r="H39" s="172"/>
      <c r="I39" s="149">
        <v>28289474</v>
      </c>
      <c r="J39" s="149">
        <v>16693102.020000003</v>
      </c>
      <c r="K39" s="189">
        <f t="shared" si="1"/>
        <v>0.590081739236297</v>
      </c>
      <c r="L39" s="172"/>
      <c r="M39" s="177">
        <f>+E39-I39</f>
        <v>6198974</v>
      </c>
      <c r="N39" s="177">
        <f>+F39-J39</f>
        <v>-5579926.020000003</v>
      </c>
    </row>
    <row r="40" spans="7:14" ht="3.75" customHeight="1">
      <c r="G40" s="190"/>
      <c r="H40" s="172"/>
      <c r="K40" s="190"/>
      <c r="L40" s="172"/>
      <c r="M40" s="172"/>
      <c r="N40" s="172"/>
    </row>
    <row r="41" spans="2:14" ht="21" customHeight="1">
      <c r="B41" s="239" t="s">
        <v>125</v>
      </c>
      <c r="C41" s="239"/>
      <c r="D41" s="151"/>
      <c r="E41" s="152">
        <f>+E32+E30+E28+E22+E20+E17+E14+E10</f>
        <v>3927495017</v>
      </c>
      <c r="F41" s="152">
        <f>+F32+F30+F28+F22+F20+F17+F14+F10</f>
        <v>3086889502</v>
      </c>
      <c r="G41" s="191">
        <f>IF(E41=0," ",F41/E41)</f>
        <v>0.785969043535008</v>
      </c>
      <c r="H41" s="172"/>
      <c r="I41" s="152">
        <f>+I32+I30+I28+I22+I20+I17+I14+I10</f>
        <v>3858189131</v>
      </c>
      <c r="J41" s="152">
        <f>+J32+J30+J28+J22+J20+J17+J14+J10</f>
        <v>3429502215.539996</v>
      </c>
      <c r="K41" s="191">
        <f>IF(I41=0," ",J41/I41)</f>
        <v>0.8888890873659963</v>
      </c>
      <c r="L41" s="172"/>
      <c r="M41" s="178">
        <f>+E41-I41</f>
        <v>69305886</v>
      </c>
      <c r="N41" s="178">
        <f>+F41-J41</f>
        <v>-342612713.53999615</v>
      </c>
    </row>
    <row r="43" ht="12.75">
      <c r="B43" s="13" t="s">
        <v>152</v>
      </c>
    </row>
    <row r="44" ht="12.75">
      <c r="B44" s="42" t="s">
        <v>145</v>
      </c>
    </row>
  </sheetData>
  <sheetProtection/>
  <mergeCells count="38">
    <mergeCell ref="B26:C26"/>
    <mergeCell ref="B25:C25"/>
    <mergeCell ref="B32:C32"/>
    <mergeCell ref="B12:C12"/>
    <mergeCell ref="B8:C9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27:C27"/>
    <mergeCell ref="B31:C31"/>
    <mergeCell ref="B34:C34"/>
    <mergeCell ref="B23:C23"/>
    <mergeCell ref="I8:K8"/>
    <mergeCell ref="B10:C10"/>
    <mergeCell ref="B14:C14"/>
    <mergeCell ref="B17:C17"/>
    <mergeCell ref="B20:C20"/>
    <mergeCell ref="B22:C22"/>
    <mergeCell ref="B21:C21"/>
    <mergeCell ref="B13:C13"/>
    <mergeCell ref="B19:C19"/>
    <mergeCell ref="B18:C18"/>
    <mergeCell ref="B16:C16"/>
    <mergeCell ref="B11:C11"/>
    <mergeCell ref="E8:G8"/>
    <mergeCell ref="B6:C6"/>
    <mergeCell ref="B2:N2"/>
    <mergeCell ref="B3:N3"/>
    <mergeCell ref="B4:N4"/>
    <mergeCell ref="B15:C15"/>
    <mergeCell ref="M8:N8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scale="62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Z37"/>
  <sheetViews>
    <sheetView showGridLines="0" showZeros="0"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30" sqref="C30"/>
    </sheetView>
  </sheetViews>
  <sheetFormatPr defaultColWidth="16.8515625" defaultRowHeight="12.75"/>
  <cols>
    <col min="1" max="1" width="2.7109375" style="15" customWidth="1"/>
    <col min="2" max="2" width="31.00390625" style="15" bestFit="1" customWidth="1"/>
    <col min="3" max="4" width="13.7109375" style="15" bestFit="1" customWidth="1"/>
    <col min="5" max="5" width="12.00390625" style="15" bestFit="1" customWidth="1"/>
    <col min="6" max="7" width="11.28125" style="15" customWidth="1"/>
    <col min="8" max="10" width="12.00390625" style="15" bestFit="1" customWidth="1"/>
    <col min="11" max="11" width="11.8515625" style="15" bestFit="1" customWidth="1"/>
    <col min="12" max="12" width="12.421875" style="15" bestFit="1" customWidth="1"/>
    <col min="13" max="13" width="11.57421875" style="15" bestFit="1" customWidth="1"/>
    <col min="14" max="14" width="11.8515625" style="15" bestFit="1" customWidth="1"/>
    <col min="15" max="17" width="11.8515625" style="15" customWidth="1"/>
    <col min="18" max="19" width="11.57421875" style="15" customWidth="1"/>
    <col min="20" max="20" width="12.57421875" style="15" bestFit="1" customWidth="1"/>
    <col min="21" max="22" width="11.57421875" style="15" customWidth="1"/>
    <col min="23" max="23" width="12.00390625" style="15" bestFit="1" customWidth="1"/>
    <col min="24" max="24" width="12.00390625" style="15" customWidth="1"/>
    <col min="25" max="16384" width="16.8515625" style="15" customWidth="1"/>
  </cols>
  <sheetData>
    <row r="2" spans="2:24" ht="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4" ht="20.25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2:24" ht="20.2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</row>
    <row r="5" spans="2:24" ht="18.7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</row>
    <row r="6" spans="2:24" ht="15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</row>
    <row r="7" spans="3:24" ht="15.7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2:24" ht="15">
      <c r="B8" s="18" t="s">
        <v>23</v>
      </c>
      <c r="C8" s="19"/>
      <c r="D8" s="19"/>
      <c r="E8" s="19"/>
      <c r="F8" s="19"/>
      <c r="G8" s="19"/>
      <c r="H8" s="19"/>
      <c r="I8" s="4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2:24" ht="15">
      <c r="B9" s="18" t="s">
        <v>12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9"/>
      <c r="X9" s="20"/>
    </row>
    <row r="10" spans="2:24" ht="15.75" thickBot="1">
      <c r="B10" s="1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9"/>
      <c r="X10" s="20"/>
    </row>
    <row r="11" spans="2:24" ht="15.75" thickBot="1">
      <c r="B11" s="18"/>
      <c r="C11" s="241" t="s">
        <v>26</v>
      </c>
      <c r="D11" s="242"/>
      <c r="E11" s="243"/>
      <c r="F11" s="241" t="s">
        <v>153</v>
      </c>
      <c r="G11" s="242"/>
      <c r="H11" s="242"/>
      <c r="I11" s="242"/>
      <c r="J11" s="242"/>
      <c r="K11" s="243"/>
      <c r="L11" s="241" t="s">
        <v>153</v>
      </c>
      <c r="M11" s="242"/>
      <c r="N11" s="242"/>
      <c r="O11" s="242"/>
      <c r="P11" s="242"/>
      <c r="Q11" s="243"/>
      <c r="R11" s="241" t="s">
        <v>153</v>
      </c>
      <c r="S11" s="242"/>
      <c r="T11" s="242"/>
      <c r="U11" s="242"/>
      <c r="V11" s="242"/>
      <c r="W11" s="242"/>
      <c r="X11" s="243"/>
    </row>
    <row r="12" spans="2:24" ht="22.5" customHeight="1">
      <c r="B12" s="244" t="s">
        <v>128</v>
      </c>
      <c r="C12" s="252" t="s">
        <v>24</v>
      </c>
      <c r="D12" s="253"/>
      <c r="E12" s="254"/>
      <c r="F12" s="252" t="s">
        <v>29</v>
      </c>
      <c r="G12" s="253"/>
      <c r="H12" s="254"/>
      <c r="I12" s="246" t="s">
        <v>30</v>
      </c>
      <c r="J12" s="247"/>
      <c r="K12" s="248"/>
      <c r="L12" s="246" t="s">
        <v>80</v>
      </c>
      <c r="M12" s="247"/>
      <c r="N12" s="248"/>
      <c r="O12" s="246" t="s">
        <v>31</v>
      </c>
      <c r="P12" s="247"/>
      <c r="Q12" s="248"/>
      <c r="R12" s="246" t="s">
        <v>140</v>
      </c>
      <c r="S12" s="247"/>
      <c r="T12" s="248"/>
      <c r="U12" s="249" t="s">
        <v>7</v>
      </c>
      <c r="V12" s="250"/>
      <c r="W12" s="250"/>
      <c r="X12" s="251"/>
    </row>
    <row r="13" spans="2:24" ht="15">
      <c r="B13" s="245"/>
      <c r="C13" s="22">
        <v>2011</v>
      </c>
      <c r="D13" s="4">
        <v>2012</v>
      </c>
      <c r="E13" s="23" t="s">
        <v>14</v>
      </c>
      <c r="F13" s="22">
        <v>2011</v>
      </c>
      <c r="G13" s="4">
        <v>2012</v>
      </c>
      <c r="H13" s="23" t="s">
        <v>14</v>
      </c>
      <c r="I13" s="22">
        <v>2011</v>
      </c>
      <c r="J13" s="4">
        <v>2012</v>
      </c>
      <c r="K13" s="23" t="s">
        <v>14</v>
      </c>
      <c r="L13" s="22">
        <v>2011</v>
      </c>
      <c r="M13" s="4">
        <v>2012</v>
      </c>
      <c r="N13" s="23" t="s">
        <v>14</v>
      </c>
      <c r="O13" s="22">
        <v>2011</v>
      </c>
      <c r="P13" s="4">
        <v>2012</v>
      </c>
      <c r="Q13" s="23" t="s">
        <v>14</v>
      </c>
      <c r="R13" s="22">
        <v>2011</v>
      </c>
      <c r="S13" s="4">
        <v>2012</v>
      </c>
      <c r="T13" s="23" t="s">
        <v>14</v>
      </c>
      <c r="U13" s="22">
        <v>2011</v>
      </c>
      <c r="V13" s="4">
        <v>2012</v>
      </c>
      <c r="W13" s="4" t="s">
        <v>14</v>
      </c>
      <c r="X13" s="24" t="s">
        <v>15</v>
      </c>
    </row>
    <row r="14" spans="2:24" ht="4.5" customHeight="1">
      <c r="B14" s="58"/>
      <c r="C14" s="25"/>
      <c r="D14" s="26"/>
      <c r="E14" s="27"/>
      <c r="F14" s="25"/>
      <c r="G14" s="26"/>
      <c r="H14" s="27"/>
      <c r="I14" s="25"/>
      <c r="J14" s="26"/>
      <c r="K14" s="27"/>
      <c r="L14" s="25"/>
      <c r="M14" s="26"/>
      <c r="N14" s="27"/>
      <c r="O14" s="25"/>
      <c r="P14" s="26"/>
      <c r="Q14" s="27"/>
      <c r="R14" s="25"/>
      <c r="S14" s="26"/>
      <c r="T14" s="27"/>
      <c r="U14" s="25"/>
      <c r="V14" s="26"/>
      <c r="W14" s="26"/>
      <c r="X14" s="28"/>
    </row>
    <row r="15" spans="2:25" ht="15">
      <c r="B15" s="43" t="s">
        <v>16</v>
      </c>
      <c r="C15" s="59">
        <f>SUM(C17:C22)</f>
        <v>3052990864</v>
      </c>
      <c r="D15" s="60">
        <f>SUM(D17:D22)</f>
        <v>3282104563</v>
      </c>
      <c r="E15" s="61">
        <f>+D15-C15</f>
        <v>229113699</v>
      </c>
      <c r="F15" s="59">
        <f>SUM(F17:F22)</f>
        <v>2220076685</v>
      </c>
      <c r="G15" s="60">
        <f>SUM(G17:G22)</f>
        <v>2555121126.7399993</v>
      </c>
      <c r="H15" s="61">
        <f>+G15-F15</f>
        <v>335044441.7399993</v>
      </c>
      <c r="I15" s="59">
        <f>SUM(I17:I22)</f>
        <v>287555861</v>
      </c>
      <c r="J15" s="62">
        <f>SUM(J17:J22)</f>
        <v>302304303.9799999</v>
      </c>
      <c r="K15" s="63">
        <f>+J15-I15</f>
        <v>14748442.9799999</v>
      </c>
      <c r="L15" s="59">
        <f>SUM(L17:L22)</f>
        <v>0</v>
      </c>
      <c r="M15" s="60">
        <f>SUM(M17:M22)</f>
        <v>0</v>
      </c>
      <c r="N15" s="61">
        <f>+M15-L15</f>
        <v>0</v>
      </c>
      <c r="O15" s="59">
        <f>SUM(O17:O22)</f>
        <v>97463674</v>
      </c>
      <c r="P15" s="60">
        <f>SUM(P17:P22)</f>
        <v>126788788.00000016</v>
      </c>
      <c r="Q15" s="61">
        <f>+P15-O15</f>
        <v>29325114.000000164</v>
      </c>
      <c r="R15" s="59">
        <f>SUM(R17:R22)</f>
        <v>5231632</v>
      </c>
      <c r="S15" s="60">
        <f>SUM(S17:S22)</f>
        <v>30666</v>
      </c>
      <c r="T15" s="61">
        <f>+S15-R15</f>
        <v>-5200966</v>
      </c>
      <c r="U15" s="59">
        <f>SUM(U17:U22)</f>
        <v>2610327852</v>
      </c>
      <c r="V15" s="60">
        <f>SUM(V17:V22)</f>
        <v>2984244884.72</v>
      </c>
      <c r="W15" s="60">
        <f>+V15-U15</f>
        <v>373917032.7199998</v>
      </c>
      <c r="X15" s="64">
        <f>IF(U15=0,"",W15/U15)</f>
        <v>0.1432452373495955</v>
      </c>
      <c r="Y15" s="29"/>
    </row>
    <row r="16" spans="2:24" ht="4.5" customHeight="1">
      <c r="B16" s="58"/>
      <c r="C16" s="65"/>
      <c r="D16" s="66"/>
      <c r="E16" s="67"/>
      <c r="F16" s="65"/>
      <c r="G16" s="66"/>
      <c r="H16" s="67"/>
      <c r="I16" s="65"/>
      <c r="J16" s="66"/>
      <c r="K16" s="67"/>
      <c r="L16" s="65"/>
      <c r="M16" s="66"/>
      <c r="N16" s="67"/>
      <c r="O16" s="65"/>
      <c r="P16" s="66"/>
      <c r="Q16" s="67"/>
      <c r="R16" s="65"/>
      <c r="S16" s="66"/>
      <c r="T16" s="67"/>
      <c r="U16" s="65"/>
      <c r="V16" s="66"/>
      <c r="W16" s="66"/>
      <c r="X16" s="68">
        <f aca="true" t="shared" si="0" ref="X16:X28">IF(U16=0,"",W16/U16)</f>
      </c>
    </row>
    <row r="17" spans="2:26" s="121" customFormat="1" ht="15">
      <c r="B17" s="122" t="s">
        <v>43</v>
      </c>
      <c r="C17" s="65">
        <f>Egresos_1!F21</f>
        <v>1099667230</v>
      </c>
      <c r="D17" s="66">
        <f>Egresos_1!M21</f>
        <v>1272205897</v>
      </c>
      <c r="E17" s="67">
        <f aca="true" t="shared" si="1" ref="E17:E22">+D17-C17</f>
        <v>172538667</v>
      </c>
      <c r="F17" s="65">
        <v>1025396936</v>
      </c>
      <c r="G17" s="66">
        <v>1190903583.359996</v>
      </c>
      <c r="H17" s="67">
        <f aca="true" t="shared" si="2" ref="H17:H22">+G17-F17</f>
        <v>165506647.35999608</v>
      </c>
      <c r="I17" s="65">
        <v>61209826</v>
      </c>
      <c r="J17" s="66">
        <v>52653334.42999999</v>
      </c>
      <c r="K17" s="67">
        <f aca="true" t="shared" si="3" ref="K17:K22">+J17-I17</f>
        <v>-8556491.570000008</v>
      </c>
      <c r="L17" s="65">
        <v>0</v>
      </c>
      <c r="M17" s="66">
        <v>0</v>
      </c>
      <c r="N17" s="67">
        <f aca="true" t="shared" si="4" ref="N17:N22">+M17-L17</f>
        <v>0</v>
      </c>
      <c r="O17" s="65">
        <v>0</v>
      </c>
      <c r="P17" s="66">
        <v>0</v>
      </c>
      <c r="Q17" s="67">
        <f aca="true" t="shared" si="5" ref="Q17:Q22">+P17-O17</f>
        <v>0</v>
      </c>
      <c r="R17" s="65">
        <v>0</v>
      </c>
      <c r="S17" s="66">
        <v>0</v>
      </c>
      <c r="T17" s="67">
        <f aca="true" t="shared" si="6" ref="T17:T22">+S17-R17</f>
        <v>0</v>
      </c>
      <c r="U17" s="65">
        <f>+F17+I17+L17+O17+R17</f>
        <v>1086606762</v>
      </c>
      <c r="V17" s="66">
        <f>+G17+J17+M17+P17+S17</f>
        <v>1243556917.7899961</v>
      </c>
      <c r="W17" s="66">
        <f aca="true" t="shared" si="7" ref="W17:W22">+V17-U17</f>
        <v>156950155.78999615</v>
      </c>
      <c r="X17" s="68">
        <f t="shared" si="0"/>
        <v>0.1444406212796936</v>
      </c>
      <c r="Z17" s="123"/>
    </row>
    <row r="18" spans="2:26" s="121" customFormat="1" ht="15">
      <c r="B18" s="122" t="s">
        <v>44</v>
      </c>
      <c r="C18" s="65">
        <f>Egresos_1!F22</f>
        <v>177658591</v>
      </c>
      <c r="D18" s="66">
        <f>Egresos_1!M22</f>
        <v>223055558</v>
      </c>
      <c r="E18" s="67">
        <f t="shared" si="1"/>
        <v>45396967</v>
      </c>
      <c r="F18" s="65">
        <v>172556441</v>
      </c>
      <c r="G18" s="66">
        <v>218146255.37000018</v>
      </c>
      <c r="H18" s="67">
        <f t="shared" si="2"/>
        <v>45589814.37000018</v>
      </c>
      <c r="I18" s="65">
        <v>1126634</v>
      </c>
      <c r="J18" s="66">
        <v>1605144.27</v>
      </c>
      <c r="K18" s="67">
        <f t="shared" si="3"/>
        <v>478510.27</v>
      </c>
      <c r="L18" s="65">
        <v>0</v>
      </c>
      <c r="M18" s="66">
        <v>0</v>
      </c>
      <c r="N18" s="67">
        <f t="shared" si="4"/>
        <v>0</v>
      </c>
      <c r="O18" s="65">
        <v>2739</v>
      </c>
      <c r="P18" s="66">
        <v>0</v>
      </c>
      <c r="Q18" s="67">
        <f t="shared" si="5"/>
        <v>-2739</v>
      </c>
      <c r="R18" s="65">
        <v>0</v>
      </c>
      <c r="S18" s="66">
        <v>0</v>
      </c>
      <c r="T18" s="67">
        <f t="shared" si="6"/>
        <v>0</v>
      </c>
      <c r="U18" s="65">
        <f aca="true" t="shared" si="8" ref="U18:V23">+F18+I18+L18+O18+R18</f>
        <v>173685814</v>
      </c>
      <c r="V18" s="66">
        <f t="shared" si="8"/>
        <v>219751399.6400002</v>
      </c>
      <c r="W18" s="66">
        <f t="shared" si="7"/>
        <v>46065585.640000194</v>
      </c>
      <c r="X18" s="68">
        <f t="shared" si="0"/>
        <v>0.26522365056250474</v>
      </c>
      <c r="Z18" s="123"/>
    </row>
    <row r="19" spans="2:26" s="121" customFormat="1" ht="15">
      <c r="B19" s="122" t="s">
        <v>45</v>
      </c>
      <c r="C19" s="65">
        <f>Egresos_1!F23</f>
        <v>1516201993</v>
      </c>
      <c r="D19" s="66">
        <f>Egresos_1!M23</f>
        <v>1671116393</v>
      </c>
      <c r="E19" s="67">
        <f t="shared" si="1"/>
        <v>154914400</v>
      </c>
      <c r="F19" s="65">
        <v>768891401</v>
      </c>
      <c r="G19" s="66">
        <v>1041397029.320003</v>
      </c>
      <c r="H19" s="67">
        <f t="shared" si="2"/>
        <v>272505628.32000303</v>
      </c>
      <c r="I19" s="65">
        <v>223258272</v>
      </c>
      <c r="J19" s="66">
        <v>246012285.95999992</v>
      </c>
      <c r="K19" s="67">
        <f t="shared" si="3"/>
        <v>22754013.95999992</v>
      </c>
      <c r="L19" s="65">
        <v>0</v>
      </c>
      <c r="M19" s="66">
        <v>0</v>
      </c>
      <c r="N19" s="67">
        <f t="shared" si="4"/>
        <v>0</v>
      </c>
      <c r="O19" s="65">
        <v>97277387</v>
      </c>
      <c r="P19" s="66">
        <v>126454437.45000017</v>
      </c>
      <c r="Q19" s="67">
        <f t="shared" si="5"/>
        <v>29177050.450000167</v>
      </c>
      <c r="R19" s="65">
        <v>5231632</v>
      </c>
      <c r="S19" s="66">
        <v>30666</v>
      </c>
      <c r="T19" s="67">
        <f t="shared" si="6"/>
        <v>-5200966</v>
      </c>
      <c r="U19" s="65">
        <f t="shared" si="8"/>
        <v>1094658692</v>
      </c>
      <c r="V19" s="66">
        <f t="shared" si="8"/>
        <v>1413894418.7300034</v>
      </c>
      <c r="W19" s="66">
        <f t="shared" si="7"/>
        <v>319235726.73000336</v>
      </c>
      <c r="X19" s="68">
        <f>IF(U19=0,"",W19/U19)</f>
        <v>0.29163037672202885</v>
      </c>
      <c r="Z19" s="123"/>
    </row>
    <row r="20" spans="2:26" s="121" customFormat="1" ht="15">
      <c r="B20" s="122" t="s">
        <v>79</v>
      </c>
      <c r="C20" s="65">
        <f>Egresos_1!F24</f>
        <v>259463050</v>
      </c>
      <c r="D20" s="66">
        <f>Egresos_1!M24</f>
        <v>115726715</v>
      </c>
      <c r="E20" s="67">
        <f t="shared" si="1"/>
        <v>-143736335</v>
      </c>
      <c r="F20" s="65">
        <f>1926085+251305822</f>
        <v>253231907</v>
      </c>
      <c r="G20" s="66">
        <v>104674258.69000004</v>
      </c>
      <c r="H20" s="67">
        <f t="shared" si="2"/>
        <v>-148557648.30999994</v>
      </c>
      <c r="I20" s="65">
        <v>1961129</v>
      </c>
      <c r="J20" s="66">
        <v>2033539.32</v>
      </c>
      <c r="K20" s="67">
        <f t="shared" si="3"/>
        <v>72410.32000000007</v>
      </c>
      <c r="L20" s="65">
        <v>0</v>
      </c>
      <c r="M20" s="66">
        <v>0</v>
      </c>
      <c r="N20" s="67">
        <f t="shared" si="4"/>
        <v>0</v>
      </c>
      <c r="O20" s="65">
        <v>183548</v>
      </c>
      <c r="P20" s="66">
        <v>334350.55</v>
      </c>
      <c r="Q20" s="67">
        <f t="shared" si="5"/>
        <v>150802.55</v>
      </c>
      <c r="R20" s="65">
        <v>0</v>
      </c>
      <c r="S20" s="66">
        <v>0</v>
      </c>
      <c r="T20" s="67">
        <f t="shared" si="6"/>
        <v>0</v>
      </c>
      <c r="U20" s="65">
        <f t="shared" si="8"/>
        <v>255376584</v>
      </c>
      <c r="V20" s="66">
        <f t="shared" si="8"/>
        <v>107042148.56000003</v>
      </c>
      <c r="W20" s="66">
        <f t="shared" si="7"/>
        <v>-148334435.43999997</v>
      </c>
      <c r="X20" s="68">
        <f>IF(U20=0,"",W20/U20)</f>
        <v>-0.5808458752036559</v>
      </c>
      <c r="Z20" s="123"/>
    </row>
    <row r="21" spans="2:26" s="121" customFormat="1" ht="15">
      <c r="B21" s="122"/>
      <c r="C21" s="65">
        <f>Egresos_1!F25</f>
        <v>0</v>
      </c>
      <c r="D21" s="66">
        <v>0</v>
      </c>
      <c r="E21" s="67">
        <f t="shared" si="1"/>
        <v>0</v>
      </c>
      <c r="F21" s="65"/>
      <c r="G21" s="66">
        <v>0</v>
      </c>
      <c r="H21" s="67">
        <f t="shared" si="2"/>
        <v>0</v>
      </c>
      <c r="I21" s="65"/>
      <c r="J21" s="66">
        <v>0</v>
      </c>
      <c r="K21" s="67">
        <f t="shared" si="3"/>
        <v>0</v>
      </c>
      <c r="L21" s="65">
        <v>0</v>
      </c>
      <c r="M21" s="66">
        <v>0</v>
      </c>
      <c r="N21" s="67">
        <f t="shared" si="4"/>
        <v>0</v>
      </c>
      <c r="O21" s="65"/>
      <c r="P21" s="66"/>
      <c r="Q21" s="67">
        <f t="shared" si="5"/>
        <v>0</v>
      </c>
      <c r="R21" s="65">
        <v>0</v>
      </c>
      <c r="S21" s="66">
        <v>0</v>
      </c>
      <c r="T21" s="67">
        <f t="shared" si="6"/>
        <v>0</v>
      </c>
      <c r="U21" s="65">
        <f t="shared" si="8"/>
        <v>0</v>
      </c>
      <c r="V21" s="66">
        <f t="shared" si="8"/>
        <v>0</v>
      </c>
      <c r="W21" s="66">
        <f t="shared" si="7"/>
        <v>0</v>
      </c>
      <c r="X21" s="68">
        <f>IF(U21=0,"",W21/U21)</f>
      </c>
      <c r="Z21" s="123"/>
    </row>
    <row r="22" spans="2:26" s="121" customFormat="1" ht="15">
      <c r="B22" s="122"/>
      <c r="C22" s="65">
        <f>Egresos_1!F26</f>
        <v>0</v>
      </c>
      <c r="D22" s="66">
        <v>0</v>
      </c>
      <c r="E22" s="67">
        <f t="shared" si="1"/>
        <v>0</v>
      </c>
      <c r="F22" s="65">
        <v>0</v>
      </c>
      <c r="G22" s="66">
        <v>0</v>
      </c>
      <c r="H22" s="67">
        <f t="shared" si="2"/>
        <v>0</v>
      </c>
      <c r="I22" s="65">
        <v>0</v>
      </c>
      <c r="J22" s="66">
        <v>0</v>
      </c>
      <c r="K22" s="67">
        <f t="shared" si="3"/>
        <v>0</v>
      </c>
      <c r="L22" s="65">
        <v>0</v>
      </c>
      <c r="M22" s="66">
        <v>0</v>
      </c>
      <c r="N22" s="67">
        <f t="shared" si="4"/>
        <v>0</v>
      </c>
      <c r="O22" s="65"/>
      <c r="P22" s="66"/>
      <c r="Q22" s="67">
        <f t="shared" si="5"/>
        <v>0</v>
      </c>
      <c r="R22" s="65"/>
      <c r="S22" s="66"/>
      <c r="T22" s="67">
        <f t="shared" si="6"/>
        <v>0</v>
      </c>
      <c r="U22" s="65">
        <f t="shared" si="8"/>
        <v>0</v>
      </c>
      <c r="V22" s="66">
        <f t="shared" si="8"/>
        <v>0</v>
      </c>
      <c r="W22" s="66">
        <f t="shared" si="7"/>
        <v>0</v>
      </c>
      <c r="X22" s="68">
        <f t="shared" si="0"/>
      </c>
      <c r="Z22" s="123"/>
    </row>
    <row r="23" spans="2:24" s="121" customFormat="1" ht="4.5" customHeight="1">
      <c r="B23" s="122"/>
      <c r="C23" s="65"/>
      <c r="D23" s="66"/>
      <c r="E23" s="67"/>
      <c r="F23" s="65"/>
      <c r="G23" s="66"/>
      <c r="H23" s="67"/>
      <c r="I23" s="65"/>
      <c r="J23" s="66"/>
      <c r="K23" s="67"/>
      <c r="L23" s="65"/>
      <c r="M23" s="66"/>
      <c r="N23" s="67"/>
      <c r="O23" s="65"/>
      <c r="P23" s="66"/>
      <c r="Q23" s="67"/>
      <c r="R23" s="65"/>
      <c r="S23" s="66"/>
      <c r="T23" s="67"/>
      <c r="U23" s="65">
        <f t="shared" si="8"/>
        <v>0</v>
      </c>
      <c r="V23" s="66"/>
      <c r="W23" s="66"/>
      <c r="X23" s="68">
        <f t="shared" si="0"/>
      </c>
    </row>
    <row r="24" spans="2:25" s="121" customFormat="1" ht="15">
      <c r="B24" s="124" t="s">
        <v>17</v>
      </c>
      <c r="C24" s="59">
        <f>SUM(C27:C28)</f>
        <v>874504153</v>
      </c>
      <c r="D24" s="62">
        <f>SUM(D27:D28)</f>
        <v>576084568</v>
      </c>
      <c r="E24" s="61">
        <f>+D24-C24</f>
        <v>-298419585</v>
      </c>
      <c r="F24" s="59">
        <f>SUM(F27:F28)</f>
        <v>482938797</v>
      </c>
      <c r="G24" s="62">
        <f>SUM(G27:G28)</f>
        <v>410384766.65</v>
      </c>
      <c r="H24" s="61">
        <f>+G24-F24</f>
        <v>-72554030.35000002</v>
      </c>
      <c r="I24" s="59">
        <f>SUM(I27:I28)</f>
        <v>6872725</v>
      </c>
      <c r="J24" s="62">
        <f>SUM(J27:J28)</f>
        <v>15751403.419999996</v>
      </c>
      <c r="K24" s="63">
        <f>+J24-I24</f>
        <v>8878678.419999996</v>
      </c>
      <c r="L24" s="59">
        <f>SUM(L27:L28)</f>
        <v>11531946</v>
      </c>
      <c r="M24" s="62">
        <f>SUM(M27:M28)</f>
        <v>11222955.040000005</v>
      </c>
      <c r="N24" s="63">
        <f>+M24-L24</f>
        <v>-308990.9599999953</v>
      </c>
      <c r="O24" s="59">
        <f>SUM(O27:O28)</f>
        <v>5310497</v>
      </c>
      <c r="P24" s="62">
        <f>SUM(P27:P28)</f>
        <v>7898205.71</v>
      </c>
      <c r="Q24" s="61">
        <f>+P24-O24</f>
        <v>2587708.71</v>
      </c>
      <c r="R24" s="59">
        <f>SUM(R27:R28)</f>
        <v>0</v>
      </c>
      <c r="S24" s="62">
        <f>SUM(S27:S28)</f>
        <v>0</v>
      </c>
      <c r="T24" s="61">
        <f>+S24-R24</f>
        <v>0</v>
      </c>
      <c r="U24" s="59">
        <f>SUM(U27:U28)</f>
        <v>506653965</v>
      </c>
      <c r="V24" s="62">
        <f>SUM(V27:V28)</f>
        <v>445257330.81999993</v>
      </c>
      <c r="W24" s="60">
        <f>+V24-U24</f>
        <v>-61396634.18000007</v>
      </c>
      <c r="X24" s="64">
        <f t="shared" si="0"/>
        <v>-0.12118060534668877</v>
      </c>
      <c r="Y24" s="125"/>
    </row>
    <row r="25" spans="2:25" s="121" customFormat="1" ht="4.5" customHeight="1">
      <c r="B25" s="122"/>
      <c r="C25" s="65"/>
      <c r="D25" s="66"/>
      <c r="E25" s="67"/>
      <c r="F25" s="65"/>
      <c r="G25" s="66"/>
      <c r="H25" s="67"/>
      <c r="I25" s="65"/>
      <c r="J25" s="66"/>
      <c r="K25" s="67"/>
      <c r="L25" s="65"/>
      <c r="M25" s="66"/>
      <c r="N25" s="67"/>
      <c r="O25" s="65"/>
      <c r="P25" s="66"/>
      <c r="Q25" s="67"/>
      <c r="R25" s="65"/>
      <c r="S25" s="66"/>
      <c r="T25" s="67"/>
      <c r="U25" s="65"/>
      <c r="V25" s="66"/>
      <c r="W25" s="66"/>
      <c r="X25" s="68">
        <f t="shared" si="0"/>
      </c>
      <c r="Y25" s="125"/>
    </row>
    <row r="26" spans="1:26" s="121" customFormat="1" ht="15">
      <c r="A26" s="126"/>
      <c r="B26" s="73" t="s">
        <v>46</v>
      </c>
      <c r="C26" s="65"/>
      <c r="D26" s="74"/>
      <c r="E26" s="67"/>
      <c r="F26" s="65"/>
      <c r="G26" s="74"/>
      <c r="H26" s="67"/>
      <c r="I26" s="65"/>
      <c r="J26" s="74"/>
      <c r="K26" s="67"/>
      <c r="L26" s="65">
        <v>0</v>
      </c>
      <c r="M26" s="74"/>
      <c r="N26" s="67"/>
      <c r="O26" s="65"/>
      <c r="P26" s="74"/>
      <c r="Q26" s="67"/>
      <c r="R26" s="65"/>
      <c r="S26" s="74"/>
      <c r="T26" s="67"/>
      <c r="U26" s="65">
        <f aca="true" t="shared" si="9" ref="U26:V28">+F26+I26+L26+O26+R26</f>
        <v>0</v>
      </c>
      <c r="V26" s="183">
        <f t="shared" si="9"/>
        <v>0</v>
      </c>
      <c r="W26" s="66">
        <f>+V26-U26</f>
        <v>0</v>
      </c>
      <c r="X26" s="68">
        <f t="shared" si="0"/>
      </c>
      <c r="Z26" s="123"/>
    </row>
    <row r="27" spans="2:26" s="121" customFormat="1" ht="15">
      <c r="B27" s="73" t="s">
        <v>64</v>
      </c>
      <c r="C27" s="65">
        <f>Egresos_1!F28</f>
        <v>603764643</v>
      </c>
      <c r="D27" s="74">
        <f>Egresos_1!M28</f>
        <v>308401982</v>
      </c>
      <c r="E27" s="67">
        <f>+D27-C27</f>
        <v>-295362661</v>
      </c>
      <c r="F27" s="65">
        <v>308455289</v>
      </c>
      <c r="G27" s="74">
        <v>228093802.92999986</v>
      </c>
      <c r="H27" s="67">
        <f>+G27-F27</f>
        <v>-80361486.07000014</v>
      </c>
      <c r="I27" s="65">
        <v>0</v>
      </c>
      <c r="J27" s="74">
        <v>180469.83</v>
      </c>
      <c r="K27" s="67">
        <f>+J27-I27</f>
        <v>180469.83</v>
      </c>
      <c r="L27" s="65">
        <v>11531946</v>
      </c>
      <c r="M27" s="74">
        <v>11222955.040000005</v>
      </c>
      <c r="N27" s="67">
        <f>+M27-L27</f>
        <v>-308990.9599999953</v>
      </c>
      <c r="O27" s="65">
        <v>198362</v>
      </c>
      <c r="P27" s="74">
        <v>3718641.01</v>
      </c>
      <c r="Q27" s="67">
        <f>+P27-O27</f>
        <v>3520279.01</v>
      </c>
      <c r="R27" s="65">
        <v>0</v>
      </c>
      <c r="S27" s="74">
        <v>0</v>
      </c>
      <c r="T27" s="67">
        <f>+S27-R27</f>
        <v>0</v>
      </c>
      <c r="U27" s="65">
        <f t="shared" si="9"/>
        <v>320185597</v>
      </c>
      <c r="V27" s="183">
        <f t="shared" si="9"/>
        <v>243215868.80999985</v>
      </c>
      <c r="W27" s="66">
        <f>+V27-U27</f>
        <v>-76969728.19000015</v>
      </c>
      <c r="X27" s="68">
        <f t="shared" si="0"/>
        <v>-0.2403909760812887</v>
      </c>
      <c r="Z27" s="123"/>
    </row>
    <row r="28" spans="2:26" s="121" customFormat="1" ht="15">
      <c r="B28" s="80" t="s">
        <v>65</v>
      </c>
      <c r="C28" s="65">
        <f>Egresos_1!F29</f>
        <v>270739510</v>
      </c>
      <c r="D28" s="74">
        <f>Egresos_1!M29</f>
        <v>267682586</v>
      </c>
      <c r="E28" s="67">
        <f>+D28-C28</f>
        <v>-3056924</v>
      </c>
      <c r="F28" s="65">
        <v>174483508</v>
      </c>
      <c r="G28" s="81">
        <v>182290963.72000012</v>
      </c>
      <c r="H28" s="67">
        <f>+G28-F28</f>
        <v>7807455.720000118</v>
      </c>
      <c r="I28" s="208">
        <v>6872725</v>
      </c>
      <c r="J28" s="81">
        <v>15570933.589999996</v>
      </c>
      <c r="K28" s="67">
        <f>+J28-I28</f>
        <v>8698208.589999996</v>
      </c>
      <c r="L28" s="65">
        <v>0</v>
      </c>
      <c r="M28" s="81">
        <v>0</v>
      </c>
      <c r="N28" s="67">
        <f>+M28-L28</f>
        <v>0</v>
      </c>
      <c r="O28" s="65">
        <v>5112135</v>
      </c>
      <c r="P28" s="81">
        <v>4179564.7</v>
      </c>
      <c r="Q28" s="67">
        <f>+P28-O28</f>
        <v>-932570.2999999998</v>
      </c>
      <c r="R28" s="65">
        <v>0</v>
      </c>
      <c r="S28" s="81">
        <v>0</v>
      </c>
      <c r="T28" s="67">
        <f>+S28-R28</f>
        <v>0</v>
      </c>
      <c r="U28" s="65">
        <f t="shared" si="9"/>
        <v>186468368</v>
      </c>
      <c r="V28" s="183">
        <f t="shared" si="9"/>
        <v>202041462.0100001</v>
      </c>
      <c r="W28" s="66">
        <f>+V28-U28</f>
        <v>15573094.01000011</v>
      </c>
      <c r="X28" s="68">
        <f t="shared" si="0"/>
        <v>0.08351600958935892</v>
      </c>
      <c r="Z28" s="123"/>
    </row>
    <row r="29" spans="2:26" s="121" customFormat="1" ht="15.75" thickBot="1">
      <c r="B29" s="122"/>
      <c r="C29" s="65"/>
      <c r="D29" s="66"/>
      <c r="E29" s="67"/>
      <c r="F29" s="65"/>
      <c r="G29" s="66"/>
      <c r="H29" s="67"/>
      <c r="I29" s="65"/>
      <c r="J29" s="66"/>
      <c r="K29" s="67"/>
      <c r="L29" s="65"/>
      <c r="M29" s="66"/>
      <c r="N29" s="67"/>
      <c r="O29" s="65"/>
      <c r="P29" s="66"/>
      <c r="Q29" s="67"/>
      <c r="R29" s="65"/>
      <c r="S29" s="66"/>
      <c r="T29" s="67"/>
      <c r="U29" s="65"/>
      <c r="V29" s="66"/>
      <c r="W29" s="66"/>
      <c r="X29" s="68"/>
      <c r="Z29" s="127"/>
    </row>
    <row r="30" spans="2:24" s="121" customFormat="1" ht="15.75" thickBot="1">
      <c r="B30" s="159" t="s">
        <v>18</v>
      </c>
      <c r="C30" s="153">
        <f>+C15+C24</f>
        <v>3927495017</v>
      </c>
      <c r="D30" s="153">
        <f>+D15+D24</f>
        <v>3858189131</v>
      </c>
      <c r="E30" s="154">
        <f>+D30-C30</f>
        <v>-69305886</v>
      </c>
      <c r="F30" s="153">
        <f>+F15+F24</f>
        <v>2703015482</v>
      </c>
      <c r="G30" s="155">
        <f>+G15+G24</f>
        <v>2965505893.3899994</v>
      </c>
      <c r="H30" s="154">
        <f>+G30-F30</f>
        <v>262490411.3899994</v>
      </c>
      <c r="I30" s="153">
        <f>+I15+I24</f>
        <v>294428586</v>
      </c>
      <c r="J30" s="156">
        <f>+J15+J24</f>
        <v>318055707.3999999</v>
      </c>
      <c r="K30" s="154">
        <f>+J30-I30</f>
        <v>23627121.399999917</v>
      </c>
      <c r="L30" s="153">
        <f>+L15+L24</f>
        <v>11531946</v>
      </c>
      <c r="M30" s="156">
        <f>+M15+M24</f>
        <v>11222955.040000005</v>
      </c>
      <c r="N30" s="157">
        <f>+M30-L30</f>
        <v>-308990.9599999953</v>
      </c>
      <c r="O30" s="153">
        <f>+O15+O24</f>
        <v>102774171</v>
      </c>
      <c r="P30" s="155">
        <f>+P15+P24</f>
        <v>134686993.71000016</v>
      </c>
      <c r="Q30" s="154">
        <f>+P30-O30</f>
        <v>31912822.710000157</v>
      </c>
      <c r="R30" s="153">
        <f>+R15+R24</f>
        <v>5231632</v>
      </c>
      <c r="S30" s="155">
        <f>+S15+S24</f>
        <v>30666</v>
      </c>
      <c r="T30" s="154">
        <f>+S30-R30</f>
        <v>-5200966</v>
      </c>
      <c r="U30" s="153">
        <f>+U15+U24</f>
        <v>3116981817</v>
      </c>
      <c r="V30" s="155">
        <f>+V15+V24</f>
        <v>3429502215.54</v>
      </c>
      <c r="W30" s="155">
        <f>+V30-U30</f>
        <v>312520398.53999996</v>
      </c>
      <c r="X30" s="158">
        <f>IF(U30=0,"",W30/U30)</f>
        <v>0.10026378621636982</v>
      </c>
    </row>
    <row r="31" spans="2:24" ht="3.75" customHeight="1">
      <c r="B31" s="30"/>
      <c r="C31" s="31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2"/>
    </row>
    <row r="32" spans="2:24" s="121" customFormat="1" ht="15">
      <c r="B32" s="13" t="s">
        <v>142</v>
      </c>
      <c r="F32" s="208"/>
      <c r="G32" s="209"/>
      <c r="H32" s="208"/>
      <c r="I32" s="208"/>
      <c r="J32" s="209"/>
      <c r="K32" s="208"/>
      <c r="L32" s="208"/>
      <c r="M32" s="209"/>
      <c r="N32" s="208"/>
      <c r="O32" s="208"/>
      <c r="P32" s="209"/>
      <c r="Q32" s="208"/>
      <c r="R32" s="208"/>
      <c r="S32" s="208"/>
      <c r="T32" s="208"/>
      <c r="U32" s="208"/>
      <c r="V32" s="208"/>
      <c r="W32" s="208"/>
      <c r="X32" s="208"/>
    </row>
    <row r="33" spans="2:24" s="121" customFormat="1" ht="15">
      <c r="B33" s="42" t="s">
        <v>145</v>
      </c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</row>
    <row r="34" spans="6:24" ht="15"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</row>
    <row r="35" spans="6:24" ht="15"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  <row r="36" spans="6:24" ht="15"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</row>
    <row r="37" spans="6:24" ht="15"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</row>
  </sheetData>
  <sheetProtection/>
  <mergeCells count="13">
    <mergeCell ref="F12:H12"/>
    <mergeCell ref="I12:K12"/>
    <mergeCell ref="L12:N12"/>
    <mergeCell ref="B3:X3"/>
    <mergeCell ref="C11:E11"/>
    <mergeCell ref="R11:X11"/>
    <mergeCell ref="L11:Q11"/>
    <mergeCell ref="F11:K11"/>
    <mergeCell ref="B12:B13"/>
    <mergeCell ref="O12:Q12"/>
    <mergeCell ref="U12:X12"/>
    <mergeCell ref="R12:T12"/>
    <mergeCell ref="C12:E12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90" r:id="rId1"/>
  <headerFooter alignWithMargins="0">
    <oddHeader>&amp;C&amp;"Arial,Negrita"&amp;14
&amp;18PRESUPUESTO MODIFICADO VS. EJECUCION REAL&amp;14
POR CATEGORIA Y GRUPO GENERICO DE GASTO
&amp;12(EN NUEVOS SOLES)</oddHeader>
    <oddFooter>&amp;CPágina &amp;P de &amp;N</oddFooter>
  </headerFooter>
  <colBreaks count="2" manualBreakCount="2">
    <brk id="11" min="2" max="32" man="1"/>
    <brk id="17" min="2" max="32" man="1"/>
  </colBreaks>
  <ignoredErrors>
    <ignoredError sqref="N24 N15 N30 T15:T16 H15:H16 H23:H25 H29:H30 T23:T24 E24 E30 E15 K24 K30 T30" formula="1"/>
    <ignoredError sqref="L2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AA45"/>
  <sheetViews>
    <sheetView showGridLines="0" showZeros="0" zoomScaleSheetLayoutView="13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W28" sqref="W28"/>
    </sheetView>
  </sheetViews>
  <sheetFormatPr defaultColWidth="16.57421875" defaultRowHeight="12.75"/>
  <cols>
    <col min="1" max="1" width="2.57421875" style="32" customWidth="1"/>
    <col min="2" max="2" width="5.7109375" style="32" customWidth="1"/>
    <col min="3" max="3" width="43.8515625" style="32" customWidth="1"/>
    <col min="4" max="4" width="0.85546875" style="93" customWidth="1"/>
    <col min="5" max="5" width="5.7109375" style="93" hidden="1" customWidth="1"/>
    <col min="6" max="6" width="43.57421875" style="32" hidden="1" customWidth="1"/>
    <col min="7" max="7" width="10.7109375" style="32" customWidth="1"/>
    <col min="8" max="8" width="11.57421875" style="32" bestFit="1" customWidth="1"/>
    <col min="9" max="9" width="12.140625" style="32" bestFit="1" customWidth="1"/>
    <col min="10" max="10" width="10.7109375" style="32" customWidth="1"/>
    <col min="11" max="11" width="11.57421875" style="32" bestFit="1" customWidth="1"/>
    <col min="12" max="12" width="12.00390625" style="32" customWidth="1"/>
    <col min="13" max="14" width="10.00390625" style="32" customWidth="1"/>
    <col min="15" max="15" width="10.421875" style="32" customWidth="1"/>
    <col min="16" max="16" width="10.140625" style="32" bestFit="1" customWidth="1"/>
    <col min="17" max="17" width="10.57421875" style="32" customWidth="1"/>
    <col min="18" max="18" width="10.7109375" style="32" bestFit="1" customWidth="1"/>
    <col min="19" max="21" width="10.7109375" style="32" customWidth="1"/>
    <col min="22" max="23" width="10.8515625" style="32" bestFit="1" customWidth="1"/>
    <col min="24" max="24" width="11.00390625" style="32" bestFit="1" customWidth="1"/>
    <col min="25" max="25" width="8.00390625" style="32" customWidth="1"/>
    <col min="26" max="16384" width="16.57421875" style="32" customWidth="1"/>
  </cols>
  <sheetData>
    <row r="2" spans="2:25" ht="14.25"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2:26" ht="12.75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33"/>
    </row>
    <row r="4" spans="2:26" ht="15.75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7"/>
    </row>
    <row r="5" spans="3:25" ht="12.75">
      <c r="C5" s="34" t="s">
        <v>23</v>
      </c>
      <c r="D5" s="34"/>
      <c r="E5" s="34"/>
      <c r="F5" s="34"/>
      <c r="G5" s="34"/>
      <c r="H5" s="34"/>
      <c r="I5" s="34"/>
      <c r="J5" s="34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3:25" ht="12.75">
      <c r="C6" s="34" t="s">
        <v>25</v>
      </c>
      <c r="D6" s="34"/>
      <c r="E6" s="34"/>
      <c r="F6" s="36"/>
      <c r="G6" s="36"/>
      <c r="H6" s="36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3:25" ht="13.5" thickBot="1">
      <c r="C7" s="34"/>
      <c r="D7" s="34"/>
      <c r="E7" s="34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3:25" ht="15.75" customHeight="1" thickBot="1">
      <c r="C8" s="34"/>
      <c r="D8" s="34"/>
      <c r="E8" s="34"/>
      <c r="F8" s="36"/>
      <c r="G8" s="241" t="s">
        <v>26</v>
      </c>
      <c r="H8" s="242"/>
      <c r="I8" s="243"/>
      <c r="J8" s="241" t="s">
        <v>154</v>
      </c>
      <c r="K8" s="242"/>
      <c r="L8" s="242"/>
      <c r="M8" s="242"/>
      <c r="N8" s="242"/>
      <c r="O8" s="243"/>
      <c r="P8" s="241" t="s">
        <v>154</v>
      </c>
      <c r="Q8" s="242"/>
      <c r="R8" s="242"/>
      <c r="S8" s="242"/>
      <c r="T8" s="242"/>
      <c r="U8" s="242"/>
      <c r="V8" s="242"/>
      <c r="W8" s="242"/>
      <c r="X8" s="242"/>
      <c r="Y8" s="243"/>
    </row>
    <row r="9" spans="2:25" ht="16.5" customHeight="1">
      <c r="B9" s="259" t="s">
        <v>67</v>
      </c>
      <c r="C9" s="261" t="s">
        <v>129</v>
      </c>
      <c r="D9" s="55"/>
      <c r="E9" s="259" t="s">
        <v>67</v>
      </c>
      <c r="F9" s="261" t="s">
        <v>144</v>
      </c>
      <c r="G9" s="263" t="s">
        <v>66</v>
      </c>
      <c r="H9" s="264"/>
      <c r="I9" s="265"/>
      <c r="J9" s="246" t="s">
        <v>19</v>
      </c>
      <c r="K9" s="247"/>
      <c r="L9" s="248"/>
      <c r="M9" s="246" t="s">
        <v>27</v>
      </c>
      <c r="N9" s="247"/>
      <c r="O9" s="248"/>
      <c r="P9" s="246" t="s">
        <v>20</v>
      </c>
      <c r="Q9" s="247"/>
      <c r="R9" s="248"/>
      <c r="S9" s="246" t="s">
        <v>141</v>
      </c>
      <c r="T9" s="247"/>
      <c r="U9" s="248"/>
      <c r="V9" s="246" t="s">
        <v>7</v>
      </c>
      <c r="W9" s="247"/>
      <c r="X9" s="247"/>
      <c r="Y9" s="248"/>
    </row>
    <row r="10" spans="2:25" ht="17.25" customHeight="1">
      <c r="B10" s="260"/>
      <c r="C10" s="262"/>
      <c r="D10" s="49"/>
      <c r="E10" s="260"/>
      <c r="F10" s="262"/>
      <c r="G10" s="200">
        <v>2011</v>
      </c>
      <c r="H10" s="82">
        <v>2012</v>
      </c>
      <c r="I10" s="83" t="s">
        <v>14</v>
      </c>
      <c r="J10" s="91">
        <v>2011</v>
      </c>
      <c r="K10" s="82">
        <v>2012</v>
      </c>
      <c r="L10" s="83" t="s">
        <v>14</v>
      </c>
      <c r="M10" s="91">
        <v>2011</v>
      </c>
      <c r="N10" s="82">
        <v>2012</v>
      </c>
      <c r="O10" s="83" t="s">
        <v>14</v>
      </c>
      <c r="P10" s="91">
        <v>2011</v>
      </c>
      <c r="Q10" s="82">
        <v>2012</v>
      </c>
      <c r="R10" s="83" t="s">
        <v>14</v>
      </c>
      <c r="S10" s="91">
        <v>2011</v>
      </c>
      <c r="T10" s="82">
        <v>2012</v>
      </c>
      <c r="U10" s="83" t="s">
        <v>14</v>
      </c>
      <c r="V10" s="91">
        <v>2011</v>
      </c>
      <c r="W10" s="82">
        <v>2012</v>
      </c>
      <c r="X10" s="82" t="s">
        <v>14</v>
      </c>
      <c r="Y10" s="38" t="s">
        <v>15</v>
      </c>
    </row>
    <row r="11" spans="2:25" ht="4.5" customHeight="1">
      <c r="B11" s="84"/>
      <c r="C11" s="85"/>
      <c r="D11" s="92"/>
      <c r="E11" s="84"/>
      <c r="F11" s="85"/>
      <c r="G11" s="201"/>
      <c r="H11" s="87"/>
      <c r="I11" s="85"/>
      <c r="J11" s="86"/>
      <c r="K11" s="87"/>
      <c r="L11" s="85"/>
      <c r="M11" s="86"/>
      <c r="N11" s="87"/>
      <c r="O11" s="85"/>
      <c r="P11" s="86"/>
      <c r="Q11" s="87"/>
      <c r="R11" s="165"/>
      <c r="S11" s="86"/>
      <c r="T11" s="87"/>
      <c r="U11" s="86"/>
      <c r="V11" s="88"/>
      <c r="W11" s="87"/>
      <c r="X11" s="85"/>
      <c r="Y11" s="129"/>
    </row>
    <row r="12" spans="2:27" ht="12.75" customHeight="1">
      <c r="B12" s="69" t="s">
        <v>49</v>
      </c>
      <c r="C12" s="101" t="s">
        <v>75</v>
      </c>
      <c r="D12" s="97"/>
      <c r="E12" s="69" t="s">
        <v>49</v>
      </c>
      <c r="F12" s="101" t="s">
        <v>75</v>
      </c>
      <c r="G12" s="204">
        <v>43843660</v>
      </c>
      <c r="H12" s="163">
        <v>49791154</v>
      </c>
      <c r="I12" s="164">
        <f aca="true" t="shared" si="0" ref="I12:I18">+H12-G12</f>
        <v>5947494</v>
      </c>
      <c r="J12" s="162">
        <v>36706471.96</v>
      </c>
      <c r="K12" s="163">
        <v>40383418.51</v>
      </c>
      <c r="L12" s="164">
        <f>+K12-J12</f>
        <v>3676946.549999997</v>
      </c>
      <c r="M12" s="162">
        <v>0</v>
      </c>
      <c r="N12" s="163">
        <v>0</v>
      </c>
      <c r="O12" s="164">
        <f>+N12-M12</f>
        <v>0</v>
      </c>
      <c r="P12" s="162">
        <v>0</v>
      </c>
      <c r="Q12" s="163">
        <v>0</v>
      </c>
      <c r="R12" s="164">
        <f>+Q12-P12</f>
        <v>0</v>
      </c>
      <c r="S12" s="162">
        <v>0</v>
      </c>
      <c r="T12" s="163">
        <v>0</v>
      </c>
      <c r="U12" s="164">
        <f>+T12-S12</f>
        <v>0</v>
      </c>
      <c r="V12" s="162">
        <f>+P12+M12+J12+S12</f>
        <v>36706471.96</v>
      </c>
      <c r="W12" s="163">
        <f>+Q12+N12+K12+T12</f>
        <v>40383418.51</v>
      </c>
      <c r="X12" s="164">
        <f aca="true" t="shared" si="1" ref="X12:X18">+W12-V12</f>
        <v>3676946.549999997</v>
      </c>
      <c r="Y12" s="197">
        <f aca="true" t="shared" si="2" ref="Y12:Y28">IF(V12=0," ",X12/V12)</f>
        <v>0.1001716142593835</v>
      </c>
      <c r="AA12" s="39"/>
    </row>
    <row r="13" spans="2:27" ht="12.75" customHeight="1">
      <c r="B13" s="69"/>
      <c r="C13" s="101"/>
      <c r="D13" s="97"/>
      <c r="E13" s="69"/>
      <c r="F13" s="101"/>
      <c r="G13" s="202"/>
      <c r="H13" s="163"/>
      <c r="I13" s="165"/>
      <c r="J13" s="162"/>
      <c r="K13" s="163"/>
      <c r="L13" s="165"/>
      <c r="M13" s="162"/>
      <c r="N13" s="163"/>
      <c r="O13" s="165"/>
      <c r="P13" s="162"/>
      <c r="Q13" s="163"/>
      <c r="R13" s="165"/>
      <c r="S13" s="162"/>
      <c r="T13" s="163"/>
      <c r="U13" s="165"/>
      <c r="V13" s="162"/>
      <c r="W13" s="163"/>
      <c r="X13" s="165"/>
      <c r="Y13" s="197"/>
      <c r="AA13" s="39"/>
    </row>
    <row r="14" spans="2:27" ht="12.75" customHeight="1">
      <c r="B14" s="69" t="s">
        <v>48</v>
      </c>
      <c r="C14" s="101" t="s">
        <v>74</v>
      </c>
      <c r="D14" s="97"/>
      <c r="E14" s="69" t="s">
        <v>48</v>
      </c>
      <c r="F14" s="101" t="s">
        <v>74</v>
      </c>
      <c r="G14" s="202">
        <v>70347214</v>
      </c>
      <c r="H14" s="163">
        <v>78992124</v>
      </c>
      <c r="I14" s="164">
        <f t="shared" si="0"/>
        <v>8644910</v>
      </c>
      <c r="J14" s="162">
        <v>70799197.38000001</v>
      </c>
      <c r="K14" s="163">
        <v>72676990.34000002</v>
      </c>
      <c r="L14" s="164">
        <f>+K14-J14</f>
        <v>1877792.9600000083</v>
      </c>
      <c r="M14" s="162">
        <v>0</v>
      </c>
      <c r="N14" s="163">
        <v>0</v>
      </c>
      <c r="O14" s="164">
        <f>+N14-M14</f>
        <v>0</v>
      </c>
      <c r="P14" s="162">
        <v>0</v>
      </c>
      <c r="Q14" s="163">
        <v>0</v>
      </c>
      <c r="R14" s="164">
        <f>+Q14-P14</f>
        <v>0</v>
      </c>
      <c r="S14" s="162">
        <v>0</v>
      </c>
      <c r="T14" s="163">
        <v>0</v>
      </c>
      <c r="U14" s="164">
        <f>+T14-S14</f>
        <v>0</v>
      </c>
      <c r="V14" s="162">
        <f aca="true" t="shared" si="3" ref="V14:W18">+P14+M14+J14+S14</f>
        <v>70799197.38000001</v>
      </c>
      <c r="W14" s="163">
        <f t="shared" si="3"/>
        <v>72676990.34000002</v>
      </c>
      <c r="X14" s="164">
        <f t="shared" si="1"/>
        <v>1877792.9600000083</v>
      </c>
      <c r="Y14" s="197">
        <f t="shared" si="2"/>
        <v>0.026522800109178415</v>
      </c>
      <c r="AA14" s="39"/>
    </row>
    <row r="15" spans="2:27" ht="12.75" customHeight="1">
      <c r="B15" s="69" t="s">
        <v>50</v>
      </c>
      <c r="C15" s="101" t="s">
        <v>68</v>
      </c>
      <c r="D15" s="97"/>
      <c r="E15" s="69" t="s">
        <v>50</v>
      </c>
      <c r="F15" s="101" t="s">
        <v>68</v>
      </c>
      <c r="G15" s="202">
        <v>191241133</v>
      </c>
      <c r="H15" s="163">
        <v>209928898</v>
      </c>
      <c r="I15" s="164">
        <f t="shared" si="0"/>
        <v>18687765</v>
      </c>
      <c r="J15" s="162">
        <v>193755993.69999996</v>
      </c>
      <c r="K15" s="163">
        <v>180824100.1399999</v>
      </c>
      <c r="L15" s="164">
        <f>+K15-J15</f>
        <v>-12931893.560000062</v>
      </c>
      <c r="M15" s="162">
        <v>0</v>
      </c>
      <c r="N15" s="163">
        <v>0</v>
      </c>
      <c r="O15" s="164">
        <f>+N15-M15</f>
        <v>0</v>
      </c>
      <c r="P15" s="162">
        <v>0</v>
      </c>
      <c r="Q15" s="163">
        <v>0</v>
      </c>
      <c r="R15" s="164">
        <f>+Q15-P15</f>
        <v>0</v>
      </c>
      <c r="S15" s="162">
        <v>0</v>
      </c>
      <c r="T15" s="163">
        <v>0</v>
      </c>
      <c r="U15" s="164">
        <f>+T15-S15</f>
        <v>0</v>
      </c>
      <c r="V15" s="162">
        <f t="shared" si="3"/>
        <v>193755993.69999996</v>
      </c>
      <c r="W15" s="163">
        <f t="shared" si="3"/>
        <v>180824100.1399999</v>
      </c>
      <c r="X15" s="164">
        <f t="shared" si="1"/>
        <v>-12931893.560000062</v>
      </c>
      <c r="Y15" s="197">
        <f t="shared" si="2"/>
        <v>-0.06674319236814436</v>
      </c>
      <c r="AA15" s="39"/>
    </row>
    <row r="16" spans="2:27" ht="12.75" customHeight="1">
      <c r="B16" s="70" t="s">
        <v>59</v>
      </c>
      <c r="C16" s="101" t="s">
        <v>73</v>
      </c>
      <c r="D16" s="97"/>
      <c r="E16" s="70" t="s">
        <v>59</v>
      </c>
      <c r="F16" s="101" t="s">
        <v>73</v>
      </c>
      <c r="G16" s="202">
        <v>200</v>
      </c>
      <c r="H16" s="163">
        <v>0</v>
      </c>
      <c r="I16" s="164">
        <f t="shared" si="0"/>
        <v>-200</v>
      </c>
      <c r="J16" s="166">
        <v>-74.59</v>
      </c>
      <c r="K16" s="163">
        <v>85.96000000000001</v>
      </c>
      <c r="L16" s="164">
        <f>+K16-J16</f>
        <v>160.55</v>
      </c>
      <c r="M16" s="162">
        <v>-130539.7</v>
      </c>
      <c r="N16" s="163">
        <v>-219690.29</v>
      </c>
      <c r="O16" s="164">
        <f>+N16-M16</f>
        <v>-89150.59000000001</v>
      </c>
      <c r="P16" s="162">
        <v>-863845.8</v>
      </c>
      <c r="Q16" s="163">
        <v>-932668.02</v>
      </c>
      <c r="R16" s="164">
        <f>+Q16-P16</f>
        <v>-68822.21999999997</v>
      </c>
      <c r="S16" s="162">
        <v>0</v>
      </c>
      <c r="T16" s="163">
        <v>0</v>
      </c>
      <c r="U16" s="164">
        <f>+T16-S16</f>
        <v>0</v>
      </c>
      <c r="V16" s="162">
        <f t="shared" si="3"/>
        <v>-994460.09</v>
      </c>
      <c r="W16" s="163">
        <f t="shared" si="3"/>
        <v>-1152272.35</v>
      </c>
      <c r="X16" s="164">
        <f t="shared" si="1"/>
        <v>-157812.26000000013</v>
      </c>
      <c r="Y16" s="197">
        <f t="shared" si="2"/>
        <v>0.15869139605190202</v>
      </c>
      <c r="AA16" s="39"/>
    </row>
    <row r="17" spans="2:27" ht="12.75" customHeight="1">
      <c r="B17" s="69" t="s">
        <v>60</v>
      </c>
      <c r="C17" s="101" t="s">
        <v>71</v>
      </c>
      <c r="D17" s="97"/>
      <c r="E17" s="69" t="s">
        <v>60</v>
      </c>
      <c r="F17" s="101" t="s">
        <v>71</v>
      </c>
      <c r="G17" s="202">
        <v>3435437</v>
      </c>
      <c r="H17" s="163">
        <v>1743403</v>
      </c>
      <c r="I17" s="164">
        <f t="shared" si="0"/>
        <v>-1692034</v>
      </c>
      <c r="J17" s="162">
        <v>8220568.699999996</v>
      </c>
      <c r="K17" s="163">
        <v>9114315.340000004</v>
      </c>
      <c r="L17" s="164">
        <f>+K17-J17</f>
        <v>893746.6400000071</v>
      </c>
      <c r="M17" s="162">
        <v>0</v>
      </c>
      <c r="N17" s="163">
        <v>0</v>
      </c>
      <c r="O17" s="164">
        <f>+N17-M17</f>
        <v>0</v>
      </c>
      <c r="P17" s="162">
        <v>0</v>
      </c>
      <c r="Q17" s="163">
        <v>0</v>
      </c>
      <c r="R17" s="164">
        <f>+Q17-P17</f>
        <v>0</v>
      </c>
      <c r="S17" s="162">
        <v>0</v>
      </c>
      <c r="T17" s="163">
        <v>0</v>
      </c>
      <c r="U17" s="164">
        <f>+T17-S17</f>
        <v>0</v>
      </c>
      <c r="V17" s="162">
        <f t="shared" si="3"/>
        <v>8220568.699999996</v>
      </c>
      <c r="W17" s="163">
        <f t="shared" si="3"/>
        <v>9114315.340000004</v>
      </c>
      <c r="X17" s="164">
        <f t="shared" si="1"/>
        <v>893746.6400000071</v>
      </c>
      <c r="Y17" s="197">
        <f t="shared" si="2"/>
        <v>0.10872077986526742</v>
      </c>
      <c r="AA17" s="39"/>
    </row>
    <row r="18" spans="2:27" ht="12.75" customHeight="1">
      <c r="B18" s="70" t="s">
        <v>55</v>
      </c>
      <c r="C18" s="101" t="s">
        <v>72</v>
      </c>
      <c r="D18" s="97"/>
      <c r="E18" s="70" t="s">
        <v>55</v>
      </c>
      <c r="F18" s="128" t="s">
        <v>72</v>
      </c>
      <c r="G18" s="202">
        <v>1235421</v>
      </c>
      <c r="H18" s="163">
        <v>657144</v>
      </c>
      <c r="I18" s="164">
        <f t="shared" si="0"/>
        <v>-578277</v>
      </c>
      <c r="J18" s="162">
        <v>1740027.3399999999</v>
      </c>
      <c r="K18" s="163">
        <v>3242604.37</v>
      </c>
      <c r="L18" s="164">
        <f>+K18-J18</f>
        <v>1502577.0300000003</v>
      </c>
      <c r="M18" s="162">
        <v>0</v>
      </c>
      <c r="N18" s="163">
        <v>0</v>
      </c>
      <c r="O18" s="164">
        <f>+N18-M18</f>
        <v>0</v>
      </c>
      <c r="P18" s="162">
        <v>43974.61</v>
      </c>
      <c r="Q18" s="163">
        <v>349393.87</v>
      </c>
      <c r="R18" s="164">
        <f>+Q18-P18</f>
        <v>305419.26</v>
      </c>
      <c r="S18" s="162">
        <v>0</v>
      </c>
      <c r="T18" s="163">
        <v>0</v>
      </c>
      <c r="U18" s="164">
        <f>+T18-S18</f>
        <v>0</v>
      </c>
      <c r="V18" s="162">
        <f t="shared" si="3"/>
        <v>1784001.95</v>
      </c>
      <c r="W18" s="163">
        <f t="shared" si="3"/>
        <v>3591998.24</v>
      </c>
      <c r="X18" s="164">
        <f t="shared" si="1"/>
        <v>1807996.2900000003</v>
      </c>
      <c r="Y18" s="197">
        <f t="shared" si="2"/>
        <v>1.013449727451251</v>
      </c>
      <c r="AA18" s="39"/>
    </row>
    <row r="19" spans="2:27" ht="12.75" customHeight="1">
      <c r="B19" s="104"/>
      <c r="C19" s="100"/>
      <c r="D19" s="95"/>
      <c r="E19" s="104"/>
      <c r="F19" s="100"/>
      <c r="G19" s="203"/>
      <c r="H19" s="167"/>
      <c r="I19" s="168"/>
      <c r="J19" s="166"/>
      <c r="K19" s="167"/>
      <c r="L19" s="168"/>
      <c r="M19" s="166"/>
      <c r="N19" s="167"/>
      <c r="O19" s="168"/>
      <c r="P19" s="166"/>
      <c r="Q19" s="167"/>
      <c r="R19" s="168"/>
      <c r="S19" s="166"/>
      <c r="T19" s="167"/>
      <c r="U19" s="168"/>
      <c r="V19" s="166"/>
      <c r="W19" s="167"/>
      <c r="X19" s="168"/>
      <c r="Y19" s="198"/>
      <c r="AA19" s="39"/>
    </row>
    <row r="20" spans="2:27" ht="12.75" customHeight="1">
      <c r="B20" s="70" t="s">
        <v>53</v>
      </c>
      <c r="C20" s="101" t="s">
        <v>70</v>
      </c>
      <c r="D20" s="97"/>
      <c r="E20" s="70" t="s">
        <v>53</v>
      </c>
      <c r="F20" s="101" t="s">
        <v>70</v>
      </c>
      <c r="G20" s="202">
        <v>113000340</v>
      </c>
      <c r="H20" s="163">
        <v>147599377</v>
      </c>
      <c r="I20" s="164">
        <f>+H20-G20</f>
        <v>34599037</v>
      </c>
      <c r="J20" s="162">
        <v>0</v>
      </c>
      <c r="K20" s="163">
        <v>0</v>
      </c>
      <c r="L20" s="164">
        <f>+K20-J20</f>
        <v>0</v>
      </c>
      <c r="M20" s="162">
        <v>0</v>
      </c>
      <c r="N20" s="163">
        <v>0</v>
      </c>
      <c r="O20" s="164">
        <f>+N20-M20</f>
        <v>0</v>
      </c>
      <c r="P20" s="162">
        <v>94517154.95000002</v>
      </c>
      <c r="Q20" s="163">
        <v>136645545.95</v>
      </c>
      <c r="R20" s="164">
        <f>+Q20-P20</f>
        <v>42128390.99999997</v>
      </c>
      <c r="S20" s="162">
        <v>0</v>
      </c>
      <c r="T20" s="163">
        <v>0</v>
      </c>
      <c r="U20" s="164">
        <f>+T20-S20</f>
        <v>0</v>
      </c>
      <c r="V20" s="162">
        <f aca="true" t="shared" si="4" ref="V20:W23">+P20+M20+J20+S20</f>
        <v>94517154.95000002</v>
      </c>
      <c r="W20" s="163">
        <f t="shared" si="4"/>
        <v>136645545.95</v>
      </c>
      <c r="X20" s="164">
        <f>+W20-V20</f>
        <v>42128390.99999997</v>
      </c>
      <c r="Y20" s="197">
        <f t="shared" si="2"/>
        <v>0.44572216569876727</v>
      </c>
      <c r="AA20" s="39"/>
    </row>
    <row r="21" spans="2:27" ht="12.75" customHeight="1">
      <c r="B21" s="69" t="s">
        <v>134</v>
      </c>
      <c r="C21" s="101" t="s">
        <v>135</v>
      </c>
      <c r="D21" s="97"/>
      <c r="E21" s="69" t="s">
        <v>134</v>
      </c>
      <c r="F21" s="101" t="s">
        <v>135</v>
      </c>
      <c r="G21" s="202"/>
      <c r="H21" s="163"/>
      <c r="I21" s="164">
        <f>+H21-G21</f>
        <v>0</v>
      </c>
      <c r="J21" s="162">
        <v>0</v>
      </c>
      <c r="K21" s="163">
        <v>0</v>
      </c>
      <c r="L21" s="164">
        <f>+K21-J21</f>
        <v>0</v>
      </c>
      <c r="M21" s="162">
        <v>0</v>
      </c>
      <c r="N21" s="163">
        <v>0</v>
      </c>
      <c r="O21" s="164">
        <f>+N21-M21</f>
        <v>0</v>
      </c>
      <c r="P21" s="162">
        <v>0</v>
      </c>
      <c r="Q21" s="163">
        <v>0</v>
      </c>
      <c r="R21" s="164">
        <f>+Q21-P21</f>
        <v>0</v>
      </c>
      <c r="S21" s="162">
        <v>0</v>
      </c>
      <c r="T21" s="163">
        <v>0</v>
      </c>
      <c r="U21" s="164">
        <f>+T21-S21</f>
        <v>0</v>
      </c>
      <c r="V21" s="162">
        <f t="shared" si="4"/>
        <v>0</v>
      </c>
      <c r="W21" s="163">
        <f t="shared" si="4"/>
        <v>0</v>
      </c>
      <c r="X21" s="164">
        <f>+W21-V21</f>
        <v>0</v>
      </c>
      <c r="Y21" s="197" t="str">
        <f>IF(V21=0," ",X21/V21)</f>
        <v> </v>
      </c>
      <c r="AA21" s="39"/>
    </row>
    <row r="22" spans="2:27" ht="12.75" customHeight="1">
      <c r="B22" s="69" t="s">
        <v>61</v>
      </c>
      <c r="C22" s="101" t="s">
        <v>76</v>
      </c>
      <c r="D22" s="97"/>
      <c r="E22" s="69" t="s">
        <v>61</v>
      </c>
      <c r="F22" s="101" t="s">
        <v>76</v>
      </c>
      <c r="G22" s="202">
        <v>151523</v>
      </c>
      <c r="H22" s="163">
        <v>1272294</v>
      </c>
      <c r="I22" s="164">
        <f>+H22-G22</f>
        <v>1120771</v>
      </c>
      <c r="J22" s="162">
        <v>0</v>
      </c>
      <c r="K22" s="163">
        <v>0</v>
      </c>
      <c r="L22" s="164">
        <f>+K22-J22</f>
        <v>0</v>
      </c>
      <c r="M22" s="162">
        <v>0</v>
      </c>
      <c r="N22" s="163">
        <v>0</v>
      </c>
      <c r="O22" s="164">
        <f>+N22-M22</f>
        <v>0</v>
      </c>
      <c r="P22" s="162">
        <v>177781.03</v>
      </c>
      <c r="Q22" s="163">
        <v>105244.47</v>
      </c>
      <c r="R22" s="164">
        <f>+Q22-P22</f>
        <v>-72536.56</v>
      </c>
      <c r="S22" s="162">
        <v>0</v>
      </c>
      <c r="T22" s="163">
        <v>0</v>
      </c>
      <c r="U22" s="164">
        <f>+T22-S22</f>
        <v>0</v>
      </c>
      <c r="V22" s="162">
        <f t="shared" si="4"/>
        <v>177781.03</v>
      </c>
      <c r="W22" s="163">
        <f t="shared" si="4"/>
        <v>105244.47</v>
      </c>
      <c r="X22" s="164">
        <f>+W22-V22</f>
        <v>-72536.56</v>
      </c>
      <c r="Y22" s="197">
        <f t="shared" si="2"/>
        <v>-0.4080106859545138</v>
      </c>
      <c r="AA22" s="39"/>
    </row>
    <row r="23" spans="2:27" ht="12.75" customHeight="1">
      <c r="B23" s="98"/>
      <c r="C23" s="103"/>
      <c r="D23" s="95"/>
      <c r="E23" s="98"/>
      <c r="F23" s="103"/>
      <c r="G23" s="203"/>
      <c r="H23" s="167"/>
      <c r="I23" s="168"/>
      <c r="J23" s="166"/>
      <c r="K23" s="167"/>
      <c r="L23" s="168"/>
      <c r="M23" s="166"/>
      <c r="N23" s="167"/>
      <c r="O23" s="168"/>
      <c r="P23" s="166"/>
      <c r="Q23" s="167"/>
      <c r="R23" s="168"/>
      <c r="S23" s="166"/>
      <c r="T23" s="167"/>
      <c r="U23" s="168"/>
      <c r="V23" s="166">
        <f t="shared" si="4"/>
        <v>0</v>
      </c>
      <c r="W23" s="167"/>
      <c r="X23" s="168"/>
      <c r="Y23" s="198"/>
      <c r="AA23" s="39"/>
    </row>
    <row r="24" spans="2:27" ht="12.75" customHeight="1">
      <c r="B24" s="70" t="s">
        <v>136</v>
      </c>
      <c r="C24" s="101" t="s">
        <v>137</v>
      </c>
      <c r="D24" s="97"/>
      <c r="E24" s="70" t="s">
        <v>136</v>
      </c>
      <c r="F24" s="101" t="s">
        <v>137</v>
      </c>
      <c r="G24" s="202">
        <v>56122200</v>
      </c>
      <c r="H24" s="163">
        <v>32032000</v>
      </c>
      <c r="I24" s="164">
        <f>+H24-G24</f>
        <v>-24090200</v>
      </c>
      <c r="J24" s="162">
        <v>0</v>
      </c>
      <c r="K24" s="163">
        <v>0</v>
      </c>
      <c r="L24" s="164">
        <f>+K24-J24</f>
        <v>0</v>
      </c>
      <c r="M24" s="162">
        <v>14264949.64</v>
      </c>
      <c r="N24" s="163">
        <v>8773054.83</v>
      </c>
      <c r="O24" s="164">
        <f>+N24-M24</f>
        <v>-5491894.8100000005</v>
      </c>
      <c r="P24" s="162">
        <v>0</v>
      </c>
      <c r="Q24" s="163">
        <v>0</v>
      </c>
      <c r="R24" s="164">
        <f>+Q24-P24</f>
        <v>0</v>
      </c>
      <c r="S24" s="162">
        <v>0</v>
      </c>
      <c r="T24" s="163">
        <v>0</v>
      </c>
      <c r="U24" s="164">
        <f>+T24-S24</f>
        <v>0</v>
      </c>
      <c r="V24" s="162">
        <f>+P24+M24+J24+S24</f>
        <v>14264949.64</v>
      </c>
      <c r="W24" s="163">
        <f>+Q24+N24+K24+T24</f>
        <v>8773054.83</v>
      </c>
      <c r="X24" s="164">
        <f>+W24-V24</f>
        <v>-5491894.8100000005</v>
      </c>
      <c r="Y24" s="197">
        <f>IF(V24=0," ",X24/V24)</f>
        <v>-0.3849922326119057</v>
      </c>
      <c r="AA24" s="39"/>
    </row>
    <row r="25" spans="2:27" ht="12.75" customHeight="1">
      <c r="B25" s="98"/>
      <c r="C25" s="103"/>
      <c r="D25" s="95"/>
      <c r="E25" s="98"/>
      <c r="F25" s="103"/>
      <c r="G25" s="203"/>
      <c r="H25" s="167"/>
      <c r="I25" s="168"/>
      <c r="J25" s="166"/>
      <c r="K25" s="167"/>
      <c r="L25" s="168"/>
      <c r="M25" s="166"/>
      <c r="N25" s="167"/>
      <c r="O25" s="168"/>
      <c r="P25" s="166"/>
      <c r="Q25" s="167"/>
      <c r="R25" s="168"/>
      <c r="S25" s="166"/>
      <c r="T25" s="167"/>
      <c r="U25" s="168"/>
      <c r="V25" s="166"/>
      <c r="W25" s="167"/>
      <c r="X25" s="168"/>
      <c r="Y25" s="198"/>
      <c r="AA25" s="39"/>
    </row>
    <row r="26" spans="2:27" ht="12.75" customHeight="1">
      <c r="B26" s="70" t="s">
        <v>58</v>
      </c>
      <c r="C26" s="101" t="s">
        <v>69</v>
      </c>
      <c r="D26" s="97"/>
      <c r="E26" s="70" t="s">
        <v>58</v>
      </c>
      <c r="F26" s="101" t="s">
        <v>69</v>
      </c>
      <c r="G26" s="202">
        <v>182362687</v>
      </c>
      <c r="H26" s="163">
        <v>190212129</v>
      </c>
      <c r="I26" s="164">
        <f>+H26-G26</f>
        <v>7849442</v>
      </c>
      <c r="J26" s="162">
        <v>104544517.9</v>
      </c>
      <c r="K26" s="163">
        <v>121058137.53000002</v>
      </c>
      <c r="L26" s="164">
        <f>+K26-J26</f>
        <v>16513619.63000001</v>
      </c>
      <c r="M26" s="162">
        <v>1896287.28</v>
      </c>
      <c r="N26" s="163">
        <v>4599353.72</v>
      </c>
      <c r="O26" s="164">
        <f>+N26-M26</f>
        <v>2703066.4399999995</v>
      </c>
      <c r="P26" s="162">
        <v>67986910.33</v>
      </c>
      <c r="Q26" s="163">
        <v>58875260.940000005</v>
      </c>
      <c r="R26" s="164">
        <f>+Q26-P26</f>
        <v>-9111649.389999993</v>
      </c>
      <c r="S26" s="162">
        <v>10475901.36</v>
      </c>
      <c r="T26" s="163">
        <v>5244269.19</v>
      </c>
      <c r="U26" s="164">
        <f>+T26-S26</f>
        <v>-5231632.169999999</v>
      </c>
      <c r="V26" s="162">
        <f>+P26+M26+J26+S26</f>
        <v>184903616.87</v>
      </c>
      <c r="W26" s="163">
        <f>+Q26+N26+K26+T26</f>
        <v>189777021.38000003</v>
      </c>
      <c r="X26" s="164">
        <f>+W26-V26</f>
        <v>4873404.51000002</v>
      </c>
      <c r="Y26" s="197">
        <f t="shared" si="2"/>
        <v>0.026356458529561158</v>
      </c>
      <c r="AA26" s="39"/>
    </row>
    <row r="27" spans="2:27" ht="12.75" customHeight="1">
      <c r="B27" s="99"/>
      <c r="C27" s="96"/>
      <c r="D27" s="97"/>
      <c r="E27" s="105"/>
      <c r="F27" s="102"/>
      <c r="G27" s="202"/>
      <c r="H27" s="163"/>
      <c r="I27" s="164"/>
      <c r="J27" s="162"/>
      <c r="K27" s="163"/>
      <c r="L27" s="164"/>
      <c r="M27" s="162"/>
      <c r="N27" s="163"/>
      <c r="O27" s="164"/>
      <c r="P27" s="162"/>
      <c r="Q27" s="163"/>
      <c r="R27" s="164"/>
      <c r="S27" s="162"/>
      <c r="T27" s="163"/>
      <c r="U27" s="164"/>
      <c r="V27" s="162"/>
      <c r="W27" s="163"/>
      <c r="X27" s="164"/>
      <c r="Y27" s="199" t="str">
        <f t="shared" si="2"/>
        <v> </v>
      </c>
      <c r="AA27" s="39"/>
    </row>
    <row r="28" spans="2:25" ht="20.25" customHeight="1" thickBot="1">
      <c r="B28" s="257" t="s">
        <v>7</v>
      </c>
      <c r="C28" s="258"/>
      <c r="D28" s="55"/>
      <c r="E28" s="257" t="s">
        <v>7</v>
      </c>
      <c r="F28" s="258"/>
      <c r="G28" s="160">
        <f>+G26+G24+G22+G21+G20+G18+G17+G16+G15+G14+G12</f>
        <v>661739815</v>
      </c>
      <c r="H28" s="108">
        <f aca="true" t="shared" si="5" ref="H28:X28">+H26+H24+H22+H21+H20+H18+H17+H16+H15+H14+H12</f>
        <v>712228523</v>
      </c>
      <c r="I28" s="109">
        <f t="shared" si="5"/>
        <v>50488708</v>
      </c>
      <c r="J28" s="160">
        <f t="shared" si="5"/>
        <v>415766702.3899999</v>
      </c>
      <c r="K28" s="108">
        <f t="shared" si="5"/>
        <v>427299652.18999994</v>
      </c>
      <c r="L28" s="109">
        <f t="shared" si="5"/>
        <v>11532949.799999963</v>
      </c>
      <c r="M28" s="160">
        <f t="shared" si="5"/>
        <v>16030697.22</v>
      </c>
      <c r="N28" s="108">
        <f t="shared" si="5"/>
        <v>13152718.260000002</v>
      </c>
      <c r="O28" s="109">
        <f t="shared" si="5"/>
        <v>-2877978.960000001</v>
      </c>
      <c r="P28" s="160">
        <f t="shared" si="5"/>
        <v>161861975.12</v>
      </c>
      <c r="Q28" s="108">
        <f t="shared" si="5"/>
        <v>195042777.20999998</v>
      </c>
      <c r="R28" s="109">
        <f t="shared" si="5"/>
        <v>33180802.089999977</v>
      </c>
      <c r="S28" s="160">
        <f>+S26+S24+S22+S21+S20+S18+S17+S16+S15+S14+S12</f>
        <v>10475901.36</v>
      </c>
      <c r="T28" s="108">
        <f>+T26+T24+T22+T21+T20+T18+T17+T16+T15+T14+T12</f>
        <v>5244269.19</v>
      </c>
      <c r="U28" s="109">
        <f>+U26+U24+U22+U21+U20+U18+U17+U16+U15+U14+U12</f>
        <v>-5231632.169999999</v>
      </c>
      <c r="V28" s="160">
        <f t="shared" si="5"/>
        <v>604135276.09</v>
      </c>
      <c r="W28" s="108">
        <f t="shared" si="5"/>
        <v>640739416.8499999</v>
      </c>
      <c r="X28" s="109">
        <f t="shared" si="5"/>
        <v>36604140.759999946</v>
      </c>
      <c r="Y28" s="72">
        <f t="shared" si="2"/>
        <v>0.06058931204432251</v>
      </c>
    </row>
    <row r="29" spans="10:25" ht="12.75"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2:24" ht="13.5">
      <c r="B30" s="42" t="s">
        <v>145</v>
      </c>
      <c r="D30" s="90"/>
      <c r="E30" s="90"/>
      <c r="H30" s="39"/>
      <c r="J30" s="39"/>
      <c r="V30" s="39"/>
      <c r="W30" s="39"/>
      <c r="X30" s="39"/>
    </row>
    <row r="31" spans="4:25" ht="13.5">
      <c r="D31" s="94"/>
      <c r="E31" s="94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2:11" s="2" customFormat="1" ht="11.25">
      <c r="B32" s="46" t="s">
        <v>81</v>
      </c>
      <c r="D32" s="46"/>
      <c r="E32" s="46"/>
      <c r="K32" s="3"/>
    </row>
    <row r="33" spans="2:25" s="2" customFormat="1" ht="11.25">
      <c r="B33" s="106" t="s">
        <v>28</v>
      </c>
      <c r="C33" s="71" t="s">
        <v>47</v>
      </c>
      <c r="D33" s="4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4" s="2" customFormat="1" ht="11.25">
      <c r="B34" s="107" t="s">
        <v>51</v>
      </c>
      <c r="C34" s="71" t="s">
        <v>52</v>
      </c>
      <c r="D34" s="48"/>
    </row>
    <row r="35" spans="2:4" s="2" customFormat="1" ht="11.25">
      <c r="B35" s="107" t="s">
        <v>21</v>
      </c>
      <c r="C35" s="71" t="s">
        <v>54</v>
      </c>
      <c r="D35" s="48"/>
    </row>
    <row r="36" spans="2:4" s="2" customFormat="1" ht="11.25">
      <c r="B36" s="161" t="s">
        <v>138</v>
      </c>
      <c r="C36" s="161" t="s">
        <v>139</v>
      </c>
      <c r="D36" s="48"/>
    </row>
    <row r="37" spans="2:4" s="2" customFormat="1" ht="11.25">
      <c r="B37" s="107" t="s">
        <v>56</v>
      </c>
      <c r="C37" s="71" t="s">
        <v>57</v>
      </c>
      <c r="D37" s="48"/>
    </row>
    <row r="38" spans="4:5" s="2" customFormat="1" ht="11.25">
      <c r="D38" s="46"/>
      <c r="E38" s="46"/>
    </row>
    <row r="39" spans="4:5" s="2" customFormat="1" ht="11.25">
      <c r="D39" s="46"/>
      <c r="E39" s="46"/>
    </row>
    <row r="40" spans="4:5" s="2" customFormat="1" ht="11.25">
      <c r="D40" s="46"/>
      <c r="E40" s="46"/>
    </row>
    <row r="41" spans="4:5" s="2" customFormat="1" ht="11.25">
      <c r="D41" s="46"/>
      <c r="E41" s="46"/>
    </row>
    <row r="42" spans="4:5" s="2" customFormat="1" ht="11.25">
      <c r="D42" s="46"/>
      <c r="E42" s="46"/>
    </row>
    <row r="43" spans="4:5" s="2" customFormat="1" ht="11.25">
      <c r="D43" s="46"/>
      <c r="E43" s="46"/>
    </row>
    <row r="44" spans="4:5" s="2" customFormat="1" ht="11.25">
      <c r="D44" s="46"/>
      <c r="E44" s="46"/>
    </row>
    <row r="45" spans="4:5" s="2" customFormat="1" ht="11.25">
      <c r="D45" s="46"/>
      <c r="E45" s="46"/>
    </row>
  </sheetData>
  <sheetProtection/>
  <mergeCells count="18">
    <mergeCell ref="E28:F28"/>
    <mergeCell ref="B28:C28"/>
    <mergeCell ref="V9:Y9"/>
    <mergeCell ref="B9:B10"/>
    <mergeCell ref="E9:E10"/>
    <mergeCell ref="F9:F10"/>
    <mergeCell ref="C9:C10"/>
    <mergeCell ref="G9:I9"/>
    <mergeCell ref="B2:L2"/>
    <mergeCell ref="B3:L3"/>
    <mergeCell ref="B4:L4"/>
    <mergeCell ref="M9:O9"/>
    <mergeCell ref="P9:R9"/>
    <mergeCell ref="G8:I8"/>
    <mergeCell ref="J9:L9"/>
    <mergeCell ref="J8:O8"/>
    <mergeCell ref="P8:Y8"/>
    <mergeCell ref="S9:U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85" r:id="rId1"/>
  <headerFooter alignWithMargins="0">
    <oddHeader>&amp;C
&amp;"Arial,Negrita"&amp;14INGRESOS COMPARATIVOS  AL CUARTO TRIMESTRE DE LOS AÑOS FISCALES 2011 - 2012&amp;"Arial,Normal"&amp;10
&amp;"Arial,Negrita"&amp;12A NIVEL DE PARTIDA GENERICA
(EN NUEVOS SOLES)</oddHeader>
    <oddFooter>&amp;CPágina &amp;P de &amp;N</oddFoot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2013-01-09T13:03:15Z</cp:lastPrinted>
  <dcterms:created xsi:type="dcterms:W3CDTF">2005-04-28T15:55:54Z</dcterms:created>
  <dcterms:modified xsi:type="dcterms:W3CDTF">2013-01-09T13:03:18Z</dcterms:modified>
  <cp:category/>
  <cp:version/>
  <cp:contentType/>
  <cp:contentStatus/>
</cp:coreProperties>
</file>