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0"/>
  </bookViews>
  <sheets>
    <sheet name="Egresos_1" sheetId="1" r:id="rId1"/>
    <sheet name="Egresos_2" sheetId="2" r:id="rId2"/>
    <sheet name="Gto_09_10" sheetId="3" r:id="rId3"/>
    <sheet name="Ing_2012_2013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'Gto_09_10'!$B$3:$U$31</definedName>
    <definedName name="_xlnm.Print_Area" localSheetId="3">'Ing_2012_2013'!$B$2:$W$38</definedName>
  </definedNames>
  <calcPr fullCalcOnLoad="1"/>
</workbook>
</file>

<file path=xl/sharedStrings.xml><?xml version="1.0" encoding="utf-8"?>
<sst xmlns="http://schemas.openxmlformats.org/spreadsheetml/2006/main" count="216" uniqueCount="159">
  <si>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</si>
  <si>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</si>
  <si>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</si>
  <si>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</si>
  <si>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</si>
  <si>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</si>
  <si>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</si>
  <si>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</si>
  <si>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</si>
  <si>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</si>
  <si>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</si>
  <si>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</si>
  <si>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</si>
  <si>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</si>
  <si>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</si>
  <si>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</si>
  <si>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</si>
  <si>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</si>
  <si>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</si>
  <si>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</si>
  <si>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</si>
  <si>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</si>
  <si>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</si>
  <si>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</si>
  <si>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</si>
  <si>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</si>
  <si>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</si>
  <si>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</si>
  <si>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</si>
  <si>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</si>
  <si>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</si>
  <si>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</si>
  <si>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</si>
  <si>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</si>
  <si>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</si>
  <si>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</si>
  <si>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13 / 4 DONACIONES Y TRANSFERENCIA</t>
  </si>
  <si>
    <t>EJECUCION AL I TRIMESTRE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</si>
  <si>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</si>
  <si>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</si>
  <si>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</si>
  <si>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</si>
  <si>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</si>
  <si>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</si>
  <si>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</si>
  <si>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</si>
  <si>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</si>
  <si>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</si>
  <si>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</si>
  <si>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EJECUCION AL         MES DE MARZO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</si>
  <si>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</si>
  <si>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</si>
  <si>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</si>
  <si>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</si>
  <si>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</si>
  <si>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</si>
  <si>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</si>
  <si>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</si>
  <si>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</si>
  <si>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</si>
  <si>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</si>
  <si>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</si>
  <si>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</si>
  <si>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</si>
  <si>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</si>
  <si>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</si>
  <si>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</si>
  <si>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</si>
  <si>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</si>
  <si>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</si>
  <si>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</si>
  <si>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</si>
  <si>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</si>
  <si>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</si>
  <si>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</si>
  <si>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</si>
  <si>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</si>
  <si>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</si>
  <si>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</si>
  <si>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</si>
  <si>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</si>
  <si>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</si>
  <si>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</si>
  <si>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</si>
  <si>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</si>
  <si>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</si>
  <si>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</si>
  <si>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</si>
  <si>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</si>
  <si>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</si>
  <si>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</si>
  <si>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</si>
  <si>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</si>
  <si>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</si>
  <si>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</si>
  <si>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</si>
  <si>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</si>
  <si>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</si>
  <si>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</si>
  <si>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</si>
  <si>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</si>
  <si>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</si>
  <si>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EJECUCION
I TRIMESTRE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</si>
  <si>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</si>
  <si>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</si>
  <si>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</si>
  <si>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</si>
  <si>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</si>
  <si>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</si>
  <si>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</si>
  <si>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</si>
  <si>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</si>
  <si>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</si>
  <si>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</si>
  <si>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</si>
  <si>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</si>
  <si>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</si>
  <si>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</si>
  <si>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</si>
  <si>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</si>
  <si>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</si>
  <si>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</si>
  <si>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</si>
  <si>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</si>
  <si>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</si>
  <si>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</si>
  <si>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</si>
  <si>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</si>
  <si>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</si>
  <si>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</si>
  <si>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</si>
  <si>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</si>
  <si>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</si>
  <si>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</si>
  <si>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</si>
  <si>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GRUPO GENERICO
2011</t>
  </si>
  <si>
    <t>5.</t>
  </si>
  <si>
    <t>Recursos Determinados</t>
  </si>
  <si>
    <t>EJECUCION AL         MES DE MARZO /*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</si>
  <si>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</si>
  <si>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t>EJECUCION AL
I TRIMESTRE (*)</t>
  </si>
  <si>
    <t>EJECUCION AL I TRIMESTRE (*)</t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</si>
  <si>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</si>
  <si>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</si>
  <si>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</si>
  <si>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</si>
  <si>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</si>
  <si>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</si>
  <si>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AÑO FISCAL 2012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</si>
  <si>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Devengados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</si>
  <si>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 Trimestre se encuentra a Nivel de Devengados</t>
    </r>
  </si>
  <si>
    <t>DENOMINACION 
INGRESO - 2012</t>
  </si>
  <si>
    <t>*/ Ejecución Devengados</t>
  </si>
  <si>
    <t>RECURSOS DETERMINADOS</t>
  </si>
  <si>
    <t>AÑO FISCAL 2013</t>
  </si>
  <si>
    <t>PRESUPUESTO DE EGRESOS COMPARATIVO I TRIMESTRE (ENERO A MARZO) AÑOS FISCALES 2012 - 2013</t>
  </si>
  <si>
    <t>Fuente : Modulo de Proceso Presupuestario MPP - SIAF, 01 de Abril del 2013</t>
  </si>
  <si>
    <t>RESULTADOS OPERATIVOS COMPARATIVOS AL PRIMER TRIMESTRE AÑOS FISCALES 2012 - 2013</t>
  </si>
  <si>
    <t>INGRESOS COMPARATIVOS  AL PRIMER TRIMESTRE DE LOS AÑOS FISCALES 2012 - 2013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</si>
</sst>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195" fontId="6" fillId="0" borderId="0" xfId="53" applyNumberFormat="1" applyFont="1" applyFill="1" applyBorder="1" applyAlignment="1">
      <alignment vertical="center"/>
    </xf>
    <xf numFmtId="10" fontId="6" fillId="0" borderId="18" xfId="5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0" borderId="18" xfId="56" applyNumberFormat="1" applyFont="1" applyFill="1" applyBorder="1" applyAlignment="1">
      <alignment vertical="center"/>
    </xf>
    <xf numFmtId="196" fontId="6" fillId="0" borderId="18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10" fontId="15" fillId="0" borderId="18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93" fontId="6" fillId="0" borderId="19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6" fillId="0" borderId="13" xfId="53" applyNumberFormat="1" applyFont="1" applyFill="1" applyBorder="1" applyAlignment="1">
      <alignment vertical="center"/>
    </xf>
    <xf numFmtId="37" fontId="6" fillId="0" borderId="18" xfId="53" applyNumberFormat="1" applyFont="1" applyFill="1" applyBorder="1" applyAlignment="1">
      <alignment vertical="center"/>
    </xf>
    <xf numFmtId="37" fontId="6" fillId="0" borderId="21" xfId="53" applyNumberFormat="1" applyFont="1" applyFill="1" applyBorder="1" applyAlignment="1">
      <alignment vertical="center"/>
    </xf>
    <xf numFmtId="37" fontId="7" fillId="0" borderId="18" xfId="53" applyNumberFormat="1" applyFont="1" applyFill="1" applyBorder="1" applyAlignment="1">
      <alignment vertical="center"/>
    </xf>
    <xf numFmtId="3" fontId="7" fillId="33" borderId="29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3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10" fontId="25" fillId="33" borderId="10" xfId="56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 indent="2"/>
    </xf>
    <xf numFmtId="3" fontId="27" fillId="0" borderId="35" xfId="0" applyNumberFormat="1" applyFont="1" applyBorder="1" applyAlignment="1">
      <alignment/>
    </xf>
    <xf numFmtId="10" fontId="27" fillId="0" borderId="35" xfId="56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10" fontId="27" fillId="0" borderId="36" xfId="56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10" fontId="27" fillId="0" borderId="37" xfId="56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10" fontId="27" fillId="0" borderId="13" xfId="56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10" fontId="27" fillId="0" borderId="38" xfId="56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0" fontId="25" fillId="33" borderId="10" xfId="56" applyNumberFormat="1" applyFont="1" applyFill="1" applyBorder="1" applyAlignment="1">
      <alignment vertical="center"/>
    </xf>
    <xf numFmtId="192" fontId="14" fillId="33" borderId="39" xfId="0" applyNumberFormat="1" applyFont="1" applyFill="1" applyBorder="1" applyAlignment="1" applyProtection="1">
      <alignment vertical="center"/>
      <protection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0" fontId="14" fillId="33" borderId="40" xfId="0" applyNumberFormat="1" applyFont="1" applyFill="1" applyBorder="1" applyAlignment="1" applyProtection="1">
      <alignment vertical="center"/>
      <protection/>
    </xf>
    <xf numFmtId="0" fontId="14" fillId="33" borderId="39" xfId="0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7" fillId="33" borderId="44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justify" vertical="center" wrapText="1"/>
    </xf>
    <xf numFmtId="0" fontId="7" fillId="33" borderId="45" xfId="0" applyFont="1" applyFill="1" applyBorder="1" applyAlignment="1">
      <alignment horizontal="center" vertical="center" wrapText="1"/>
    </xf>
    <xf numFmtId="193" fontId="6" fillId="0" borderId="45" xfId="53" applyNumberFormat="1" applyFont="1" applyFill="1" applyBorder="1" applyAlignment="1">
      <alignment/>
    </xf>
    <xf numFmtId="195" fontId="6" fillId="0" borderId="17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193" fontId="6" fillId="0" borderId="18" xfId="53" applyNumberFormat="1" applyFont="1" applyFill="1" applyBorder="1" applyAlignment="1">
      <alignment/>
    </xf>
    <xf numFmtId="41" fontId="6" fillId="0" borderId="17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horizontal="right" vertical="center"/>
    </xf>
    <xf numFmtId="41" fontId="7" fillId="0" borderId="17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37" fontId="4" fillId="33" borderId="30" xfId="0" applyNumberFormat="1" applyFont="1" applyFill="1" applyBorder="1" applyAlignment="1">
      <alignment horizontal="center" vertical="center"/>
    </xf>
    <xf numFmtId="37" fontId="4" fillId="33" borderId="3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37" fontId="4" fillId="33" borderId="4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36" xfId="0" applyFont="1" applyBorder="1" applyAlignment="1">
      <alignment horizontal="left" indent="2"/>
    </xf>
    <xf numFmtId="0" fontId="25" fillId="33" borderId="10" xfId="0" applyFont="1" applyFill="1" applyBorder="1" applyAlignment="1">
      <alignment/>
    </xf>
    <xf numFmtId="3" fontId="25" fillId="34" borderId="47" xfId="0" applyNumberFormat="1" applyFont="1" applyFill="1" applyBorder="1" applyAlignment="1">
      <alignment horizontal="center" vertical="center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2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0" fontId="27" fillId="0" borderId="35" xfId="0" applyFont="1" applyBorder="1" applyAlignment="1">
      <alignment horizontal="left" indent="2"/>
    </xf>
    <xf numFmtId="0" fontId="27" fillId="0" borderId="13" xfId="0" applyFont="1" applyBorder="1" applyAlignment="1">
      <alignment horizontal="left" indent="2"/>
    </xf>
    <xf numFmtId="0" fontId="27" fillId="0" borderId="38" xfId="0" applyFont="1" applyBorder="1" applyAlignment="1">
      <alignment horizontal="left" indent="2"/>
    </xf>
    <xf numFmtId="0" fontId="27" fillId="0" borderId="33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7" xfId="0" applyFont="1" applyBorder="1" applyAlignment="1">
      <alignment horizontal="left" indent="2"/>
    </xf>
    <xf numFmtId="3" fontId="2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33" borderId="39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41" fontId="6" fillId="0" borderId="13" xfId="53" applyNumberFormat="1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7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</cols>
  <sheetData>
    <row r="3" spans="3:18" ht="14.25">
      <c r="C3" s="198" t="s">
        <v>155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3:18" ht="12.75">
      <c r="C4" s="199" t="s">
        <v>12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3:18" ht="12.75">
      <c r="C5" s="199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7" spans="3:18" ht="12.75">
      <c r="C7" s="1" t="s">
        <v>26</v>
      </c>
      <c r="D7" s="2"/>
      <c r="E7" s="46"/>
      <c r="F7" s="3"/>
      <c r="G7" s="3"/>
      <c r="H7" s="2"/>
      <c r="I7" s="48"/>
      <c r="J7" s="2"/>
      <c r="K7" s="2"/>
      <c r="L7" s="46"/>
      <c r="M7" s="3"/>
      <c r="N7" s="3"/>
      <c r="O7" s="2"/>
      <c r="P7" s="46"/>
      <c r="Q7" s="2"/>
      <c r="R7" s="2"/>
    </row>
    <row r="8" spans="3:18" ht="12.75" customHeight="1">
      <c r="C8" s="186" t="s">
        <v>9</v>
      </c>
      <c r="D8" s="192"/>
      <c r="E8" s="47"/>
      <c r="F8" s="190" t="s">
        <v>148</v>
      </c>
      <c r="G8" s="197"/>
      <c r="H8" s="191"/>
      <c r="I8" s="54"/>
      <c r="J8" s="186" t="s">
        <v>9</v>
      </c>
      <c r="K8" s="186"/>
      <c r="L8" s="51"/>
      <c r="M8" s="190" t="s">
        <v>154</v>
      </c>
      <c r="N8" s="197"/>
      <c r="O8" s="191"/>
      <c r="P8" s="51"/>
      <c r="Q8" s="190" t="s">
        <v>13</v>
      </c>
      <c r="R8" s="191"/>
    </row>
    <row r="9" spans="3:18" ht="12.75" customHeight="1">
      <c r="C9" s="192"/>
      <c r="D9" s="192"/>
      <c r="E9" s="47"/>
      <c r="F9" s="186" t="s">
        <v>11</v>
      </c>
      <c r="G9" s="186" t="s">
        <v>138</v>
      </c>
      <c r="H9" s="186" t="s">
        <v>1</v>
      </c>
      <c r="I9" s="55"/>
      <c r="J9" s="192"/>
      <c r="K9" s="192"/>
      <c r="L9" s="46"/>
      <c r="M9" s="186" t="s">
        <v>11</v>
      </c>
      <c r="N9" s="186" t="s">
        <v>138</v>
      </c>
      <c r="O9" s="186" t="s">
        <v>1</v>
      </c>
      <c r="P9" s="46"/>
      <c r="Q9" s="186" t="s">
        <v>11</v>
      </c>
      <c r="R9" s="186" t="s">
        <v>49</v>
      </c>
    </row>
    <row r="10" spans="3:18" ht="12.75">
      <c r="C10" s="192"/>
      <c r="D10" s="192"/>
      <c r="E10" s="47"/>
      <c r="F10" s="187"/>
      <c r="G10" s="187"/>
      <c r="H10" s="187"/>
      <c r="I10" s="56"/>
      <c r="J10" s="192"/>
      <c r="K10" s="192"/>
      <c r="L10" s="46"/>
      <c r="M10" s="187"/>
      <c r="N10" s="187"/>
      <c r="O10" s="187"/>
      <c r="P10" s="46"/>
      <c r="Q10" s="187"/>
      <c r="R10" s="187"/>
    </row>
    <row r="11" spans="3:18" ht="12.75">
      <c r="C11" s="192"/>
      <c r="D11" s="192"/>
      <c r="E11" s="47"/>
      <c r="F11" s="187"/>
      <c r="G11" s="187"/>
      <c r="H11" s="187"/>
      <c r="I11" s="56"/>
      <c r="J11" s="192"/>
      <c r="K11" s="192"/>
      <c r="L11" s="46"/>
      <c r="M11" s="187"/>
      <c r="N11" s="187"/>
      <c r="O11" s="187"/>
      <c r="P11" s="46"/>
      <c r="Q11" s="187"/>
      <c r="R11" s="187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188" t="s">
        <v>10</v>
      </c>
      <c r="D13" s="189"/>
      <c r="E13" s="49"/>
      <c r="F13" s="44">
        <f>SUM(F14:F18)</f>
        <v>3862993848</v>
      </c>
      <c r="G13" s="44">
        <f>SUM(G14:G18)</f>
        <v>685804776.5099995</v>
      </c>
      <c r="H13" s="45">
        <f aca="true" t="shared" si="0" ref="H13:H18">IF(F13=0," ",G13/F13)</f>
        <v>0.17753193597889455</v>
      </c>
      <c r="I13" s="57"/>
      <c r="J13" s="188" t="s">
        <v>10</v>
      </c>
      <c r="K13" s="189"/>
      <c r="L13" s="46"/>
      <c r="M13" s="44">
        <f>SUM(M14:M18)</f>
        <v>4058238739</v>
      </c>
      <c r="N13" s="44">
        <f>SUM(N14:N18)</f>
        <v>668183616.7799996</v>
      </c>
      <c r="O13" s="45">
        <f aca="true" t="shared" si="1" ref="O13:O18">IF(M13=0," ",N13/M13)</f>
        <v>0.16464867144426507</v>
      </c>
      <c r="P13" s="46"/>
      <c r="Q13" s="44">
        <f aca="true" t="shared" si="2" ref="Q13:R20">+M13-F13</f>
        <v>195244891</v>
      </c>
      <c r="R13" s="44">
        <f t="shared" si="2"/>
        <v>-17621159.7299999</v>
      </c>
    </row>
    <row r="14" spans="3:21" ht="12.75">
      <c r="C14" s="8" t="s">
        <v>43</v>
      </c>
      <c r="D14" s="6" t="s">
        <v>2</v>
      </c>
      <c r="E14" s="48"/>
      <c r="F14" s="9">
        <v>3160914902</v>
      </c>
      <c r="G14" s="9">
        <v>616153838.2499995</v>
      </c>
      <c r="H14" s="10">
        <f t="shared" si="0"/>
        <v>0.19492895486055054</v>
      </c>
      <c r="I14" s="52"/>
      <c r="J14" s="8" t="s">
        <v>43</v>
      </c>
      <c r="K14" s="6" t="s">
        <v>2</v>
      </c>
      <c r="L14" s="46"/>
      <c r="M14" s="9">
        <v>3611546079</v>
      </c>
      <c r="N14" s="9">
        <v>612774875.1399997</v>
      </c>
      <c r="O14" s="10">
        <f t="shared" si="1"/>
        <v>0.1696710665559806</v>
      </c>
      <c r="P14" s="46"/>
      <c r="Q14" s="9">
        <f t="shared" si="2"/>
        <v>450631177</v>
      </c>
      <c r="R14" s="9">
        <f t="shared" si="2"/>
        <v>-3378963.109999776</v>
      </c>
      <c r="T14" s="41"/>
      <c r="U14" s="41"/>
    </row>
    <row r="15" spans="3:21" ht="12.75">
      <c r="C15" s="8" t="s">
        <v>44</v>
      </c>
      <c r="D15" s="6" t="s">
        <v>3</v>
      </c>
      <c r="E15" s="48"/>
      <c r="F15" s="9">
        <v>462494859</v>
      </c>
      <c r="G15" s="9">
        <v>63771784.22</v>
      </c>
      <c r="H15" s="10">
        <f t="shared" si="0"/>
        <v>0.1378864715553519</v>
      </c>
      <c r="I15" s="52"/>
      <c r="J15" s="8" t="s">
        <v>44</v>
      </c>
      <c r="K15" s="6" t="s">
        <v>3</v>
      </c>
      <c r="L15" s="46"/>
      <c r="M15" s="9">
        <v>372603791</v>
      </c>
      <c r="N15" s="9">
        <v>44307121.56999996</v>
      </c>
      <c r="O15" s="10">
        <f t="shared" si="1"/>
        <v>0.1189121598872835</v>
      </c>
      <c r="P15" s="46"/>
      <c r="Q15" s="9">
        <f t="shared" si="2"/>
        <v>-89891068</v>
      </c>
      <c r="R15" s="9">
        <f t="shared" si="2"/>
        <v>-19464662.650000036</v>
      </c>
      <c r="T15" s="41"/>
      <c r="U15" s="41"/>
    </row>
    <row r="16" spans="3:21" ht="12.75">
      <c r="C16" s="8" t="s">
        <v>45</v>
      </c>
      <c r="D16" s="6" t="s">
        <v>38</v>
      </c>
      <c r="E16" s="48"/>
      <c r="F16" s="9">
        <v>20514751</v>
      </c>
      <c r="G16" s="9">
        <v>1302330.1500000001</v>
      </c>
      <c r="H16" s="10">
        <f t="shared" si="0"/>
        <v>0.06348262038374242</v>
      </c>
      <c r="I16" s="52"/>
      <c r="J16" s="8" t="s">
        <v>45</v>
      </c>
      <c r="K16" s="6" t="s">
        <v>38</v>
      </c>
      <c r="L16" s="46"/>
      <c r="M16" s="9">
        <v>15594480</v>
      </c>
      <c r="N16" s="9">
        <v>1081010.0200000005</v>
      </c>
      <c r="O16" s="10">
        <f t="shared" si="1"/>
        <v>0.06932004273306969</v>
      </c>
      <c r="P16" s="46"/>
      <c r="Q16" s="9">
        <f t="shared" si="2"/>
        <v>-4920271</v>
      </c>
      <c r="R16" s="9">
        <f t="shared" si="2"/>
        <v>-221320.12999999966</v>
      </c>
      <c r="T16" s="41"/>
      <c r="U16" s="41"/>
    </row>
    <row r="17" spans="3:21" ht="12.75">
      <c r="C17" s="8" t="s">
        <v>46</v>
      </c>
      <c r="D17" s="6" t="s">
        <v>4</v>
      </c>
      <c r="E17" s="48"/>
      <c r="F17" s="9">
        <v>213825067</v>
      </c>
      <c r="G17" s="9">
        <v>4576823.890000001</v>
      </c>
      <c r="H17" s="10">
        <f t="shared" si="0"/>
        <v>0.021404524521907435</v>
      </c>
      <c r="I17" s="52"/>
      <c r="J17" s="8" t="s">
        <v>46</v>
      </c>
      <c r="K17" s="6" t="s">
        <v>4</v>
      </c>
      <c r="L17" s="46"/>
      <c r="M17" s="9">
        <v>58494389</v>
      </c>
      <c r="N17" s="9">
        <v>10020610.050000003</v>
      </c>
      <c r="O17" s="10">
        <f t="shared" si="1"/>
        <v>0.17130891050080038</v>
      </c>
      <c r="P17" s="46"/>
      <c r="Q17" s="9">
        <f>+M17-F17</f>
        <v>-155330678</v>
      </c>
      <c r="R17" s="9">
        <f>+N17-G17</f>
        <v>5443786.160000002</v>
      </c>
      <c r="T17" s="41"/>
      <c r="U17" s="41"/>
    </row>
    <row r="18" spans="3:21" ht="12.75">
      <c r="C18" s="8" t="s">
        <v>136</v>
      </c>
      <c r="D18" s="6" t="s">
        <v>137</v>
      </c>
      <c r="E18" s="48"/>
      <c r="F18" s="9">
        <v>5244269</v>
      </c>
      <c r="G18" s="9">
        <v>0</v>
      </c>
      <c r="H18" s="10">
        <f t="shared" si="0"/>
        <v>0</v>
      </c>
      <c r="I18" s="52"/>
      <c r="J18" s="8" t="s">
        <v>136</v>
      </c>
      <c r="K18" s="6" t="s">
        <v>137</v>
      </c>
      <c r="L18" s="46"/>
      <c r="M18" s="9">
        <v>0</v>
      </c>
      <c r="N18" s="9">
        <v>0</v>
      </c>
      <c r="O18" s="10" t="str">
        <f t="shared" si="1"/>
        <v> </v>
      </c>
      <c r="P18" s="46"/>
      <c r="Q18" s="9">
        <f t="shared" si="2"/>
        <v>-5244269</v>
      </c>
      <c r="R18" s="9">
        <f t="shared" si="2"/>
        <v>0</v>
      </c>
      <c r="T18" s="41"/>
      <c r="U18" s="41"/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83"/>
      <c r="L19" s="46"/>
      <c r="M19" s="9"/>
      <c r="N19" s="9"/>
      <c r="O19" s="7"/>
      <c r="P19" s="46"/>
      <c r="Q19" s="9"/>
      <c r="R19" s="9"/>
    </row>
    <row r="20" spans="3:18" ht="12.75">
      <c r="C20" s="188" t="s">
        <v>8</v>
      </c>
      <c r="D20" s="189"/>
      <c r="E20" s="49"/>
      <c r="F20" s="44">
        <f>+F21+F22+F23+F24+F25+F26+F27</f>
        <v>3862993848</v>
      </c>
      <c r="G20" s="44">
        <f>+G21+G22+G23+G24+G25+G26+G27</f>
        <v>685804776.5099995</v>
      </c>
      <c r="H20" s="45">
        <f>IF(F20=0," ",G20/F20)</f>
        <v>0.17753193597889455</v>
      </c>
      <c r="I20" s="57"/>
      <c r="J20" s="188" t="s">
        <v>8</v>
      </c>
      <c r="K20" s="189"/>
      <c r="L20" s="46"/>
      <c r="M20" s="44">
        <f>+M21+M22+M23+M24+M27</f>
        <v>4058238739</v>
      </c>
      <c r="N20" s="44">
        <f>+N21+N22+N23+N24+N27</f>
        <v>668183616.7799994</v>
      </c>
      <c r="O20" s="45">
        <f aca="true" t="shared" si="3" ref="O20:O29">IF(M20=0," ",N20/M20)</f>
        <v>0.164648671444265</v>
      </c>
      <c r="P20" s="46"/>
      <c r="Q20" s="44">
        <f t="shared" si="2"/>
        <v>195244891</v>
      </c>
      <c r="R20" s="44">
        <f t="shared" si="2"/>
        <v>-17621159.73000014</v>
      </c>
    </row>
    <row r="21" spans="3:24" ht="12.75">
      <c r="C21" s="8" t="s">
        <v>89</v>
      </c>
      <c r="D21" s="6" t="s">
        <v>5</v>
      </c>
      <c r="E21" s="48"/>
      <c r="F21" s="9">
        <v>1271195703</v>
      </c>
      <c r="G21" s="9">
        <v>274581778.039999</v>
      </c>
      <c r="H21" s="10">
        <f aca="true" t="shared" si="4" ref="H21:H29">IF(F21=0," ",G21/F21)</f>
        <v>0.21600275818427542</v>
      </c>
      <c r="I21" s="52"/>
      <c r="J21" s="8" t="s">
        <v>39</v>
      </c>
      <c r="K21" s="6" t="s">
        <v>5</v>
      </c>
      <c r="L21" s="46"/>
      <c r="M21" s="9">
        <v>1314872346</v>
      </c>
      <c r="N21" s="9">
        <v>300990097.389999</v>
      </c>
      <c r="O21" s="10">
        <f t="shared" si="3"/>
        <v>0.22891202960169257</v>
      </c>
      <c r="P21" s="46"/>
      <c r="Q21" s="84">
        <f aca="true" t="shared" si="5" ref="Q21:R29">+M21-F21</f>
        <v>43676643</v>
      </c>
      <c r="R21" s="84">
        <f t="shared" si="5"/>
        <v>26408319.349999964</v>
      </c>
      <c r="T21" s="41"/>
      <c r="U21" s="41"/>
      <c r="X21" s="41"/>
    </row>
    <row r="22" spans="3:24" ht="12.75">
      <c r="C22" s="8" t="s">
        <v>90</v>
      </c>
      <c r="D22" s="6" t="s">
        <v>47</v>
      </c>
      <c r="E22" s="48"/>
      <c r="F22" s="9">
        <v>223055558</v>
      </c>
      <c r="G22" s="9">
        <v>46569672.87999996</v>
      </c>
      <c r="H22" s="10">
        <f t="shared" si="4"/>
        <v>0.2087805984193407</v>
      </c>
      <c r="I22" s="52"/>
      <c r="J22" s="8" t="s">
        <v>40</v>
      </c>
      <c r="K22" s="6" t="s">
        <v>47</v>
      </c>
      <c r="L22" s="46"/>
      <c r="M22" s="9">
        <v>185748826</v>
      </c>
      <c r="N22" s="9">
        <v>45669161.04</v>
      </c>
      <c r="O22" s="10">
        <f t="shared" si="3"/>
        <v>0.2458651396267775</v>
      </c>
      <c r="P22" s="46"/>
      <c r="Q22" s="9">
        <f t="shared" si="5"/>
        <v>-37306732</v>
      </c>
      <c r="R22" s="9">
        <f t="shared" si="5"/>
        <v>-900511.8399999589</v>
      </c>
      <c r="T22" s="41"/>
      <c r="U22" s="41"/>
      <c r="X22" s="41"/>
    </row>
    <row r="23" spans="3:24" ht="12.75">
      <c r="C23" s="8" t="s">
        <v>91</v>
      </c>
      <c r="D23" s="6" t="s">
        <v>6</v>
      </c>
      <c r="E23" s="48"/>
      <c r="F23" s="9">
        <v>1676459255</v>
      </c>
      <c r="G23" s="9">
        <v>277973191.4800006</v>
      </c>
      <c r="H23" s="10">
        <f t="shared" si="4"/>
        <v>0.16580969125909392</v>
      </c>
      <c r="I23" s="52"/>
      <c r="J23" s="8" t="s">
        <v>41</v>
      </c>
      <c r="K23" s="6" t="s">
        <v>6</v>
      </c>
      <c r="L23" s="46"/>
      <c r="M23" s="9">
        <v>1568441321</v>
      </c>
      <c r="N23" s="9">
        <v>247387619.2000004</v>
      </c>
      <c r="O23" s="10">
        <f t="shared" si="3"/>
        <v>0.1577283229456567</v>
      </c>
      <c r="P23" s="46"/>
      <c r="Q23" s="9">
        <f t="shared" si="5"/>
        <v>-108017934</v>
      </c>
      <c r="R23" s="9">
        <f t="shared" si="5"/>
        <v>-30585572.28000021</v>
      </c>
      <c r="T23" s="41"/>
      <c r="U23" s="41"/>
      <c r="X23" s="41"/>
    </row>
    <row r="24" spans="3:24" ht="12.75">
      <c r="C24" s="8" t="s">
        <v>92</v>
      </c>
      <c r="D24" s="125" t="s">
        <v>85</v>
      </c>
      <c r="E24" s="48"/>
      <c r="F24" s="9">
        <v>115771323</v>
      </c>
      <c r="G24" s="9">
        <v>3823827.29</v>
      </c>
      <c r="H24" s="10">
        <f t="shared" si="4"/>
        <v>0.03302914047203209</v>
      </c>
      <c r="I24" s="52"/>
      <c r="J24" s="8" t="s">
        <v>84</v>
      </c>
      <c r="K24" s="125" t="s">
        <v>85</v>
      </c>
      <c r="L24" s="46"/>
      <c r="M24" s="9">
        <v>55538509</v>
      </c>
      <c r="N24" s="9">
        <v>21019086.650000002</v>
      </c>
      <c r="O24" s="10">
        <f t="shared" si="3"/>
        <v>0.3784596855129835</v>
      </c>
      <c r="P24" s="46"/>
      <c r="Q24" s="9">
        <f t="shared" si="5"/>
        <v>-60232814</v>
      </c>
      <c r="R24" s="9">
        <f t="shared" si="5"/>
        <v>17195259.360000003</v>
      </c>
      <c r="T24" s="41"/>
      <c r="U24" s="41"/>
      <c r="X24" s="41"/>
    </row>
    <row r="25" spans="3:24" ht="12.75">
      <c r="C25" s="137" t="s">
        <v>93</v>
      </c>
      <c r="D25" s="138" t="s">
        <v>96</v>
      </c>
      <c r="E25" s="48"/>
      <c r="F25" s="9"/>
      <c r="G25" s="9"/>
      <c r="H25" s="10" t="str">
        <f t="shared" si="4"/>
        <v> </v>
      </c>
      <c r="I25" s="52"/>
      <c r="J25" s="8"/>
      <c r="K25" s="125"/>
      <c r="L25" s="46"/>
      <c r="M25" s="9"/>
      <c r="N25" s="9"/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  <c r="T25" s="41"/>
      <c r="U25" s="41"/>
      <c r="X25" s="41"/>
    </row>
    <row r="26" spans="3:24" ht="12.75">
      <c r="C26" s="137" t="s">
        <v>94</v>
      </c>
      <c r="D26" s="138" t="s">
        <v>95</v>
      </c>
      <c r="E26" s="48"/>
      <c r="F26" s="9"/>
      <c r="G26" s="9"/>
      <c r="H26" s="10" t="str">
        <f>IF(F26=0," ",G26/F26)</f>
        <v> </v>
      </c>
      <c r="I26" s="52"/>
      <c r="J26" s="8"/>
      <c r="K26" s="125"/>
      <c r="L26" s="46"/>
      <c r="M26" s="9"/>
      <c r="N26" s="9"/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  <c r="T26" s="41"/>
      <c r="U26" s="41"/>
      <c r="X26" s="41"/>
    </row>
    <row r="27" spans="3:24" s="115" customFormat="1" ht="12.75" customHeight="1">
      <c r="C27" s="119" t="s">
        <v>42</v>
      </c>
      <c r="D27" s="120" t="s">
        <v>48</v>
      </c>
      <c r="E27" s="116"/>
      <c r="F27" s="117">
        <f>SUM(F28:F29)</f>
        <v>576512009</v>
      </c>
      <c r="G27" s="117">
        <f>SUM(G28:G29)</f>
        <v>82856306.82</v>
      </c>
      <c r="H27" s="45">
        <f>IF(F27=0," ",G27/F27)</f>
        <v>0.14372000153773032</v>
      </c>
      <c r="I27" s="118"/>
      <c r="J27" s="119" t="s">
        <v>42</v>
      </c>
      <c r="K27" s="120" t="s">
        <v>48</v>
      </c>
      <c r="L27" s="121"/>
      <c r="M27" s="122">
        <f>+M28+M29</f>
        <v>933637737</v>
      </c>
      <c r="N27" s="122">
        <f>+N28+N29</f>
        <v>53117652.50000002</v>
      </c>
      <c r="O27" s="123">
        <f t="shared" si="3"/>
        <v>0.056893214996514244</v>
      </c>
      <c r="P27" s="121"/>
      <c r="Q27" s="44">
        <f t="shared" si="5"/>
        <v>357125728</v>
      </c>
      <c r="R27" s="44">
        <f t="shared" si="5"/>
        <v>-29738654.31999997</v>
      </c>
      <c r="T27" s="124"/>
      <c r="U27" s="124"/>
      <c r="X27" s="124"/>
    </row>
    <row r="28" spans="3:24" ht="12.75" customHeight="1">
      <c r="C28" s="81"/>
      <c r="D28" s="125" t="s">
        <v>69</v>
      </c>
      <c r="E28" s="48"/>
      <c r="F28" s="9">
        <v>308401982</v>
      </c>
      <c r="G28" s="9">
        <v>37648949.94999999</v>
      </c>
      <c r="H28" s="10">
        <f>IF(F28=0," ",G28/F28)</f>
        <v>0.12207752267298978</v>
      </c>
      <c r="I28" s="52"/>
      <c r="J28" s="81"/>
      <c r="K28" s="125" t="s">
        <v>69</v>
      </c>
      <c r="L28" s="46"/>
      <c r="M28" s="80">
        <v>595915926</v>
      </c>
      <c r="N28" s="9">
        <v>48406137.810000025</v>
      </c>
      <c r="O28" s="10">
        <f t="shared" si="3"/>
        <v>0.08122981061257964</v>
      </c>
      <c r="P28" s="46"/>
      <c r="Q28" s="9">
        <f t="shared" si="5"/>
        <v>287513944</v>
      </c>
      <c r="R28" s="9">
        <f t="shared" si="5"/>
        <v>10757187.860000037</v>
      </c>
      <c r="T28" s="41"/>
      <c r="U28" s="41"/>
      <c r="X28" s="41"/>
    </row>
    <row r="29" spans="2:24" ht="12.75">
      <c r="B29" s="2"/>
      <c r="C29" s="82"/>
      <c r="D29" s="126" t="s">
        <v>70</v>
      </c>
      <c r="E29" s="48"/>
      <c r="F29" s="11">
        <v>268110027</v>
      </c>
      <c r="G29" s="11">
        <v>45207356.870000005</v>
      </c>
      <c r="H29" s="12">
        <f t="shared" si="4"/>
        <v>0.16861494281226566</v>
      </c>
      <c r="I29" s="52"/>
      <c r="J29" s="82"/>
      <c r="K29" s="126" t="s">
        <v>70</v>
      </c>
      <c r="L29" s="46"/>
      <c r="M29" s="11">
        <v>337721811</v>
      </c>
      <c r="N29" s="11">
        <v>4711514.6899999995</v>
      </c>
      <c r="O29" s="12">
        <f t="shared" si="3"/>
        <v>0.01395087476301612</v>
      </c>
      <c r="P29" s="46"/>
      <c r="Q29" s="11">
        <f>+M29-F29</f>
        <v>69611784</v>
      </c>
      <c r="R29" s="11">
        <f t="shared" si="5"/>
        <v>-40495842.18000001</v>
      </c>
      <c r="T29" s="41"/>
      <c r="U29" s="41"/>
      <c r="X29" s="41"/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149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/>
      <c r="O31" s="2"/>
      <c r="P31" s="46"/>
      <c r="Q31" s="2"/>
      <c r="R31" s="2"/>
    </row>
    <row r="32" spans="2:18" ht="12.75">
      <c r="B32" s="2"/>
      <c r="C32" s="195" t="s">
        <v>139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</row>
    <row r="33" spans="2:18" ht="25.5" customHeight="1">
      <c r="B33" s="2"/>
      <c r="C33" s="193" t="s">
        <v>98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2:18" ht="26.25" customHeight="1">
      <c r="B34" s="2"/>
      <c r="C34" s="193" t="s">
        <v>97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152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  <row r="37" ht="13.5">
      <c r="C37" s="42" t="s">
        <v>156</v>
      </c>
    </row>
  </sheetData>
  <sheetProtection/>
  <mergeCells count="23">
    <mergeCell ref="C20:D20"/>
    <mergeCell ref="C13:D13"/>
    <mergeCell ref="C3:R3"/>
    <mergeCell ref="C4:R4"/>
    <mergeCell ref="C5:R5"/>
    <mergeCell ref="M9:M11"/>
    <mergeCell ref="N9:N11"/>
    <mergeCell ref="C34:R34"/>
    <mergeCell ref="C33:R33"/>
    <mergeCell ref="C32:R32"/>
    <mergeCell ref="R9:R11"/>
    <mergeCell ref="C8:D11"/>
    <mergeCell ref="Q9:Q11"/>
    <mergeCell ref="G9:G11"/>
    <mergeCell ref="F8:H8"/>
    <mergeCell ref="J20:K20"/>
    <mergeCell ref="M8:O8"/>
    <mergeCell ref="H9:H11"/>
    <mergeCell ref="F9:F11"/>
    <mergeCell ref="J13:K13"/>
    <mergeCell ref="O9:O11"/>
    <mergeCell ref="Q8:R8"/>
    <mergeCell ref="J8:K11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.8515625" style="142" customWidth="1"/>
    <col min="2" max="2" width="8.7109375" style="142" bestFit="1" customWidth="1"/>
    <col min="3" max="3" width="68.28125" style="142" bestFit="1" customWidth="1"/>
    <col min="4" max="4" width="0.85546875" style="161" customWidth="1"/>
    <col min="5" max="6" width="13.7109375" style="142" customWidth="1"/>
    <col min="7" max="7" width="11.421875" style="142" customWidth="1"/>
    <col min="8" max="8" width="0.85546875" style="142" customWidth="1"/>
    <col min="9" max="10" width="13.7109375" style="142" customWidth="1"/>
    <col min="11" max="11" width="11.421875" style="142" customWidth="1"/>
    <col min="12" max="12" width="0.85546875" style="142" customWidth="1"/>
    <col min="13" max="14" width="13.7109375" style="142" customWidth="1"/>
    <col min="15" max="16384" width="11.421875" style="142" customWidth="1"/>
  </cols>
  <sheetData>
    <row r="2" spans="2:15" ht="14.25">
      <c r="B2" s="215" t="s">
        <v>157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36"/>
    </row>
    <row r="3" spans="2:15" ht="12.75">
      <c r="B3" s="199" t="s">
        <v>134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35"/>
    </row>
    <row r="4" spans="2:15" ht="12.75">
      <c r="B4" s="199" t="s">
        <v>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35"/>
    </row>
    <row r="5" spans="2:15" ht="12.75">
      <c r="B5"/>
      <c r="C5"/>
      <c r="D5"/>
      <c r="E5" s="50"/>
      <c r="F5"/>
      <c r="G5"/>
      <c r="H5"/>
      <c r="I5" s="50"/>
      <c r="J5"/>
      <c r="K5"/>
      <c r="L5"/>
      <c r="M5" s="50"/>
      <c r="N5"/>
      <c r="O5"/>
    </row>
    <row r="6" spans="2:15" ht="12.75">
      <c r="B6" s="214" t="s">
        <v>26</v>
      </c>
      <c r="C6" s="214"/>
      <c r="D6" s="1"/>
      <c r="E6" s="48"/>
      <c r="F6" s="2"/>
      <c r="G6" s="2"/>
      <c r="H6" s="2"/>
      <c r="I6" s="46"/>
      <c r="J6" s="2"/>
      <c r="K6" s="2"/>
      <c r="L6" s="2"/>
      <c r="M6" s="46"/>
      <c r="N6" s="2"/>
      <c r="O6" s="2"/>
    </row>
    <row r="8" spans="2:14" ht="12.75">
      <c r="B8" s="202" t="s">
        <v>99</v>
      </c>
      <c r="C8" s="203"/>
      <c r="D8" s="141"/>
      <c r="E8" s="213" t="s">
        <v>148</v>
      </c>
      <c r="F8" s="213"/>
      <c r="G8" s="213"/>
      <c r="I8" s="213" t="s">
        <v>154</v>
      </c>
      <c r="J8" s="213"/>
      <c r="K8" s="213"/>
      <c r="M8" s="213" t="s">
        <v>13</v>
      </c>
      <c r="N8" s="213"/>
    </row>
    <row r="9" spans="2:14" s="145" customFormat="1" ht="38.25">
      <c r="B9" s="204"/>
      <c r="C9" s="205"/>
      <c r="D9" s="141"/>
      <c r="E9" s="143" t="s">
        <v>100</v>
      </c>
      <c r="F9" s="144" t="s">
        <v>140</v>
      </c>
      <c r="G9" s="143" t="s">
        <v>1</v>
      </c>
      <c r="I9" s="143" t="s">
        <v>100</v>
      </c>
      <c r="J9" s="144" t="s">
        <v>140</v>
      </c>
      <c r="K9" s="143" t="s">
        <v>1</v>
      </c>
      <c r="M9" s="144" t="s">
        <v>101</v>
      </c>
      <c r="N9" s="144" t="s">
        <v>102</v>
      </c>
    </row>
    <row r="10" spans="2:14" s="145" customFormat="1" ht="12.75">
      <c r="B10" s="201" t="s">
        <v>103</v>
      </c>
      <c r="C10" s="201"/>
      <c r="D10" s="146"/>
      <c r="E10" s="147">
        <f>SUM(E11:E13)</f>
        <v>1271195703</v>
      </c>
      <c r="F10" s="147">
        <f>SUM(F11:F13)</f>
        <v>274581778.03999925</v>
      </c>
      <c r="G10" s="148">
        <f aca="true" t="shared" si="0" ref="G10:G39">IF(E10=0," ",F10/E10)</f>
        <v>0.2160027581842756</v>
      </c>
      <c r="I10" s="147">
        <f>SUM(I11:I13)</f>
        <v>1314872346</v>
      </c>
      <c r="J10" s="147">
        <f>SUM(J11:J13)</f>
        <v>300990097.3899998</v>
      </c>
      <c r="K10" s="148">
        <f aca="true" t="shared" si="1" ref="K10:K39">IF(I10=0," ",J10/I10)</f>
        <v>0.2289120296016932</v>
      </c>
      <c r="M10" s="147">
        <f aca="true" t="shared" si="2" ref="M10:M36">+E10-I10</f>
        <v>-43676643</v>
      </c>
      <c r="N10" s="147">
        <f aca="true" t="shared" si="3" ref="N10:N35">+F10-J10</f>
        <v>-26408319.35000056</v>
      </c>
    </row>
    <row r="11" spans="2:14" ht="12.75">
      <c r="B11" s="207" t="s">
        <v>104</v>
      </c>
      <c r="C11" s="207"/>
      <c r="D11" s="149"/>
      <c r="E11" s="150">
        <v>1219786705</v>
      </c>
      <c r="F11" s="150">
        <v>262270185.6199992</v>
      </c>
      <c r="G11" s="151">
        <f t="shared" si="0"/>
        <v>0.21501315315614888</v>
      </c>
      <c r="I11" s="150">
        <v>1263110593</v>
      </c>
      <c r="J11" s="150">
        <v>284611477.59999985</v>
      </c>
      <c r="K11" s="151">
        <f t="shared" si="1"/>
        <v>0.22532585759099863</v>
      </c>
      <c r="M11" s="150">
        <f t="shared" si="2"/>
        <v>-43323888</v>
      </c>
      <c r="N11" s="150">
        <f t="shared" si="3"/>
        <v>-22341291.980000645</v>
      </c>
    </row>
    <row r="12" spans="2:14" ht="12.75">
      <c r="B12" s="200" t="s">
        <v>105</v>
      </c>
      <c r="C12" s="200"/>
      <c r="D12" s="149"/>
      <c r="E12" s="152">
        <v>0</v>
      </c>
      <c r="F12" s="152">
        <v>0</v>
      </c>
      <c r="G12" s="153" t="str">
        <f t="shared" si="0"/>
        <v> </v>
      </c>
      <c r="I12" s="152">
        <v>0</v>
      </c>
      <c r="J12" s="152">
        <v>0</v>
      </c>
      <c r="K12" s="153" t="str">
        <f t="shared" si="1"/>
        <v> </v>
      </c>
      <c r="M12" s="152">
        <f t="shared" si="2"/>
        <v>0</v>
      </c>
      <c r="N12" s="152">
        <f t="shared" si="3"/>
        <v>0</v>
      </c>
    </row>
    <row r="13" spans="2:14" ht="12.75">
      <c r="B13" s="212" t="s">
        <v>106</v>
      </c>
      <c r="C13" s="212"/>
      <c r="D13" s="149"/>
      <c r="E13" s="154">
        <v>51408998</v>
      </c>
      <c r="F13" s="154">
        <v>12311592.420000043</v>
      </c>
      <c r="G13" s="155">
        <f t="shared" si="0"/>
        <v>0.23948322081671466</v>
      </c>
      <c r="I13" s="154">
        <v>51761753</v>
      </c>
      <c r="J13" s="154">
        <v>16378619.789999962</v>
      </c>
      <c r="K13" s="155">
        <f t="shared" si="1"/>
        <v>0.3164232051800866</v>
      </c>
      <c r="M13" s="154">
        <f t="shared" si="2"/>
        <v>-352755</v>
      </c>
      <c r="N13" s="154">
        <f t="shared" si="3"/>
        <v>-4067027.369999919</v>
      </c>
    </row>
    <row r="14" spans="2:14" ht="12.75">
      <c r="B14" s="201" t="s">
        <v>107</v>
      </c>
      <c r="C14" s="201"/>
      <c r="D14" s="146"/>
      <c r="E14" s="156">
        <f>SUM(E15:E16)</f>
        <v>223055558</v>
      </c>
      <c r="F14" s="156">
        <f>SUM(F15:F16)</f>
        <v>46569672.879999995</v>
      </c>
      <c r="G14" s="148">
        <f t="shared" si="0"/>
        <v>0.20878059841934088</v>
      </c>
      <c r="I14" s="156">
        <f>SUM(I15:I16)</f>
        <v>185748826</v>
      </c>
      <c r="J14" s="156">
        <f>SUM(J15:J16)</f>
        <v>45669161.04</v>
      </c>
      <c r="K14" s="148">
        <f t="shared" si="1"/>
        <v>0.2458651396267775</v>
      </c>
      <c r="M14" s="156">
        <f t="shared" si="2"/>
        <v>37306732</v>
      </c>
      <c r="N14" s="156">
        <f t="shared" si="3"/>
        <v>900511.8399999961</v>
      </c>
    </row>
    <row r="15" spans="2:14" ht="12.75">
      <c r="B15" s="207" t="s">
        <v>108</v>
      </c>
      <c r="C15" s="207"/>
      <c r="D15" s="149"/>
      <c r="E15" s="150">
        <v>203037256</v>
      </c>
      <c r="F15" s="150">
        <v>43060949.599999994</v>
      </c>
      <c r="G15" s="151">
        <f t="shared" si="0"/>
        <v>0.2120839812768155</v>
      </c>
      <c r="I15" s="150">
        <v>177669093</v>
      </c>
      <c r="J15" s="150">
        <v>43467269</v>
      </c>
      <c r="K15" s="151">
        <f t="shared" si="1"/>
        <v>0.2446529571690896</v>
      </c>
      <c r="M15" s="150">
        <f t="shared" si="2"/>
        <v>25368163</v>
      </c>
      <c r="N15" s="150">
        <f t="shared" si="3"/>
        <v>-406319.40000000596</v>
      </c>
    </row>
    <row r="16" spans="2:14" ht="12.75">
      <c r="B16" s="212" t="s">
        <v>109</v>
      </c>
      <c r="C16" s="212"/>
      <c r="D16" s="149"/>
      <c r="E16" s="154">
        <v>20018302</v>
      </c>
      <c r="F16" s="154">
        <v>3508723.28</v>
      </c>
      <c r="G16" s="155">
        <f t="shared" si="0"/>
        <v>0.17527576914365664</v>
      </c>
      <c r="I16" s="154">
        <v>8079733</v>
      </c>
      <c r="J16" s="154">
        <v>2201892.04</v>
      </c>
      <c r="K16" s="155">
        <f t="shared" si="1"/>
        <v>0.2725203964041881</v>
      </c>
      <c r="M16" s="154">
        <f t="shared" si="2"/>
        <v>11938569</v>
      </c>
      <c r="N16" s="154">
        <f t="shared" si="3"/>
        <v>1306831.2399999998</v>
      </c>
    </row>
    <row r="17" spans="2:14" ht="12.75">
      <c r="B17" s="201" t="s">
        <v>110</v>
      </c>
      <c r="C17" s="201"/>
      <c r="D17" s="146"/>
      <c r="E17" s="156">
        <f>SUM(E18:E19)</f>
        <v>1676459255</v>
      </c>
      <c r="F17" s="156">
        <f>SUM(F18:F19)</f>
        <v>277973191.4799999</v>
      </c>
      <c r="G17" s="148">
        <f t="shared" si="0"/>
        <v>0.1658096912590935</v>
      </c>
      <c r="I17" s="156">
        <f>SUM(I18:I19)</f>
        <v>1568441321</v>
      </c>
      <c r="J17" s="156">
        <f>SUM(J18:J19)</f>
        <v>247387619.20000035</v>
      </c>
      <c r="K17" s="148">
        <f t="shared" si="1"/>
        <v>0.15772832294565667</v>
      </c>
      <c r="M17" s="156">
        <f t="shared" si="2"/>
        <v>108017934</v>
      </c>
      <c r="N17" s="156">
        <f t="shared" si="3"/>
        <v>30585572.279999554</v>
      </c>
    </row>
    <row r="18" spans="2:14" ht="12.75">
      <c r="B18" s="207" t="s">
        <v>111</v>
      </c>
      <c r="C18" s="207"/>
      <c r="D18" s="149"/>
      <c r="E18" s="150">
        <v>850984436</v>
      </c>
      <c r="F18" s="150">
        <v>153838095.3899999</v>
      </c>
      <c r="G18" s="151">
        <f t="shared" si="0"/>
        <v>0.18077662631893293</v>
      </c>
      <c r="I18" s="150">
        <v>761962635</v>
      </c>
      <c r="J18" s="150">
        <v>82629907.90999998</v>
      </c>
      <c r="K18" s="151">
        <f t="shared" si="1"/>
        <v>0.10844351693177183</v>
      </c>
      <c r="M18" s="150">
        <f t="shared" si="2"/>
        <v>89021801</v>
      </c>
      <c r="N18" s="150">
        <f t="shared" si="3"/>
        <v>71208187.47999991</v>
      </c>
    </row>
    <row r="19" spans="2:14" ht="12.75">
      <c r="B19" s="212" t="s">
        <v>112</v>
      </c>
      <c r="C19" s="212"/>
      <c r="D19" s="149"/>
      <c r="E19" s="154">
        <v>825474819</v>
      </c>
      <c r="F19" s="154">
        <v>124135096.09</v>
      </c>
      <c r="G19" s="155">
        <f t="shared" si="0"/>
        <v>0.15038023357318184</v>
      </c>
      <c r="I19" s="154">
        <v>806478686</v>
      </c>
      <c r="J19" s="154">
        <v>164757711.29000035</v>
      </c>
      <c r="K19" s="155">
        <f t="shared" si="1"/>
        <v>0.2042927037627878</v>
      </c>
      <c r="M19" s="154">
        <f t="shared" si="2"/>
        <v>18996133</v>
      </c>
      <c r="N19" s="154">
        <f t="shared" si="3"/>
        <v>-40622615.200000346</v>
      </c>
    </row>
    <row r="20" spans="2:14" ht="12.75">
      <c r="B20" s="201" t="s">
        <v>113</v>
      </c>
      <c r="C20" s="201"/>
      <c r="D20" s="146"/>
      <c r="E20" s="156">
        <f>SUM(E21)</f>
        <v>0</v>
      </c>
      <c r="F20" s="156">
        <f>SUM(F21)</f>
        <v>0</v>
      </c>
      <c r="G20" s="148" t="str">
        <f t="shared" si="0"/>
        <v> </v>
      </c>
      <c r="I20" s="156">
        <f>SUM(I21)</f>
        <v>1800000</v>
      </c>
      <c r="J20" s="156">
        <f>SUM(J21)</f>
        <v>0</v>
      </c>
      <c r="K20" s="148">
        <f t="shared" si="1"/>
        <v>0</v>
      </c>
      <c r="M20" s="156">
        <f t="shared" si="2"/>
        <v>-1800000</v>
      </c>
      <c r="N20" s="156">
        <f t="shared" si="3"/>
        <v>0</v>
      </c>
    </row>
    <row r="21" spans="2:14" ht="12.75">
      <c r="B21" s="208" t="s">
        <v>114</v>
      </c>
      <c r="C21" s="208"/>
      <c r="D21" s="149"/>
      <c r="E21" s="157">
        <v>0</v>
      </c>
      <c r="F21" s="157">
        <v>0</v>
      </c>
      <c r="G21" s="158" t="str">
        <f t="shared" si="0"/>
        <v> </v>
      </c>
      <c r="I21" s="157">
        <v>1800000</v>
      </c>
      <c r="J21" s="157">
        <v>0</v>
      </c>
      <c r="K21" s="158">
        <f t="shared" si="1"/>
        <v>0</v>
      </c>
      <c r="M21" s="157">
        <f t="shared" si="2"/>
        <v>-1800000</v>
      </c>
      <c r="N21" s="157">
        <f t="shared" si="3"/>
        <v>0</v>
      </c>
    </row>
    <row r="22" spans="2:14" ht="12.75">
      <c r="B22" s="201" t="s">
        <v>115</v>
      </c>
      <c r="C22" s="201"/>
      <c r="D22" s="146"/>
      <c r="E22" s="156">
        <f>SUM(E23:E27)</f>
        <v>115771323</v>
      </c>
      <c r="F22" s="156">
        <f>SUM(F23:F27)</f>
        <v>3823827.29</v>
      </c>
      <c r="G22" s="148">
        <f t="shared" si="0"/>
        <v>0.03302914047203209</v>
      </c>
      <c r="I22" s="156">
        <f>SUM(I23:I27)</f>
        <v>53738509</v>
      </c>
      <c r="J22" s="156">
        <f>SUM(J23:J27)</f>
        <v>21019086.65</v>
      </c>
      <c r="K22" s="148">
        <f t="shared" si="1"/>
        <v>0.3911363943871237</v>
      </c>
      <c r="M22" s="156">
        <f t="shared" si="2"/>
        <v>62032814</v>
      </c>
      <c r="N22" s="156">
        <f t="shared" si="3"/>
        <v>-17195259.36</v>
      </c>
    </row>
    <row r="23" spans="2:14" ht="12.75">
      <c r="B23" s="207" t="s">
        <v>116</v>
      </c>
      <c r="C23" s="207"/>
      <c r="D23" s="149"/>
      <c r="E23" s="150">
        <v>138064</v>
      </c>
      <c r="F23" s="150">
        <v>0</v>
      </c>
      <c r="G23" s="151">
        <f t="shared" si="0"/>
        <v>0</v>
      </c>
      <c r="I23" s="150">
        <v>0</v>
      </c>
      <c r="J23" s="150">
        <v>0</v>
      </c>
      <c r="K23" s="151" t="str">
        <f t="shared" si="1"/>
        <v> </v>
      </c>
      <c r="M23" s="150">
        <f t="shared" si="2"/>
        <v>138064</v>
      </c>
      <c r="N23" s="150">
        <f t="shared" si="3"/>
        <v>0</v>
      </c>
    </row>
    <row r="24" spans="2:14" ht="12.75">
      <c r="B24" s="207" t="s">
        <v>117</v>
      </c>
      <c r="C24" s="207"/>
      <c r="D24" s="149"/>
      <c r="E24" s="150">
        <v>10796960</v>
      </c>
      <c r="F24" s="150">
        <v>1868590.59</v>
      </c>
      <c r="G24" s="151">
        <f t="shared" si="0"/>
        <v>0.1730663621982484</v>
      </c>
      <c r="I24" s="150">
        <v>8784462</v>
      </c>
      <c r="J24" s="150">
        <v>2201998.54</v>
      </c>
      <c r="K24" s="151">
        <f t="shared" si="1"/>
        <v>0.25066970976708647</v>
      </c>
      <c r="M24" s="150">
        <f t="shared" si="2"/>
        <v>2012498</v>
      </c>
      <c r="N24" s="150">
        <f t="shared" si="3"/>
        <v>-333407.94999999995</v>
      </c>
    </row>
    <row r="25" spans="2:14" ht="12.75">
      <c r="B25" s="200" t="s">
        <v>118</v>
      </c>
      <c r="C25" s="200"/>
      <c r="D25" s="149"/>
      <c r="E25" s="152">
        <v>8160</v>
      </c>
      <c r="F25" s="152">
        <v>0</v>
      </c>
      <c r="G25" s="153">
        <f t="shared" si="0"/>
        <v>0</v>
      </c>
      <c r="I25" s="152">
        <v>3754</v>
      </c>
      <c r="J25" s="152">
        <v>0</v>
      </c>
      <c r="K25" s="153">
        <f t="shared" si="1"/>
        <v>0</v>
      </c>
      <c r="M25" s="152">
        <f t="shared" si="2"/>
        <v>4406</v>
      </c>
      <c r="N25" s="152">
        <f t="shared" si="3"/>
        <v>0</v>
      </c>
    </row>
    <row r="26" spans="2:14" ht="12.75">
      <c r="B26" s="200" t="s">
        <v>119</v>
      </c>
      <c r="C26" s="200"/>
      <c r="D26" s="149"/>
      <c r="E26" s="152">
        <v>36601949</v>
      </c>
      <c r="F26" s="152">
        <v>1640624.86</v>
      </c>
      <c r="G26" s="153">
        <f t="shared" si="0"/>
        <v>0.04482342893816939</v>
      </c>
      <c r="I26" s="152">
        <v>38366130</v>
      </c>
      <c r="J26" s="152">
        <v>17878519.06</v>
      </c>
      <c r="K26" s="153">
        <f t="shared" si="1"/>
        <v>0.4659974581746973</v>
      </c>
      <c r="M26" s="152">
        <f t="shared" si="2"/>
        <v>-1764181</v>
      </c>
      <c r="N26" s="152">
        <f t="shared" si="3"/>
        <v>-16237894.2</v>
      </c>
    </row>
    <row r="27" spans="2:14" ht="12.75">
      <c r="B27" s="212" t="s">
        <v>120</v>
      </c>
      <c r="C27" s="212"/>
      <c r="D27" s="149"/>
      <c r="E27" s="154">
        <v>68226190</v>
      </c>
      <c r="F27" s="154">
        <v>314611.84</v>
      </c>
      <c r="G27" s="155">
        <f t="shared" si="0"/>
        <v>0.004611306010199309</v>
      </c>
      <c r="I27" s="154">
        <v>6584163</v>
      </c>
      <c r="J27" s="154">
        <v>938569.05</v>
      </c>
      <c r="K27" s="155">
        <f t="shared" si="1"/>
        <v>0.14254948578885426</v>
      </c>
      <c r="M27" s="154">
        <f t="shared" si="2"/>
        <v>61642027</v>
      </c>
      <c r="N27" s="154">
        <f t="shared" si="3"/>
        <v>-623957.21</v>
      </c>
    </row>
    <row r="28" spans="2:14" ht="12.75">
      <c r="B28" s="201" t="s">
        <v>121</v>
      </c>
      <c r="C28" s="201"/>
      <c r="D28" s="146"/>
      <c r="E28" s="156">
        <f>SUM(E29)</f>
        <v>0</v>
      </c>
      <c r="F28" s="156">
        <f>SUM(F29)</f>
        <v>0</v>
      </c>
      <c r="G28" s="148" t="str">
        <f t="shared" si="0"/>
        <v> </v>
      </c>
      <c r="I28" s="156">
        <f>SUM(I29)</f>
        <v>0</v>
      </c>
      <c r="J28" s="156">
        <f>SUM(J29)</f>
        <v>0</v>
      </c>
      <c r="K28" s="148" t="str">
        <f t="shared" si="1"/>
        <v> </v>
      </c>
      <c r="M28" s="156">
        <f t="shared" si="2"/>
        <v>0</v>
      </c>
      <c r="N28" s="156">
        <f t="shared" si="3"/>
        <v>0</v>
      </c>
    </row>
    <row r="29" spans="2:14" ht="12.75">
      <c r="B29" s="208" t="s">
        <v>122</v>
      </c>
      <c r="C29" s="208"/>
      <c r="D29" s="149"/>
      <c r="E29" s="157">
        <v>0</v>
      </c>
      <c r="F29" s="157">
        <v>0</v>
      </c>
      <c r="G29" s="158" t="str">
        <f t="shared" si="0"/>
        <v> </v>
      </c>
      <c r="I29" s="157">
        <v>0</v>
      </c>
      <c r="J29" s="157">
        <v>0</v>
      </c>
      <c r="K29" s="158" t="str">
        <f t="shared" si="1"/>
        <v> </v>
      </c>
      <c r="M29" s="157">
        <f t="shared" si="2"/>
        <v>0</v>
      </c>
      <c r="N29" s="157">
        <f t="shared" si="3"/>
        <v>0</v>
      </c>
    </row>
    <row r="30" spans="2:14" ht="12.75">
      <c r="B30" s="201" t="s">
        <v>123</v>
      </c>
      <c r="C30" s="201"/>
      <c r="D30" s="146"/>
      <c r="E30" s="156">
        <f>SUM(E31)</f>
        <v>0</v>
      </c>
      <c r="F30" s="156">
        <f>SUM(F31)</f>
        <v>0</v>
      </c>
      <c r="G30" s="148" t="str">
        <f t="shared" si="0"/>
        <v> </v>
      </c>
      <c r="I30" s="156">
        <f>SUM(I31)</f>
        <v>0</v>
      </c>
      <c r="J30" s="156">
        <f>SUM(J31)</f>
        <v>0</v>
      </c>
      <c r="K30" s="148" t="str">
        <f t="shared" si="1"/>
        <v> </v>
      </c>
      <c r="M30" s="156">
        <f t="shared" si="2"/>
        <v>0</v>
      </c>
      <c r="N30" s="156">
        <f t="shared" si="3"/>
        <v>0</v>
      </c>
    </row>
    <row r="31" spans="2:14" ht="12.75">
      <c r="B31" s="208" t="s">
        <v>124</v>
      </c>
      <c r="C31" s="208"/>
      <c r="D31" s="149"/>
      <c r="E31" s="157">
        <v>0</v>
      </c>
      <c r="F31" s="157">
        <v>0</v>
      </c>
      <c r="G31" s="158" t="str">
        <f t="shared" si="0"/>
        <v> </v>
      </c>
      <c r="I31" s="157">
        <v>0</v>
      </c>
      <c r="J31" s="157">
        <v>0</v>
      </c>
      <c r="K31" s="158" t="str">
        <f t="shared" si="1"/>
        <v> </v>
      </c>
      <c r="M31" s="157">
        <f t="shared" si="2"/>
        <v>0</v>
      </c>
      <c r="N31" s="157">
        <f t="shared" si="3"/>
        <v>0</v>
      </c>
    </row>
    <row r="32" spans="2:14" ht="12.75">
      <c r="B32" s="201" t="s">
        <v>125</v>
      </c>
      <c r="C32" s="201"/>
      <c r="D32" s="146"/>
      <c r="E32" s="156">
        <f>SUM(E33:E39)</f>
        <v>576512009</v>
      </c>
      <c r="F32" s="156">
        <f>SUM(F33:F39)</f>
        <v>82856306.82</v>
      </c>
      <c r="G32" s="148">
        <f t="shared" si="0"/>
        <v>0.14372000153773032</v>
      </c>
      <c r="I32" s="156">
        <f>SUM(I33:I39)</f>
        <v>933637737</v>
      </c>
      <c r="J32" s="156">
        <f>SUM(J33:J39)</f>
        <v>53117652.50000001</v>
      </c>
      <c r="K32" s="148">
        <f t="shared" si="1"/>
        <v>0.05689321499651423</v>
      </c>
      <c r="M32" s="156">
        <f t="shared" si="2"/>
        <v>-357125728</v>
      </c>
      <c r="N32" s="156">
        <f t="shared" si="3"/>
        <v>29738654.319999985</v>
      </c>
    </row>
    <row r="33" spans="2:14" ht="12.75">
      <c r="B33" s="207" t="s">
        <v>126</v>
      </c>
      <c r="C33" s="207"/>
      <c r="D33" s="149"/>
      <c r="E33" s="150">
        <v>327000</v>
      </c>
      <c r="F33" s="150">
        <v>0</v>
      </c>
      <c r="G33" s="151">
        <f t="shared" si="0"/>
        <v>0</v>
      </c>
      <c r="I33" s="150">
        <v>185000</v>
      </c>
      <c r="J33" s="150">
        <v>0</v>
      </c>
      <c r="K33" s="151">
        <f t="shared" si="1"/>
        <v>0</v>
      </c>
      <c r="M33" s="150">
        <f t="shared" si="2"/>
        <v>142000</v>
      </c>
      <c r="N33" s="150">
        <f t="shared" si="3"/>
        <v>0</v>
      </c>
    </row>
    <row r="34" spans="2:14" ht="12.75">
      <c r="B34" s="207" t="s">
        <v>127</v>
      </c>
      <c r="C34" s="207"/>
      <c r="D34" s="149"/>
      <c r="E34" s="150">
        <v>150980990</v>
      </c>
      <c r="F34" s="150">
        <v>28746260.95</v>
      </c>
      <c r="G34" s="151">
        <f t="shared" si="0"/>
        <v>0.19039655886479484</v>
      </c>
      <c r="I34" s="150">
        <v>375943955</v>
      </c>
      <c r="J34" s="150">
        <v>29340072.590000004</v>
      </c>
      <c r="K34" s="151">
        <f t="shared" si="1"/>
        <v>0.07804374082833704</v>
      </c>
      <c r="M34" s="150">
        <f t="shared" si="2"/>
        <v>-224962965</v>
      </c>
      <c r="N34" s="150">
        <f t="shared" si="3"/>
        <v>-593811.6400000043</v>
      </c>
    </row>
    <row r="35" spans="2:14" ht="12.75">
      <c r="B35" s="210" t="s">
        <v>128</v>
      </c>
      <c r="C35" s="211"/>
      <c r="D35" s="149"/>
      <c r="E35" s="152">
        <v>362702791</v>
      </c>
      <c r="F35" s="152">
        <v>49118658.42</v>
      </c>
      <c r="G35" s="153">
        <f t="shared" si="0"/>
        <v>0.13542398801116476</v>
      </c>
      <c r="I35" s="152">
        <v>485947887</v>
      </c>
      <c r="J35" s="152">
        <v>17861103.680000003</v>
      </c>
      <c r="K35" s="153">
        <f t="shared" si="1"/>
        <v>0.03675518333923737</v>
      </c>
      <c r="M35" s="152">
        <f t="shared" si="2"/>
        <v>-123245096</v>
      </c>
      <c r="N35" s="152">
        <f t="shared" si="3"/>
        <v>31257554.74</v>
      </c>
    </row>
    <row r="36" spans="2:14" ht="12.75">
      <c r="B36" s="139" t="s">
        <v>129</v>
      </c>
      <c r="C36" s="140"/>
      <c r="D36" s="149"/>
      <c r="E36" s="152">
        <v>0</v>
      </c>
      <c r="F36" s="152">
        <v>0</v>
      </c>
      <c r="G36" s="153" t="str">
        <f t="shared" si="0"/>
        <v> </v>
      </c>
      <c r="I36" s="152">
        <v>0</v>
      </c>
      <c r="J36" s="152">
        <v>0</v>
      </c>
      <c r="K36" s="153" t="str">
        <f t="shared" si="1"/>
        <v> </v>
      </c>
      <c r="M36" s="152">
        <f t="shared" si="2"/>
        <v>0</v>
      </c>
      <c r="N36" s="152">
        <f>+F36-J36</f>
        <v>0</v>
      </c>
    </row>
    <row r="37" spans="2:14" ht="12.75">
      <c r="B37" s="200" t="s">
        <v>130</v>
      </c>
      <c r="C37" s="200"/>
      <c r="D37" s="149"/>
      <c r="E37" s="152">
        <v>7532347</v>
      </c>
      <c r="F37" s="152">
        <v>109468.48999999999</v>
      </c>
      <c r="G37" s="153">
        <f t="shared" si="0"/>
        <v>0.014533118296329152</v>
      </c>
      <c r="I37" s="152">
        <v>7534409</v>
      </c>
      <c r="J37" s="152">
        <v>294217.12</v>
      </c>
      <c r="K37" s="153">
        <f t="shared" si="1"/>
        <v>0.03904979408471189</v>
      </c>
      <c r="M37" s="152">
        <f>+E37-I37</f>
        <v>-2062</v>
      </c>
      <c r="N37" s="152">
        <f>+F37-J37</f>
        <v>-184748.63</v>
      </c>
    </row>
    <row r="38" spans="2:14" ht="12.75">
      <c r="B38" s="200" t="s">
        <v>131</v>
      </c>
      <c r="C38" s="200"/>
      <c r="D38" s="149"/>
      <c r="E38" s="152">
        <v>26679407</v>
      </c>
      <c r="F38" s="152">
        <v>3515748.3499999996</v>
      </c>
      <c r="G38" s="153">
        <f t="shared" si="0"/>
        <v>0.13177760472712155</v>
      </c>
      <c r="I38" s="152">
        <v>24072654</v>
      </c>
      <c r="J38" s="152">
        <v>2985105.3599999994</v>
      </c>
      <c r="K38" s="153">
        <f t="shared" si="1"/>
        <v>0.12400399889434706</v>
      </c>
      <c r="M38" s="152">
        <f>+E38-I38</f>
        <v>2606753</v>
      </c>
      <c r="N38" s="152">
        <f>+F38-J38</f>
        <v>530642.9900000002</v>
      </c>
    </row>
    <row r="39" spans="2:14" ht="12.75">
      <c r="B39" s="209" t="s">
        <v>132</v>
      </c>
      <c r="C39" s="209"/>
      <c r="D39" s="149"/>
      <c r="E39" s="159">
        <v>28289474</v>
      </c>
      <c r="F39" s="159">
        <v>1366170.6099999999</v>
      </c>
      <c r="G39" s="160">
        <f t="shared" si="0"/>
        <v>0.04829254195394371</v>
      </c>
      <c r="I39" s="159">
        <v>39953832</v>
      </c>
      <c r="J39" s="159">
        <v>2637153.7499999995</v>
      </c>
      <c r="K39" s="160">
        <f t="shared" si="1"/>
        <v>0.066005026751877</v>
      </c>
      <c r="M39" s="159">
        <f>+E39-I39</f>
        <v>-11664358</v>
      </c>
      <c r="N39" s="159">
        <f>+F39-J39</f>
        <v>-1270983.1399999997</v>
      </c>
    </row>
    <row r="40" ht="3.75" customHeight="1"/>
    <row r="41" spans="2:14" ht="21" customHeight="1">
      <c r="B41" s="206" t="s">
        <v>133</v>
      </c>
      <c r="C41" s="206"/>
      <c r="D41" s="162"/>
      <c r="E41" s="163">
        <f>+E32+E30+E28+E22+E20+E17+E14+E10</f>
        <v>3862993848</v>
      </c>
      <c r="F41" s="163">
        <f>+F32+F30+F28+F22+F20+F17+F14+F10</f>
        <v>685804776.5099992</v>
      </c>
      <c r="G41" s="164">
        <f>IF(E41=0," ",F41/E41)</f>
        <v>0.17753193597889447</v>
      </c>
      <c r="I41" s="163">
        <f>+I32+I30+I28+I22+I20+I17+I14+I10</f>
        <v>4058238739</v>
      </c>
      <c r="J41" s="163">
        <f>+J32+J30+J28+J22+J20+J17+J14+J10</f>
        <v>668183616.7800002</v>
      </c>
      <c r="K41" s="164">
        <f>IF(I41=0," ",J41/I41)</f>
        <v>0.16464867144426523</v>
      </c>
      <c r="M41" s="163">
        <f>+E41-I41</f>
        <v>-195244891</v>
      </c>
      <c r="N41" s="163">
        <f>+F41-J41</f>
        <v>17621159.729998946</v>
      </c>
    </row>
    <row r="43" ht="12.75">
      <c r="B43" s="13" t="s">
        <v>150</v>
      </c>
    </row>
    <row r="44" ht="12.75">
      <c r="B44" s="42" t="s">
        <v>156</v>
      </c>
    </row>
  </sheetData>
  <sheetProtection/>
  <mergeCells count="38"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39:C39"/>
    <mergeCell ref="B38:C38"/>
    <mergeCell ref="B37:C37"/>
    <mergeCell ref="B35:C35"/>
    <mergeCell ref="B33:C33"/>
    <mergeCell ref="B27:C27"/>
    <mergeCell ref="B31:C31"/>
    <mergeCell ref="B34:C34"/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6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showGridLines="0" showZeros="0"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6" width="11.57421875" style="15" customWidth="1"/>
    <col min="17" max="17" width="12.57421875" style="15" bestFit="1" customWidth="1"/>
    <col min="18" max="19" width="11.57421875" style="15" customWidth="1"/>
    <col min="20" max="20" width="12.00390625" style="15" bestFit="1" customWidth="1"/>
    <col min="21" max="21" width="12.00390625" style="15" customWidth="1"/>
    <col min="22" max="16384" width="16.8515625" style="15" customWidth="1"/>
  </cols>
  <sheetData>
    <row r="2" spans="2:21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ht="20.2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2:21" ht="20.25">
      <c r="B4" s="229" t="s">
        <v>14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2:21" ht="18.75">
      <c r="B5" s="227" t="s">
        <v>15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2:21" ht="15">
      <c r="B6" s="228" t="s">
        <v>16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3:21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2:21" ht="15">
      <c r="B8" s="18" t="s">
        <v>27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2:21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9"/>
      <c r="U9" s="20"/>
    </row>
    <row r="10" spans="2:21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/>
      <c r="U10" s="20"/>
    </row>
    <row r="11" spans="2:21" ht="15.75" thickBot="1">
      <c r="B11" s="18"/>
      <c r="C11" s="230" t="s">
        <v>30</v>
      </c>
      <c r="D11" s="231"/>
      <c r="E11" s="232"/>
      <c r="F11" s="230" t="s">
        <v>141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2"/>
    </row>
    <row r="12" spans="2:21" ht="22.5" customHeight="1">
      <c r="B12" s="216" t="s">
        <v>135</v>
      </c>
      <c r="C12" s="224" t="s">
        <v>28</v>
      </c>
      <c r="D12" s="225"/>
      <c r="E12" s="226"/>
      <c r="F12" s="224" t="s">
        <v>34</v>
      </c>
      <c r="G12" s="225"/>
      <c r="H12" s="226"/>
      <c r="I12" s="221" t="s">
        <v>35</v>
      </c>
      <c r="J12" s="222"/>
      <c r="K12" s="223"/>
      <c r="L12" s="221" t="s">
        <v>87</v>
      </c>
      <c r="M12" s="222"/>
      <c r="N12" s="223"/>
      <c r="O12" s="221" t="s">
        <v>36</v>
      </c>
      <c r="P12" s="222"/>
      <c r="Q12" s="223"/>
      <c r="R12" s="218" t="s">
        <v>7</v>
      </c>
      <c r="S12" s="219"/>
      <c r="T12" s="219"/>
      <c r="U12" s="220"/>
    </row>
    <row r="13" spans="2:21" ht="15">
      <c r="B13" s="217"/>
      <c r="C13" s="22">
        <v>2012</v>
      </c>
      <c r="D13" s="4">
        <v>2013</v>
      </c>
      <c r="E13" s="23" t="s">
        <v>17</v>
      </c>
      <c r="F13" s="22">
        <v>2012</v>
      </c>
      <c r="G13" s="4">
        <v>2013</v>
      </c>
      <c r="H13" s="23" t="s">
        <v>17</v>
      </c>
      <c r="I13" s="22">
        <v>2012</v>
      </c>
      <c r="J13" s="4">
        <v>2013</v>
      </c>
      <c r="K13" s="23" t="s">
        <v>17</v>
      </c>
      <c r="L13" s="22">
        <v>2012</v>
      </c>
      <c r="M13" s="4">
        <v>2013</v>
      </c>
      <c r="N13" s="23" t="s">
        <v>17</v>
      </c>
      <c r="O13" s="22">
        <v>2012</v>
      </c>
      <c r="P13" s="4">
        <v>2013</v>
      </c>
      <c r="Q13" s="23" t="s">
        <v>17</v>
      </c>
      <c r="R13" s="22">
        <v>2012</v>
      </c>
      <c r="S13" s="4">
        <v>2013</v>
      </c>
      <c r="T13" s="4" t="s">
        <v>17</v>
      </c>
      <c r="U13" s="24" t="s">
        <v>18</v>
      </c>
    </row>
    <row r="14" spans="2:21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6"/>
      <c r="U14" s="28"/>
    </row>
    <row r="15" spans="2:22" ht="15">
      <c r="B15" s="43" t="s">
        <v>19</v>
      </c>
      <c r="C15" s="59">
        <f>SUM(C17:C22)</f>
        <v>3286481839</v>
      </c>
      <c r="D15" s="60">
        <f>SUM(D17:D22)</f>
        <v>3124601002</v>
      </c>
      <c r="E15" s="61">
        <f>+D15-C15</f>
        <v>-161880837</v>
      </c>
      <c r="F15" s="59">
        <f>SUM(F17:F22)</f>
        <v>538857892.6899997</v>
      </c>
      <c r="G15" s="60">
        <f>SUM(G17:G22)</f>
        <v>561782172.6899977</v>
      </c>
      <c r="H15" s="61">
        <f>+G15-F15</f>
        <v>22924279.999997973</v>
      </c>
      <c r="I15" s="59">
        <f>SUM(I17:I22)</f>
        <v>60785270.30999999</v>
      </c>
      <c r="J15" s="62">
        <f>SUM(J17:J22)</f>
        <v>43519584.53999999</v>
      </c>
      <c r="K15" s="63">
        <f>+J15-I15</f>
        <v>-17265685.769999996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3305306.690000001</v>
      </c>
      <c r="P15" s="60">
        <f>SUM(P17:P22)</f>
        <v>9764207.05</v>
      </c>
      <c r="Q15" s="61">
        <f>+P15-O15</f>
        <v>6458900.359999999</v>
      </c>
      <c r="R15" s="59">
        <f>SUM(R17:R22)</f>
        <v>602948469.6899997</v>
      </c>
      <c r="S15" s="60">
        <f>SUM(S17:S22)</f>
        <v>615065964.2799976</v>
      </c>
      <c r="T15" s="60">
        <f>+S15-R15</f>
        <v>12117494.589997888</v>
      </c>
      <c r="U15" s="64">
        <f>IF(R15=0,"",T15/R15)</f>
        <v>0.020097065004954708</v>
      </c>
      <c r="V15" s="29"/>
    </row>
    <row r="16" spans="2:21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6"/>
      <c r="U16" s="68">
        <f aca="true" t="shared" si="0" ref="U16:U28">IF(R16=0,"",T16/R16)</f>
      </c>
    </row>
    <row r="17" spans="2:23" s="127" customFormat="1" ht="15">
      <c r="B17" s="128" t="s">
        <v>50</v>
      </c>
      <c r="C17" s="65">
        <f>Egresos_1!F21</f>
        <v>1271195703</v>
      </c>
      <c r="D17" s="66">
        <f>Egresos_1!M21</f>
        <v>1314872346</v>
      </c>
      <c r="E17" s="67">
        <f aca="true" t="shared" si="1" ref="E17:E22">+D17-C17</f>
        <v>43676643</v>
      </c>
      <c r="F17" s="65">
        <v>262726368.8899989</v>
      </c>
      <c r="G17" s="66">
        <v>298502475.0399974</v>
      </c>
      <c r="H17" s="67">
        <f aca="true" t="shared" si="2" ref="H17:H22">+G17-F17</f>
        <v>35776106.149998486</v>
      </c>
      <c r="I17" s="65">
        <v>11855409.149999997</v>
      </c>
      <c r="J17" s="66">
        <v>2487622.3499999996</v>
      </c>
      <c r="K17" s="67">
        <f aca="true" t="shared" si="3" ref="K17:K22">+J17-I17</f>
        <v>-9367786.799999997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f>+F17+I17+L17+O17</f>
        <v>274581778.0399989</v>
      </c>
      <c r="S17" s="66">
        <f aca="true" t="shared" si="6" ref="R17:S22">+G17+J17+M17+P17</f>
        <v>300990097.3899974</v>
      </c>
      <c r="T17" s="66">
        <f aca="true" t="shared" si="7" ref="T17:T22">+S17-R17</f>
        <v>26408319.349998534</v>
      </c>
      <c r="U17" s="68">
        <f t="shared" si="0"/>
        <v>0.09617651811604039</v>
      </c>
      <c r="W17" s="129"/>
    </row>
    <row r="18" spans="2:23" s="127" customFormat="1" ht="15">
      <c r="B18" s="128" t="s">
        <v>51</v>
      </c>
      <c r="C18" s="65">
        <f>Egresos_1!F22</f>
        <v>223055558</v>
      </c>
      <c r="D18" s="66">
        <f>Egresos_1!M22</f>
        <v>185748826</v>
      </c>
      <c r="E18" s="67">
        <f t="shared" si="1"/>
        <v>-37306732</v>
      </c>
      <c r="F18" s="65">
        <v>46468454.83999998</v>
      </c>
      <c r="G18" s="66">
        <v>45661890.49</v>
      </c>
      <c r="H18" s="67">
        <f t="shared" si="2"/>
        <v>-806564.3499999791</v>
      </c>
      <c r="I18" s="65">
        <v>101218.04</v>
      </c>
      <c r="J18" s="66">
        <v>7270.55</v>
      </c>
      <c r="K18" s="67">
        <f t="shared" si="3"/>
        <v>-93947.48999999999</v>
      </c>
      <c r="L18" s="65">
        <v>0</v>
      </c>
      <c r="M18" s="66">
        <v>0</v>
      </c>
      <c r="N18" s="67">
        <f t="shared" si="4"/>
        <v>0</v>
      </c>
      <c r="O18" s="65">
        <v>0</v>
      </c>
      <c r="P18" s="66">
        <v>0</v>
      </c>
      <c r="Q18" s="67">
        <f t="shared" si="5"/>
        <v>0</v>
      </c>
      <c r="R18" s="65">
        <f t="shared" si="6"/>
        <v>46569672.87999998</v>
      </c>
      <c r="S18" s="66">
        <f>+G18+J18+M18+P18</f>
        <v>45669161.04</v>
      </c>
      <c r="T18" s="66">
        <f t="shared" si="7"/>
        <v>-900511.8399999812</v>
      </c>
      <c r="U18" s="68">
        <f t="shared" si="0"/>
        <v>-0.019336872782430882</v>
      </c>
      <c r="W18" s="129"/>
    </row>
    <row r="19" spans="2:23" s="127" customFormat="1" ht="15">
      <c r="B19" s="128" t="s">
        <v>52</v>
      </c>
      <c r="C19" s="65">
        <f>Egresos_1!F23</f>
        <v>1676459255</v>
      </c>
      <c r="D19" s="66">
        <f>Egresos_1!M23</f>
        <v>1568441321</v>
      </c>
      <c r="E19" s="67">
        <f t="shared" si="1"/>
        <v>-108017934</v>
      </c>
      <c r="F19" s="65">
        <v>225962723.24000084</v>
      </c>
      <c r="G19" s="66">
        <v>197820686.60000023</v>
      </c>
      <c r="H19" s="67">
        <f t="shared" si="2"/>
        <v>-28142036.64000061</v>
      </c>
      <c r="I19" s="65">
        <v>48710962.26999999</v>
      </c>
      <c r="J19" s="66">
        <v>39803738.67999999</v>
      </c>
      <c r="K19" s="67">
        <f t="shared" si="3"/>
        <v>-8907223.589999996</v>
      </c>
      <c r="L19" s="65">
        <v>0</v>
      </c>
      <c r="M19" s="66">
        <v>0</v>
      </c>
      <c r="N19" s="67">
        <f t="shared" si="4"/>
        <v>0</v>
      </c>
      <c r="O19" s="65">
        <v>3299505.9700000007</v>
      </c>
      <c r="P19" s="66">
        <v>9763193.92</v>
      </c>
      <c r="Q19" s="67">
        <f t="shared" si="5"/>
        <v>6463687.949999999</v>
      </c>
      <c r="R19" s="65">
        <f t="shared" si="6"/>
        <v>277973191.48000085</v>
      </c>
      <c r="S19" s="66">
        <f t="shared" si="6"/>
        <v>247387619.2000002</v>
      </c>
      <c r="T19" s="66">
        <f t="shared" si="7"/>
        <v>-30585572.280000657</v>
      </c>
      <c r="U19" s="68">
        <f>IF(R19=0,"",T19/R19)</f>
        <v>-0.11003065481658571</v>
      </c>
      <c r="W19" s="129"/>
    </row>
    <row r="20" spans="2:23" s="127" customFormat="1" ht="15">
      <c r="B20" s="128" t="s">
        <v>86</v>
      </c>
      <c r="C20" s="65">
        <f>Egresos_1!F24</f>
        <v>115771323</v>
      </c>
      <c r="D20" s="66">
        <f>Egresos_1!M24</f>
        <v>55538509</v>
      </c>
      <c r="E20" s="67">
        <f t="shared" si="1"/>
        <v>-60232814</v>
      </c>
      <c r="F20" s="65">
        <v>3700345.7199999997</v>
      </c>
      <c r="G20" s="66">
        <v>19797120.560000002</v>
      </c>
      <c r="H20" s="67">
        <f t="shared" si="2"/>
        <v>16096774.840000004</v>
      </c>
      <c r="I20" s="65">
        <v>117680.85</v>
      </c>
      <c r="J20" s="66">
        <v>1220952.96</v>
      </c>
      <c r="K20" s="67">
        <f t="shared" si="3"/>
        <v>1103272.1099999999</v>
      </c>
      <c r="L20" s="65">
        <v>0</v>
      </c>
      <c r="M20" s="66">
        <v>0</v>
      </c>
      <c r="N20" s="67">
        <f t="shared" si="4"/>
        <v>0</v>
      </c>
      <c r="O20" s="65">
        <v>5800.72</v>
      </c>
      <c r="P20" s="66">
        <v>1013.13</v>
      </c>
      <c r="Q20" s="67">
        <f t="shared" si="5"/>
        <v>-4787.59</v>
      </c>
      <c r="R20" s="65">
        <f>+F20+I20+L20+O20</f>
        <v>3823827.29</v>
      </c>
      <c r="S20" s="66">
        <f>+G20+J20+M20+P20</f>
        <v>21019086.650000002</v>
      </c>
      <c r="T20" s="66">
        <f t="shared" si="7"/>
        <v>17195259.360000003</v>
      </c>
      <c r="U20" s="68">
        <f>IF(R20=0,"",T20/R20)</f>
        <v>4.496871342743098</v>
      </c>
      <c r="W20" s="129"/>
    </row>
    <row r="21" spans="2:23" s="127" customFormat="1" ht="15">
      <c r="B21" s="128"/>
      <c r="C21" s="65">
        <f>Egresos_1!F25</f>
        <v>0</v>
      </c>
      <c r="D21" s="66">
        <v>0</v>
      </c>
      <c r="E21" s="67">
        <f t="shared" si="1"/>
        <v>0</v>
      </c>
      <c r="F21" s="65">
        <v>0</v>
      </c>
      <c r="G21" s="66">
        <v>0</v>
      </c>
      <c r="H21" s="67">
        <f t="shared" si="2"/>
        <v>0</v>
      </c>
      <c r="I21" s="65">
        <v>0</v>
      </c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>
        <v>0</v>
      </c>
      <c r="P21" s="66">
        <v>0</v>
      </c>
      <c r="Q21" s="67">
        <f t="shared" si="5"/>
        <v>0</v>
      </c>
      <c r="R21" s="65">
        <f>+F21+I21+L21+O21</f>
        <v>0</v>
      </c>
      <c r="S21" s="66">
        <f>+G21+J21+M21+P21</f>
        <v>0</v>
      </c>
      <c r="T21" s="66">
        <f t="shared" si="7"/>
        <v>0</v>
      </c>
      <c r="U21" s="68">
        <f>IF(R21=0,"",T21/R21)</f>
      </c>
      <c r="W21" s="129"/>
    </row>
    <row r="22" spans="2:23" s="127" customFormat="1" ht="15">
      <c r="B22" s="128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>
        <f t="shared" si="6"/>
        <v>0</v>
      </c>
      <c r="S22" s="66">
        <f t="shared" si="6"/>
        <v>0</v>
      </c>
      <c r="T22" s="66">
        <f t="shared" si="7"/>
        <v>0</v>
      </c>
      <c r="U22" s="68">
        <f t="shared" si="0"/>
      </c>
      <c r="W22" s="129"/>
    </row>
    <row r="23" spans="2:21" s="127" customFormat="1" ht="4.5" customHeight="1">
      <c r="B23" s="128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6"/>
      <c r="U23" s="68">
        <f t="shared" si="0"/>
      </c>
    </row>
    <row r="24" spans="2:22" s="127" customFormat="1" ht="15">
      <c r="B24" s="130" t="s">
        <v>20</v>
      </c>
      <c r="C24" s="59">
        <f>SUM(C27:C28)</f>
        <v>576512009</v>
      </c>
      <c r="D24" s="62">
        <f>SUM(D27:D28)</f>
        <v>933637737</v>
      </c>
      <c r="E24" s="61">
        <f>+D24-C24</f>
        <v>357125728</v>
      </c>
      <c r="F24" s="59">
        <f>SUM(F27:F28)</f>
        <v>77295945.56</v>
      </c>
      <c r="G24" s="62">
        <f>SUM(G27:G28)</f>
        <v>50992702.450000025</v>
      </c>
      <c r="H24" s="61">
        <f>+G24-F24</f>
        <v>-26303243.109999977</v>
      </c>
      <c r="I24" s="59">
        <f>SUM(I27:I28)</f>
        <v>2986513.91</v>
      </c>
      <c r="J24" s="62">
        <f>SUM(J27:J28)</f>
        <v>787537.0299999999</v>
      </c>
      <c r="K24" s="63">
        <f>+J24-I24</f>
        <v>-2198976.8800000004</v>
      </c>
      <c r="L24" s="59">
        <f>SUM(L27:L28)</f>
        <v>1302330.1500000001</v>
      </c>
      <c r="M24" s="62">
        <f>SUM(M27:M28)</f>
        <v>1081010.02</v>
      </c>
      <c r="N24" s="63">
        <f>+M24-L24</f>
        <v>-221320.13000000012</v>
      </c>
      <c r="O24" s="59">
        <f>SUM(O27:O28)</f>
        <v>1271517.2</v>
      </c>
      <c r="P24" s="62">
        <f>SUM(P27:P28)</f>
        <v>256403</v>
      </c>
      <c r="Q24" s="61">
        <f>+P24-O24</f>
        <v>-1015114.2</v>
      </c>
      <c r="R24" s="59">
        <f>SUM(R27:R28)</f>
        <v>82856306.82000001</v>
      </c>
      <c r="S24" s="62">
        <f>SUM(S27:S28)</f>
        <v>53117652.50000003</v>
      </c>
      <c r="T24" s="60">
        <f>+S24-R24</f>
        <v>-29738654.319999978</v>
      </c>
      <c r="U24" s="64">
        <f t="shared" si="0"/>
        <v>-0.35891841504117833</v>
      </c>
      <c r="V24" s="131"/>
    </row>
    <row r="25" spans="2:22" s="127" customFormat="1" ht="4.5" customHeight="1">
      <c r="B25" s="128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6"/>
      <c r="U25" s="68">
        <f t="shared" si="0"/>
      </c>
      <c r="V25" s="131"/>
    </row>
    <row r="26" spans="1:23" s="127" customFormat="1" ht="15">
      <c r="A26" s="132"/>
      <c r="B26" s="77" t="s">
        <v>53</v>
      </c>
      <c r="C26" s="65"/>
      <c r="D26" s="78"/>
      <c r="E26" s="67"/>
      <c r="F26" s="65"/>
      <c r="G26" s="78"/>
      <c r="H26" s="67"/>
      <c r="I26" s="65"/>
      <c r="J26" s="78"/>
      <c r="K26" s="67"/>
      <c r="L26" s="65"/>
      <c r="M26" s="78"/>
      <c r="N26" s="67"/>
      <c r="O26" s="65"/>
      <c r="P26" s="78"/>
      <c r="Q26" s="67"/>
      <c r="R26" s="65">
        <f>+F26+I26+L26+O26</f>
        <v>0</v>
      </c>
      <c r="S26" s="78"/>
      <c r="T26" s="78"/>
      <c r="U26" s="79"/>
      <c r="W26" s="129"/>
    </row>
    <row r="27" spans="2:23" s="127" customFormat="1" ht="15">
      <c r="B27" s="77" t="s">
        <v>71</v>
      </c>
      <c r="C27" s="65">
        <f>Egresos_1!F28</f>
        <v>308401982</v>
      </c>
      <c r="D27" s="78">
        <f>Egresos_1!M28</f>
        <v>595915926</v>
      </c>
      <c r="E27" s="67">
        <f>+D27-C27</f>
        <v>287513944</v>
      </c>
      <c r="F27" s="65">
        <v>35119421.800000004</v>
      </c>
      <c r="G27" s="78">
        <v>47325127.79000003</v>
      </c>
      <c r="H27" s="67">
        <f>+G27-F27</f>
        <v>12205705.990000024</v>
      </c>
      <c r="I27" s="65">
        <v>0</v>
      </c>
      <c r="J27" s="78">
        <v>0</v>
      </c>
      <c r="K27" s="67">
        <f>+J27-I27</f>
        <v>0</v>
      </c>
      <c r="L27" s="65">
        <v>1302330.1500000001</v>
      </c>
      <c r="M27" s="78">
        <v>1081010.02</v>
      </c>
      <c r="N27" s="67"/>
      <c r="O27" s="65">
        <v>1227198</v>
      </c>
      <c r="P27" s="78">
        <v>0</v>
      </c>
      <c r="Q27" s="67">
        <f>+P27-O27</f>
        <v>-1227198</v>
      </c>
      <c r="R27" s="65">
        <f>+F27+I27+L27+O27</f>
        <v>37648949.95</v>
      </c>
      <c r="S27" s="66">
        <f>+G27+J27+M27+P27</f>
        <v>48406137.81000003</v>
      </c>
      <c r="T27" s="66">
        <f>+S27-R27</f>
        <v>10757187.86000003</v>
      </c>
      <c r="U27" s="68">
        <f t="shared" si="0"/>
        <v>0.2857234497718051</v>
      </c>
      <c r="W27" s="129"/>
    </row>
    <row r="28" spans="2:23" s="127" customFormat="1" ht="15">
      <c r="B28" s="85" t="s">
        <v>72</v>
      </c>
      <c r="C28" s="65">
        <f>Egresos_1!F29</f>
        <v>268110027</v>
      </c>
      <c r="D28" s="78">
        <f>Egresos_1!M29</f>
        <v>337721811</v>
      </c>
      <c r="E28" s="67">
        <f>+D28-C28</f>
        <v>69611784</v>
      </c>
      <c r="F28" s="65">
        <v>42176523.760000005</v>
      </c>
      <c r="G28" s="86">
        <v>3667574.659999999</v>
      </c>
      <c r="H28" s="67">
        <f>+G28-F28</f>
        <v>-38508949.10000001</v>
      </c>
      <c r="I28" s="65">
        <v>2986513.91</v>
      </c>
      <c r="J28" s="86">
        <v>787537.0299999999</v>
      </c>
      <c r="K28" s="67">
        <f>+J28-I28</f>
        <v>-2198976.8800000004</v>
      </c>
      <c r="L28" s="65">
        <v>0</v>
      </c>
      <c r="M28" s="86">
        <v>0</v>
      </c>
      <c r="N28" s="67"/>
      <c r="O28" s="65">
        <v>44319.2</v>
      </c>
      <c r="P28" s="86">
        <v>256403</v>
      </c>
      <c r="Q28" s="67">
        <f>+P28-O28</f>
        <v>212083.8</v>
      </c>
      <c r="R28" s="65">
        <f>+F28+I28+L28+O28</f>
        <v>45207356.870000005</v>
      </c>
      <c r="S28" s="66">
        <f>+G28+J28+M28+P28</f>
        <v>4711514.6899999995</v>
      </c>
      <c r="T28" s="66">
        <f>+S28-R28</f>
        <v>-40495842.18000001</v>
      </c>
      <c r="U28" s="68">
        <f t="shared" si="0"/>
        <v>-0.8957799124698087</v>
      </c>
      <c r="W28" s="129"/>
    </row>
    <row r="29" spans="2:23" s="127" customFormat="1" ht="15.75" thickBot="1">
      <c r="B29" s="128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6"/>
      <c r="U29" s="68"/>
      <c r="W29" s="133"/>
    </row>
    <row r="30" spans="2:21" s="127" customFormat="1" ht="15.75" thickBot="1">
      <c r="B30" s="171" t="s">
        <v>21</v>
      </c>
      <c r="C30" s="165">
        <f>+C15+C24</f>
        <v>3862993848</v>
      </c>
      <c r="D30" s="165">
        <f>+D15+D24</f>
        <v>4058238739</v>
      </c>
      <c r="E30" s="166">
        <f>+D30-C30</f>
        <v>195244891</v>
      </c>
      <c r="F30" s="165">
        <f>+F15+F24</f>
        <v>616153838.2499998</v>
      </c>
      <c r="G30" s="167">
        <f>+G15+G24</f>
        <v>612774875.1399977</v>
      </c>
      <c r="H30" s="166">
        <f>+G30-F30</f>
        <v>-3378963.110002041</v>
      </c>
      <c r="I30" s="165">
        <f>+I15+I24</f>
        <v>63771784.219999984</v>
      </c>
      <c r="J30" s="168">
        <f>+J15+J24</f>
        <v>44307121.56999999</v>
      </c>
      <c r="K30" s="166">
        <f>+J30-I30</f>
        <v>-19464662.64999999</v>
      </c>
      <c r="L30" s="165">
        <f>+L15+L24</f>
        <v>1302330.1500000001</v>
      </c>
      <c r="M30" s="168">
        <f>+M15+M24</f>
        <v>1081010.02</v>
      </c>
      <c r="N30" s="169">
        <f>+M30-L30</f>
        <v>-221320.13000000012</v>
      </c>
      <c r="O30" s="165">
        <f>+O15+O24</f>
        <v>4576823.890000001</v>
      </c>
      <c r="P30" s="167">
        <f>+P15+P24</f>
        <v>10020610.05</v>
      </c>
      <c r="Q30" s="166">
        <f>+P30-O30</f>
        <v>5443786.16</v>
      </c>
      <c r="R30" s="165">
        <f>+R15+R24</f>
        <v>685804776.5099998</v>
      </c>
      <c r="S30" s="167">
        <f>+S15+S24</f>
        <v>668183616.7799976</v>
      </c>
      <c r="T30" s="167">
        <f>+S30-R30</f>
        <v>-17621159.730002165</v>
      </c>
      <c r="U30" s="170">
        <f>IF(R30=0,"",T30/R30)</f>
        <v>-0.025694133860768218</v>
      </c>
    </row>
    <row r="31" spans="2:21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2"/>
    </row>
    <row r="32" s="127" customFormat="1" ht="15">
      <c r="B32" s="13" t="s">
        <v>150</v>
      </c>
    </row>
    <row r="33" spans="2:17" s="127" customFormat="1" ht="15" customHeight="1">
      <c r="B33" s="195" t="s">
        <v>139</v>
      </c>
      <c r="C33" s="195"/>
      <c r="D33" s="195"/>
      <c r="E33" s="195"/>
      <c r="F33" s="195"/>
      <c r="G33" s="195"/>
      <c r="H33" s="19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5" s="127" customFormat="1" ht="15">
      <c r="B34" s="42" t="s">
        <v>156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6:16" s="127" customFormat="1" ht="15"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="127" customFormat="1" ht="15"/>
    <row r="37" s="127" customFormat="1" ht="15"/>
    <row r="38" s="127" customFormat="1" ht="15"/>
    <row r="39" s="127" customFormat="1" ht="15"/>
    <row r="40" s="127" customFormat="1" ht="15"/>
    <row r="41" s="127" customFormat="1" ht="15"/>
    <row r="42" s="127" customFormat="1" ht="15"/>
    <row r="43" s="127" customFormat="1" ht="15"/>
    <row r="44" s="127" customFormat="1" ht="15"/>
    <row r="45" s="127" customFormat="1" ht="15"/>
    <row r="46" s="127" customFormat="1" ht="15"/>
    <row r="47" s="127" customFormat="1" ht="15"/>
    <row r="48" s="127" customFormat="1" ht="15"/>
    <row r="49" s="127" customFormat="1" ht="15"/>
    <row r="50" s="127" customFormat="1" ht="15"/>
    <row r="51" s="127" customFormat="1" ht="15"/>
    <row r="52" s="127" customFormat="1" ht="15"/>
    <row r="53" s="127" customFormat="1" ht="15"/>
    <row r="54" s="127" customFormat="1" ht="15"/>
    <row r="55" s="127" customFormat="1" ht="15"/>
    <row r="56" s="127" customFormat="1" ht="15"/>
    <row r="57" s="127" customFormat="1" ht="15"/>
    <row r="58" s="127" customFormat="1" ht="15"/>
    <row r="59" s="127" customFormat="1" ht="15"/>
    <row r="60" s="127" customFormat="1" ht="15"/>
    <row r="61" s="127" customFormat="1" ht="15"/>
  </sheetData>
  <sheetProtection/>
  <mergeCells count="14">
    <mergeCell ref="B5:U5"/>
    <mergeCell ref="B6:U6"/>
    <mergeCell ref="B3:U3"/>
    <mergeCell ref="B4:U4"/>
    <mergeCell ref="C11:E11"/>
    <mergeCell ref="F11:U11"/>
    <mergeCell ref="B33:H33"/>
    <mergeCell ref="B12:B13"/>
    <mergeCell ref="R12:U12"/>
    <mergeCell ref="O12:Q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N24 N15 N30 Q15:Q16 H15:H16 H23:H25 H29:H30 Q23:Q24 E24 E30 E15 K24 K30 Q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8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6" customWidth="1"/>
    <col min="5" max="5" width="10.7109375" style="32" customWidth="1"/>
    <col min="6" max="6" width="10.7109375" style="32" bestFit="1" customWidth="1"/>
    <col min="7" max="7" width="12.00390625" style="32" bestFit="1" customWidth="1"/>
    <col min="8" max="8" width="10.7109375" style="32" customWidth="1"/>
    <col min="9" max="9" width="10.8515625" style="32" bestFit="1" customWidth="1"/>
    <col min="10" max="10" width="12.00390625" style="32" customWidth="1"/>
    <col min="11" max="12" width="10.00390625" style="32" customWidth="1"/>
    <col min="13" max="13" width="10.421875" style="32" customWidth="1"/>
    <col min="14" max="14" width="10.421875" style="32" bestFit="1" customWidth="1"/>
    <col min="15" max="15" width="10.57421875" style="32" customWidth="1"/>
    <col min="16" max="16" width="10.7109375" style="32" bestFit="1" customWidth="1"/>
    <col min="17" max="17" width="10.140625" style="32" bestFit="1" customWidth="1"/>
    <col min="18" max="18" width="10.57421875" style="32" customWidth="1"/>
    <col min="19" max="19" width="10.7109375" style="32" bestFit="1" customWidth="1"/>
    <col min="20" max="21" width="10.8515625" style="32" bestFit="1" customWidth="1"/>
    <col min="22" max="22" width="11.421875" style="32" bestFit="1" customWidth="1"/>
    <col min="23" max="23" width="8.00390625" style="32" customWidth="1"/>
    <col min="24" max="16384" width="16.57421875" style="32" customWidth="1"/>
  </cols>
  <sheetData>
    <row r="2" spans="3:23" ht="14.25">
      <c r="C2" s="215" t="s">
        <v>158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3:24" ht="12.75">
      <c r="C3" s="233" t="s">
        <v>22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33"/>
    </row>
    <row r="4" spans="3:24" ht="15.75">
      <c r="C4" s="234" t="s">
        <v>16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7"/>
    </row>
    <row r="5" spans="3:23" ht="12.75">
      <c r="C5" s="34" t="s">
        <v>27</v>
      </c>
      <c r="D5" s="34"/>
      <c r="E5" s="34"/>
      <c r="F5" s="34"/>
      <c r="G5" s="34"/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3:23" ht="12.75">
      <c r="C6" s="34" t="s">
        <v>29</v>
      </c>
      <c r="D6" s="34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3:23" ht="13.5" thickBot="1">
      <c r="C7" s="34"/>
      <c r="D7" s="34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2:23" ht="15.75" customHeight="1" thickBot="1">
      <c r="B8" s="240" t="s">
        <v>74</v>
      </c>
      <c r="C8" s="240" t="s">
        <v>151</v>
      </c>
      <c r="D8" s="34"/>
      <c r="E8" s="230" t="s">
        <v>30</v>
      </c>
      <c r="F8" s="231"/>
      <c r="G8" s="232"/>
      <c r="H8" s="230" t="s">
        <v>37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2"/>
    </row>
    <row r="9" spans="2:23" ht="16.5" customHeight="1">
      <c r="B9" s="241"/>
      <c r="C9" s="241"/>
      <c r="D9" s="55"/>
      <c r="E9" s="235" t="s">
        <v>73</v>
      </c>
      <c r="F9" s="236"/>
      <c r="G9" s="237"/>
      <c r="H9" s="221" t="s">
        <v>23</v>
      </c>
      <c r="I9" s="222"/>
      <c r="J9" s="223"/>
      <c r="K9" s="221" t="s">
        <v>31</v>
      </c>
      <c r="L9" s="222"/>
      <c r="M9" s="223"/>
      <c r="N9" s="221" t="s">
        <v>24</v>
      </c>
      <c r="O9" s="222"/>
      <c r="P9" s="223"/>
      <c r="Q9" s="221" t="s">
        <v>153</v>
      </c>
      <c r="R9" s="222"/>
      <c r="S9" s="223"/>
      <c r="T9" s="221" t="s">
        <v>7</v>
      </c>
      <c r="U9" s="222"/>
      <c r="V9" s="222"/>
      <c r="W9" s="223"/>
    </row>
    <row r="10" spans="2:23" ht="17.25" customHeight="1" thickBot="1">
      <c r="B10" s="242"/>
      <c r="C10" s="242"/>
      <c r="D10" s="49"/>
      <c r="E10" s="176">
        <v>2012</v>
      </c>
      <c r="F10" s="87">
        <v>2013</v>
      </c>
      <c r="G10" s="88" t="s">
        <v>17</v>
      </c>
      <c r="H10" s="176">
        <v>2012</v>
      </c>
      <c r="I10" s="87">
        <v>2013</v>
      </c>
      <c r="J10" s="88" t="s">
        <v>17</v>
      </c>
      <c r="K10" s="176">
        <v>2012</v>
      </c>
      <c r="L10" s="87">
        <v>2013</v>
      </c>
      <c r="M10" s="88" t="s">
        <v>17</v>
      </c>
      <c r="N10" s="176">
        <v>2012</v>
      </c>
      <c r="O10" s="87">
        <v>2013</v>
      </c>
      <c r="P10" s="88" t="s">
        <v>17</v>
      </c>
      <c r="Q10" s="176">
        <v>2012</v>
      </c>
      <c r="R10" s="87">
        <v>2013</v>
      </c>
      <c r="S10" s="88" t="s">
        <v>17</v>
      </c>
      <c r="T10" s="176">
        <v>2012</v>
      </c>
      <c r="U10" s="87">
        <v>2013</v>
      </c>
      <c r="V10" s="87" t="s">
        <v>17</v>
      </c>
      <c r="W10" s="38" t="s">
        <v>18</v>
      </c>
    </row>
    <row r="11" spans="2:23" ht="4.5" customHeight="1">
      <c r="B11" s="179"/>
      <c r="C11" s="180"/>
      <c r="D11" s="95"/>
      <c r="E11" s="177"/>
      <c r="F11" s="91"/>
      <c r="G11" s="89"/>
      <c r="H11" s="90"/>
      <c r="I11" s="91"/>
      <c r="J11" s="89"/>
      <c r="K11" s="90"/>
      <c r="L11" s="91"/>
      <c r="M11" s="89"/>
      <c r="N11" s="90"/>
      <c r="O11" s="91"/>
      <c r="P11" s="90"/>
      <c r="Q11" s="90"/>
      <c r="R11" s="91"/>
      <c r="S11" s="90"/>
      <c r="T11" s="92"/>
      <c r="U11" s="91"/>
      <c r="V11" s="89"/>
      <c r="W11" s="134"/>
    </row>
    <row r="12" spans="2:25" ht="12.75" customHeight="1">
      <c r="B12" s="69" t="s">
        <v>56</v>
      </c>
      <c r="C12" s="104" t="s">
        <v>82</v>
      </c>
      <c r="D12" s="100"/>
      <c r="E12" s="181">
        <v>49791154</v>
      </c>
      <c r="F12" s="182">
        <v>42840034</v>
      </c>
      <c r="G12" s="110">
        <f aca="true" t="shared" si="0" ref="G12:G18">+F12-E12</f>
        <v>-6951120</v>
      </c>
      <c r="H12" s="181">
        <v>42558194</v>
      </c>
      <c r="I12" s="182">
        <v>11354558</v>
      </c>
      <c r="J12" s="110">
        <f>+I12-H12</f>
        <v>-31203636</v>
      </c>
      <c r="K12" s="181">
        <v>0</v>
      </c>
      <c r="L12" s="182"/>
      <c r="M12" s="110">
        <f>+L12-K12</f>
        <v>0</v>
      </c>
      <c r="N12" s="181">
        <v>0</v>
      </c>
      <c r="O12" s="182">
        <v>0</v>
      </c>
      <c r="P12" s="110">
        <f>+O12-N12</f>
        <v>0</v>
      </c>
      <c r="Q12" s="181">
        <v>0</v>
      </c>
      <c r="R12" s="182"/>
      <c r="S12" s="110">
        <f>+R12-Q12</f>
        <v>0</v>
      </c>
      <c r="T12" s="181">
        <f>+H12+K12+N12+Q12</f>
        <v>42558194</v>
      </c>
      <c r="U12" s="182">
        <f>+I12+L12+O12+R12</f>
        <v>11354558</v>
      </c>
      <c r="V12" s="110">
        <f aca="true" t="shared" si="1" ref="V12:V18">+U12-T12</f>
        <v>-31203636</v>
      </c>
      <c r="W12" s="71">
        <f aca="true" t="shared" si="2" ref="W12:W28">IF(T12=0," ",V12/T12)</f>
        <v>-0.7331992518291542</v>
      </c>
      <c r="Y12" s="39"/>
    </row>
    <row r="13" spans="2:25" ht="12.75" customHeight="1">
      <c r="B13" s="69"/>
      <c r="C13" s="104"/>
      <c r="D13" s="100"/>
      <c r="E13" s="181"/>
      <c r="F13" s="182"/>
      <c r="G13" s="111"/>
      <c r="H13" s="181"/>
      <c r="I13" s="182"/>
      <c r="J13" s="111"/>
      <c r="K13" s="181"/>
      <c r="L13" s="182"/>
      <c r="M13" s="111"/>
      <c r="N13" s="181"/>
      <c r="O13" s="182"/>
      <c r="P13" s="111"/>
      <c r="Q13" s="181"/>
      <c r="R13" s="182"/>
      <c r="S13" s="111"/>
      <c r="T13" s="181"/>
      <c r="U13" s="182"/>
      <c r="V13" s="111"/>
      <c r="W13" s="71"/>
      <c r="Y13" s="39"/>
    </row>
    <row r="14" spans="2:25" ht="12.75" customHeight="1">
      <c r="B14" s="69" t="s">
        <v>55</v>
      </c>
      <c r="C14" s="104" t="s">
        <v>81</v>
      </c>
      <c r="D14" s="100"/>
      <c r="E14" s="181">
        <v>78992124</v>
      </c>
      <c r="F14" s="182">
        <v>79046563</v>
      </c>
      <c r="G14" s="110">
        <f t="shared" si="0"/>
        <v>54439</v>
      </c>
      <c r="H14" s="181">
        <v>74438253</v>
      </c>
      <c r="I14" s="182">
        <v>18514264</v>
      </c>
      <c r="J14" s="110">
        <f>+I14-H14</f>
        <v>-55923989</v>
      </c>
      <c r="K14" s="181">
        <v>0</v>
      </c>
      <c r="L14" s="182"/>
      <c r="M14" s="110">
        <f>+L14-K14</f>
        <v>0</v>
      </c>
      <c r="N14" s="181">
        <v>0</v>
      </c>
      <c r="O14" s="182">
        <v>0</v>
      </c>
      <c r="P14" s="110">
        <f>+O14-N14</f>
        <v>0</v>
      </c>
      <c r="Q14" s="181">
        <v>0</v>
      </c>
      <c r="R14" s="182"/>
      <c r="S14" s="110">
        <f>+R14-Q14</f>
        <v>0</v>
      </c>
      <c r="T14" s="181">
        <f>+H14+K14+N14+Q14</f>
        <v>74438253</v>
      </c>
      <c r="U14" s="182">
        <f>+I14+L14+O14+R14</f>
        <v>18514264</v>
      </c>
      <c r="V14" s="110">
        <f t="shared" si="1"/>
        <v>-55923989</v>
      </c>
      <c r="W14" s="71">
        <f t="shared" si="2"/>
        <v>-0.751280245655416</v>
      </c>
      <c r="Y14" s="39"/>
    </row>
    <row r="15" spans="2:25" ht="12.75" customHeight="1">
      <c r="B15" s="69" t="s">
        <v>57</v>
      </c>
      <c r="C15" s="104" t="s">
        <v>75</v>
      </c>
      <c r="D15" s="100"/>
      <c r="E15" s="181">
        <v>209928898</v>
      </c>
      <c r="F15" s="182">
        <v>208393787</v>
      </c>
      <c r="G15" s="110">
        <f t="shared" si="0"/>
        <v>-1535111</v>
      </c>
      <c r="H15" s="181">
        <v>184675908</v>
      </c>
      <c r="I15" s="182">
        <v>48416603</v>
      </c>
      <c r="J15" s="110">
        <f>+I15-H15</f>
        <v>-136259305</v>
      </c>
      <c r="K15" s="181">
        <v>0</v>
      </c>
      <c r="L15" s="182"/>
      <c r="M15" s="110">
        <f>+L15-K15</f>
        <v>0</v>
      </c>
      <c r="N15" s="181">
        <v>0</v>
      </c>
      <c r="O15" s="182">
        <v>0</v>
      </c>
      <c r="P15" s="110">
        <f>+O15-N15</f>
        <v>0</v>
      </c>
      <c r="Q15" s="181">
        <v>0</v>
      </c>
      <c r="R15" s="182"/>
      <c r="S15" s="110">
        <f>+R15-Q15</f>
        <v>0</v>
      </c>
      <c r="T15" s="181">
        <f>+H15+K15+N15+Q15</f>
        <v>184675908</v>
      </c>
      <c r="U15" s="182">
        <f>+I15+L15+O15+R15</f>
        <v>48416603</v>
      </c>
      <c r="V15" s="110">
        <f t="shared" si="1"/>
        <v>-136259305</v>
      </c>
      <c r="W15" s="71">
        <f t="shared" si="2"/>
        <v>-0.7378293491319939</v>
      </c>
      <c r="Y15" s="39"/>
    </row>
    <row r="16" spans="2:25" ht="12.75" customHeight="1">
      <c r="B16" s="72" t="s">
        <v>66</v>
      </c>
      <c r="C16" s="104" t="s">
        <v>80</v>
      </c>
      <c r="D16" s="100"/>
      <c r="E16" s="181">
        <v>0</v>
      </c>
      <c r="F16" s="183"/>
      <c r="G16" s="110">
        <f t="shared" si="0"/>
        <v>0</v>
      </c>
      <c r="H16" s="181">
        <v>147</v>
      </c>
      <c r="I16" s="183"/>
      <c r="J16" s="110">
        <f>+I16-H16</f>
        <v>-147</v>
      </c>
      <c r="K16" s="181">
        <v>-252050</v>
      </c>
      <c r="L16" s="183"/>
      <c r="M16" s="110">
        <f>+L16-K16</f>
        <v>252050</v>
      </c>
      <c r="N16" s="181">
        <v>-952839</v>
      </c>
      <c r="O16" s="183">
        <v>10546</v>
      </c>
      <c r="P16" s="110">
        <f>+O16-N16</f>
        <v>963385</v>
      </c>
      <c r="Q16" s="181">
        <v>0</v>
      </c>
      <c r="R16" s="183"/>
      <c r="S16" s="110">
        <f>+R16-Q16</f>
        <v>0</v>
      </c>
      <c r="T16" s="181">
        <f>+H16+K16+N16+Q16</f>
        <v>-1204742</v>
      </c>
      <c r="U16" s="183">
        <f>+I16+L16+O16+R16</f>
        <v>10546</v>
      </c>
      <c r="V16" s="110">
        <f t="shared" si="1"/>
        <v>1215288</v>
      </c>
      <c r="W16" s="71">
        <f t="shared" si="2"/>
        <v>-1.0087537414649776</v>
      </c>
      <c r="Y16" s="39"/>
    </row>
    <row r="17" spans="2:25" ht="12.75" customHeight="1">
      <c r="B17" s="69" t="s">
        <v>67</v>
      </c>
      <c r="C17" s="104" t="s">
        <v>78</v>
      </c>
      <c r="D17" s="100"/>
      <c r="E17" s="181">
        <v>1743403</v>
      </c>
      <c r="F17" s="182">
        <v>3340552</v>
      </c>
      <c r="G17" s="110">
        <f t="shared" si="0"/>
        <v>1597149</v>
      </c>
      <c r="H17" s="181">
        <v>9663496</v>
      </c>
      <c r="I17" s="182">
        <v>2855726</v>
      </c>
      <c r="J17" s="110">
        <f>+I17-H17</f>
        <v>-6807770</v>
      </c>
      <c r="K17" s="181">
        <v>0</v>
      </c>
      <c r="L17" s="182"/>
      <c r="M17" s="110">
        <f>+L17-K17</f>
        <v>0</v>
      </c>
      <c r="N17" s="181">
        <v>0</v>
      </c>
      <c r="O17" s="182">
        <v>0</v>
      </c>
      <c r="P17" s="110">
        <f>+O17-N17</f>
        <v>0</v>
      </c>
      <c r="Q17" s="181">
        <v>0</v>
      </c>
      <c r="R17" s="182"/>
      <c r="S17" s="110">
        <f>+R17-Q17</f>
        <v>0</v>
      </c>
      <c r="T17" s="181">
        <f>+H17+K17+N17+Q17</f>
        <v>9663496</v>
      </c>
      <c r="U17" s="182">
        <f>+I17+L17+O17+R17</f>
        <v>2855726</v>
      </c>
      <c r="V17" s="110">
        <f t="shared" si="1"/>
        <v>-6807770</v>
      </c>
      <c r="W17" s="71">
        <f t="shared" si="2"/>
        <v>-0.704483139435252</v>
      </c>
      <c r="Y17" s="39"/>
    </row>
    <row r="18" spans="2:25" ht="12.75" customHeight="1">
      <c r="B18" s="72" t="s">
        <v>62</v>
      </c>
      <c r="C18" s="104" t="s">
        <v>79</v>
      </c>
      <c r="D18" s="100"/>
      <c r="E18" s="181">
        <v>657144</v>
      </c>
      <c r="F18" s="182">
        <v>1978403</v>
      </c>
      <c r="G18" s="110">
        <f t="shared" si="0"/>
        <v>1321259</v>
      </c>
      <c r="H18" s="181">
        <v>3435121</v>
      </c>
      <c r="I18" s="243">
        <v>538233</v>
      </c>
      <c r="J18" s="110">
        <f>+I18-H18</f>
        <v>-2896888</v>
      </c>
      <c r="K18" s="181">
        <v>0</v>
      </c>
      <c r="L18" s="182"/>
      <c r="M18" s="110">
        <f>+L18-K18</f>
        <v>0</v>
      </c>
      <c r="N18" s="181">
        <v>350542</v>
      </c>
      <c r="O18" s="182">
        <v>0</v>
      </c>
      <c r="P18" s="110">
        <f>+O18-N18</f>
        <v>-350542</v>
      </c>
      <c r="Q18" s="181">
        <v>0</v>
      </c>
      <c r="R18" s="182"/>
      <c r="S18" s="110">
        <f>+R18-Q18</f>
        <v>0</v>
      </c>
      <c r="T18" s="181">
        <f>+H18+K18+N18+Q18</f>
        <v>3785663</v>
      </c>
      <c r="U18" s="182">
        <f>+I18+L18+O18+R18</f>
        <v>538233</v>
      </c>
      <c r="V18" s="110">
        <f t="shared" si="1"/>
        <v>-3247430</v>
      </c>
      <c r="W18" s="71">
        <f t="shared" si="2"/>
        <v>-0.8578233191913808</v>
      </c>
      <c r="Y18" s="39"/>
    </row>
    <row r="19" spans="2:25" ht="12.75" customHeight="1">
      <c r="B19" s="106"/>
      <c r="C19" s="103"/>
      <c r="D19" s="98"/>
      <c r="E19" s="184"/>
      <c r="F19" s="185"/>
      <c r="G19" s="112"/>
      <c r="H19" s="184"/>
      <c r="I19" s="185"/>
      <c r="J19" s="112"/>
      <c r="K19" s="184"/>
      <c r="L19" s="185"/>
      <c r="M19" s="112"/>
      <c r="N19" s="184"/>
      <c r="O19" s="185"/>
      <c r="P19" s="112"/>
      <c r="Q19" s="184"/>
      <c r="R19" s="185"/>
      <c r="S19" s="112"/>
      <c r="T19" s="184"/>
      <c r="U19" s="185"/>
      <c r="V19" s="112"/>
      <c r="W19" s="74"/>
      <c r="Y19" s="39"/>
    </row>
    <row r="20" spans="2:25" ht="12.75" customHeight="1">
      <c r="B20" s="72" t="s">
        <v>60</v>
      </c>
      <c r="C20" s="104" t="s">
        <v>77</v>
      </c>
      <c r="D20" s="100"/>
      <c r="E20" s="181">
        <v>153465800</v>
      </c>
      <c r="F20" s="182">
        <v>17408312</v>
      </c>
      <c r="G20" s="110">
        <f>+F20-E20</f>
        <v>-136057488</v>
      </c>
      <c r="H20" s="181">
        <v>0</v>
      </c>
      <c r="I20" s="182">
        <v>0</v>
      </c>
      <c r="J20" s="110">
        <f>+I20-H20</f>
        <v>0</v>
      </c>
      <c r="K20" s="181">
        <v>0</v>
      </c>
      <c r="L20" s="182"/>
      <c r="M20" s="110">
        <f>+L20-K20</f>
        <v>0</v>
      </c>
      <c r="N20" s="181">
        <v>154348203</v>
      </c>
      <c r="O20" s="182">
        <v>16927334</v>
      </c>
      <c r="P20" s="110">
        <f>+O20-N20</f>
        <v>-137420869</v>
      </c>
      <c r="Q20" s="181">
        <v>0</v>
      </c>
      <c r="R20" s="182"/>
      <c r="S20" s="110">
        <f>+R20-Q20</f>
        <v>0</v>
      </c>
      <c r="T20" s="181">
        <f>+H20+K20+N20+Q20</f>
        <v>154348203</v>
      </c>
      <c r="U20" s="182">
        <f>+I20+L20+O20+R20</f>
        <v>16927334</v>
      </c>
      <c r="V20" s="110">
        <f>+U20-T20</f>
        <v>-137420869</v>
      </c>
      <c r="W20" s="71">
        <f t="shared" si="2"/>
        <v>-0.8903302165429163</v>
      </c>
      <c r="Y20" s="39"/>
    </row>
    <row r="21" spans="2:25" ht="12.75" customHeight="1">
      <c r="B21" s="69" t="s">
        <v>142</v>
      </c>
      <c r="C21" s="104" t="s">
        <v>143</v>
      </c>
      <c r="D21" s="100"/>
      <c r="E21" s="181">
        <v>0</v>
      </c>
      <c r="F21" s="182"/>
      <c r="G21" s="110">
        <f>+F21-E21</f>
        <v>0</v>
      </c>
      <c r="H21" s="181">
        <v>0</v>
      </c>
      <c r="I21" s="182">
        <v>0</v>
      </c>
      <c r="J21" s="110">
        <f>+I21-H21</f>
        <v>0</v>
      </c>
      <c r="K21" s="181">
        <v>0</v>
      </c>
      <c r="L21" s="182"/>
      <c r="M21" s="110">
        <f>+L21-K21</f>
        <v>0</v>
      </c>
      <c r="N21" s="181">
        <v>311973</v>
      </c>
      <c r="O21" s="182">
        <v>0</v>
      </c>
      <c r="P21" s="110">
        <f>+O21-N21</f>
        <v>-311973</v>
      </c>
      <c r="Q21" s="181">
        <v>0</v>
      </c>
      <c r="R21" s="182"/>
      <c r="S21" s="110">
        <f>+R21-Q21</f>
        <v>0</v>
      </c>
      <c r="T21" s="181">
        <f>+H21+K21+N21+Q21</f>
        <v>311973</v>
      </c>
      <c r="U21" s="182">
        <f>+I21+L21+O21+R21</f>
        <v>0</v>
      </c>
      <c r="V21" s="110">
        <f>+U21-T21</f>
        <v>-311973</v>
      </c>
      <c r="W21" s="71">
        <f>IF(T21=0," ",V21/T21)</f>
        <v>-1</v>
      </c>
      <c r="Y21" s="39"/>
    </row>
    <row r="22" spans="2:25" ht="12.75" customHeight="1">
      <c r="B22" s="69" t="s">
        <v>68</v>
      </c>
      <c r="C22" s="104" t="s">
        <v>83</v>
      </c>
      <c r="D22" s="100"/>
      <c r="E22" s="181">
        <v>1272294</v>
      </c>
      <c r="F22" s="182"/>
      <c r="G22" s="110">
        <f>+F22-E22</f>
        <v>-1272294</v>
      </c>
      <c r="H22" s="181">
        <v>0</v>
      </c>
      <c r="I22" s="182">
        <v>0</v>
      </c>
      <c r="J22" s="110">
        <f>+I22-H22</f>
        <v>0</v>
      </c>
      <c r="K22" s="181">
        <v>0</v>
      </c>
      <c r="L22" s="182"/>
      <c r="M22" s="110">
        <f>+L22-K22</f>
        <v>0</v>
      </c>
      <c r="N22" s="181">
        <v>105304</v>
      </c>
      <c r="O22" s="182">
        <v>15500</v>
      </c>
      <c r="P22" s="110">
        <f>+O22-N22</f>
        <v>-89804</v>
      </c>
      <c r="Q22" s="181">
        <v>0</v>
      </c>
      <c r="R22" s="182"/>
      <c r="S22" s="110">
        <f>+R22-Q22</f>
        <v>0</v>
      </c>
      <c r="T22" s="181">
        <f>+H22+K22+N22+Q22</f>
        <v>105304</v>
      </c>
      <c r="U22" s="182">
        <f>+I22+L22+O22+R22</f>
        <v>15500</v>
      </c>
      <c r="V22" s="110">
        <f>+U22-T22</f>
        <v>-89804</v>
      </c>
      <c r="W22" s="71">
        <f t="shared" si="2"/>
        <v>-0.8528071108409937</v>
      </c>
      <c r="Y22" s="39"/>
    </row>
    <row r="23" spans="2:25" ht="12.75" customHeight="1">
      <c r="B23" s="101"/>
      <c r="C23" s="105"/>
      <c r="D23" s="98"/>
      <c r="E23" s="184"/>
      <c r="F23" s="185"/>
      <c r="G23" s="112"/>
      <c r="H23" s="184"/>
      <c r="I23" s="185"/>
      <c r="J23" s="112"/>
      <c r="K23" s="184"/>
      <c r="L23" s="185"/>
      <c r="M23" s="112"/>
      <c r="N23" s="184"/>
      <c r="O23" s="185"/>
      <c r="P23" s="112"/>
      <c r="Q23" s="184"/>
      <c r="R23" s="185"/>
      <c r="S23" s="112"/>
      <c r="T23" s="184"/>
      <c r="U23" s="185"/>
      <c r="V23" s="112"/>
      <c r="W23" s="74"/>
      <c r="Y23" s="39"/>
    </row>
    <row r="24" spans="2:25" ht="12.75" customHeight="1">
      <c r="B24" s="72" t="s">
        <v>144</v>
      </c>
      <c r="C24" s="104" t="s">
        <v>145</v>
      </c>
      <c r="D24" s="100"/>
      <c r="E24" s="181">
        <v>16016000</v>
      </c>
      <c r="F24" s="182">
        <v>31188960</v>
      </c>
      <c r="G24" s="110">
        <f>+F24-E24</f>
        <v>15172960</v>
      </c>
      <c r="H24" s="181">
        <v>0</v>
      </c>
      <c r="I24" s="182">
        <v>0</v>
      </c>
      <c r="J24" s="110">
        <f>+I24-H24</f>
        <v>0</v>
      </c>
      <c r="K24" s="181">
        <v>8773055</v>
      </c>
      <c r="L24" s="182">
        <v>1173092</v>
      </c>
      <c r="M24" s="110">
        <f>+L24-K24</f>
        <v>-7599963</v>
      </c>
      <c r="N24" s="181"/>
      <c r="O24" s="182">
        <v>0</v>
      </c>
      <c r="P24" s="110">
        <f>+O24-N24</f>
        <v>0</v>
      </c>
      <c r="Q24" s="181">
        <v>0</v>
      </c>
      <c r="R24" s="182"/>
      <c r="S24" s="110">
        <f>+R24-Q24</f>
        <v>0</v>
      </c>
      <c r="T24" s="181">
        <f>+H24+K24+N24+Q24</f>
        <v>8773055</v>
      </c>
      <c r="U24" s="182">
        <f>+I24+L24+O24+R24</f>
        <v>1173092</v>
      </c>
      <c r="V24" s="110">
        <f>+U24-T24</f>
        <v>-7599963</v>
      </c>
      <c r="W24" s="71">
        <f>IF(T24=0," ",V24/T24)</f>
        <v>-0.8662846636661915</v>
      </c>
      <c r="Y24" s="39"/>
    </row>
    <row r="25" spans="2:25" ht="12.75" customHeight="1">
      <c r="B25" s="101"/>
      <c r="C25" s="105"/>
      <c r="D25" s="98"/>
      <c r="E25" s="184"/>
      <c r="F25" s="185"/>
      <c r="G25" s="112"/>
      <c r="H25" s="184"/>
      <c r="I25" s="185"/>
      <c r="J25" s="112"/>
      <c r="K25" s="184"/>
      <c r="L25" s="185"/>
      <c r="M25" s="112"/>
      <c r="N25" s="184"/>
      <c r="O25" s="185"/>
      <c r="P25" s="112"/>
      <c r="Q25" s="184"/>
      <c r="R25" s="185"/>
      <c r="S25" s="112"/>
      <c r="T25" s="184"/>
      <c r="U25" s="185"/>
      <c r="V25" s="112"/>
      <c r="W25" s="74"/>
      <c r="Y25" s="39"/>
    </row>
    <row r="26" spans="2:25" ht="12.75" customHeight="1">
      <c r="B26" s="72" t="s">
        <v>65</v>
      </c>
      <c r="C26" s="104" t="s">
        <v>76</v>
      </c>
      <c r="D26" s="100"/>
      <c r="E26" s="181">
        <v>190212129</v>
      </c>
      <c r="F26" s="182">
        <v>116529863</v>
      </c>
      <c r="G26" s="110">
        <f>+F26-E26</f>
        <v>-73682266</v>
      </c>
      <c r="H26" s="181">
        <v>121372722</v>
      </c>
      <c r="I26" s="182">
        <v>111977849</v>
      </c>
      <c r="J26" s="110">
        <f>+I26-H26</f>
        <v>-9394873</v>
      </c>
      <c r="K26" s="181">
        <v>4599354</v>
      </c>
      <c r="L26" s="182">
        <v>1914232</v>
      </c>
      <c r="M26" s="110">
        <f>+L26-K26</f>
        <v>-2685122</v>
      </c>
      <c r="N26" s="181">
        <v>58918553</v>
      </c>
      <c r="O26" s="182">
        <v>76425480</v>
      </c>
      <c r="P26" s="110">
        <f>+O26-N26</f>
        <v>17506927</v>
      </c>
      <c r="Q26" s="181">
        <v>5244269</v>
      </c>
      <c r="R26" s="182">
        <v>5213603</v>
      </c>
      <c r="S26" s="110">
        <f>+R26-Q26</f>
        <v>-30666</v>
      </c>
      <c r="T26" s="181">
        <f>+H26+K26+N26+Q26</f>
        <v>190134898</v>
      </c>
      <c r="U26" s="182">
        <f>+I26+L26+O26+R26</f>
        <v>195531164</v>
      </c>
      <c r="V26" s="110">
        <f>+U26-T26</f>
        <v>5396266</v>
      </c>
      <c r="W26" s="71">
        <f t="shared" si="2"/>
        <v>0.028381249611525813</v>
      </c>
      <c r="Y26" s="39"/>
    </row>
    <row r="27" spans="2:25" ht="12.75" customHeight="1">
      <c r="B27" s="102"/>
      <c r="C27" s="99"/>
      <c r="D27" s="100"/>
      <c r="E27" s="178"/>
      <c r="F27" s="109"/>
      <c r="G27" s="110"/>
      <c r="H27" s="70"/>
      <c r="I27" s="109"/>
      <c r="J27" s="110"/>
      <c r="K27" s="70"/>
      <c r="L27" s="109"/>
      <c r="M27" s="110"/>
      <c r="N27" s="70"/>
      <c r="O27" s="109"/>
      <c r="P27" s="110"/>
      <c r="Q27" s="70"/>
      <c r="R27" s="109"/>
      <c r="S27" s="110"/>
      <c r="T27" s="70"/>
      <c r="U27" s="109"/>
      <c r="V27" s="110"/>
      <c r="W27" s="75" t="str">
        <f t="shared" si="2"/>
        <v> </v>
      </c>
      <c r="Y27" s="39"/>
    </row>
    <row r="28" spans="2:23" ht="20.25" customHeight="1" thickBot="1">
      <c r="B28" s="238" t="s">
        <v>7</v>
      </c>
      <c r="C28" s="239"/>
      <c r="D28" s="55"/>
      <c r="E28" s="173">
        <f>+E26+E24+E22+E21+E20+E18+E17+E16+E15+E14+E12</f>
        <v>702078946</v>
      </c>
      <c r="F28" s="113">
        <f aca="true" t="shared" si="3" ref="F28:V28">+F26+F24+F22+F21+F20+F18+F17+F16+F15+F14+F12</f>
        <v>500726474</v>
      </c>
      <c r="G28" s="114">
        <f t="shared" si="3"/>
        <v>-201352472</v>
      </c>
      <c r="H28" s="173">
        <f t="shared" si="3"/>
        <v>436143841</v>
      </c>
      <c r="I28" s="113">
        <f t="shared" si="3"/>
        <v>193657233</v>
      </c>
      <c r="J28" s="114">
        <f t="shared" si="3"/>
        <v>-242486608</v>
      </c>
      <c r="K28" s="173">
        <f t="shared" si="3"/>
        <v>13120359</v>
      </c>
      <c r="L28" s="113">
        <f t="shared" si="3"/>
        <v>3087324</v>
      </c>
      <c r="M28" s="114">
        <f t="shared" si="3"/>
        <v>-10033035</v>
      </c>
      <c r="N28" s="173">
        <f>+N26+N24+N22+N21+N20+N18+N17+N16+N15+N14+N12</f>
        <v>213081736</v>
      </c>
      <c r="O28" s="113">
        <f>+O26+O24+O22+O21+O20+O18+O17+O16+O15+O14+O12</f>
        <v>93378860</v>
      </c>
      <c r="P28" s="114">
        <f>+P26+P24+P22+P21+P20+P18+P17+P16+P15+P14+P12</f>
        <v>-119702876</v>
      </c>
      <c r="Q28" s="173">
        <f t="shared" si="3"/>
        <v>5244269</v>
      </c>
      <c r="R28" s="113">
        <f t="shared" si="3"/>
        <v>5213603</v>
      </c>
      <c r="S28" s="114">
        <f t="shared" si="3"/>
        <v>-30666</v>
      </c>
      <c r="T28" s="173">
        <f t="shared" si="3"/>
        <v>667590205</v>
      </c>
      <c r="U28" s="113">
        <f t="shared" si="3"/>
        <v>295337020</v>
      </c>
      <c r="V28" s="114">
        <f t="shared" si="3"/>
        <v>-372253185</v>
      </c>
      <c r="W28" s="76">
        <f t="shared" si="2"/>
        <v>-0.5576073198976909</v>
      </c>
    </row>
    <row r="29" spans="9:21" ht="12.75">
      <c r="I29" s="93"/>
      <c r="O29" s="93"/>
      <c r="R29" s="93"/>
      <c r="T29" s="39"/>
      <c r="U29" s="39"/>
    </row>
    <row r="30" spans="2:22" ht="12.75">
      <c r="B30" s="94" t="s">
        <v>33</v>
      </c>
      <c r="D30" s="94"/>
      <c r="F30" s="39"/>
      <c r="H30" s="39"/>
      <c r="T30" s="39"/>
      <c r="U30" s="39"/>
      <c r="V30" s="39"/>
    </row>
    <row r="31" spans="2:21" ht="13.5">
      <c r="B31" s="42" t="s">
        <v>156</v>
      </c>
      <c r="D31" s="97"/>
      <c r="U31" s="39"/>
    </row>
    <row r="32" spans="4:9" s="2" customFormat="1" ht="11.25">
      <c r="D32" s="46"/>
      <c r="I32" s="3"/>
    </row>
    <row r="33" spans="2:23" s="2" customFormat="1" ht="11.25">
      <c r="B33" s="46" t="s">
        <v>88</v>
      </c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4" s="2" customFormat="1" ht="11.25">
      <c r="B34" s="107" t="s">
        <v>32</v>
      </c>
      <c r="C34" s="73" t="s">
        <v>54</v>
      </c>
      <c r="D34" s="48"/>
    </row>
    <row r="35" spans="2:4" s="2" customFormat="1" ht="11.25">
      <c r="B35" s="108" t="s">
        <v>58</v>
      </c>
      <c r="C35" s="73" t="s">
        <v>59</v>
      </c>
      <c r="D35" s="48"/>
    </row>
    <row r="36" spans="2:4" s="2" customFormat="1" ht="11.25">
      <c r="B36" s="108" t="s">
        <v>25</v>
      </c>
      <c r="C36" s="73" t="s">
        <v>61</v>
      </c>
      <c r="D36" s="48"/>
    </row>
    <row r="37" spans="2:4" s="2" customFormat="1" ht="11.25">
      <c r="B37" s="174" t="s">
        <v>146</v>
      </c>
      <c r="C37" s="174" t="s">
        <v>147</v>
      </c>
      <c r="D37" s="48"/>
    </row>
    <row r="38" spans="2:4" s="2" customFormat="1" ht="11.25">
      <c r="B38" s="108" t="s">
        <v>63</v>
      </c>
      <c r="C38" s="73" t="s">
        <v>64</v>
      </c>
      <c r="D38" s="46"/>
    </row>
    <row r="39" s="2" customFormat="1" ht="11.25">
      <c r="D39" s="46"/>
    </row>
    <row r="40" s="2" customFormat="1" ht="11.25">
      <c r="D40" s="46"/>
    </row>
    <row r="41" s="2" customFormat="1" ht="11.25">
      <c r="D41" s="46"/>
    </row>
    <row r="42" s="2" customFormat="1" ht="11.25">
      <c r="D42" s="46"/>
    </row>
    <row r="43" s="2" customFormat="1" ht="11.25">
      <c r="D43" s="46"/>
    </row>
    <row r="44" s="2" customFormat="1" ht="11.25">
      <c r="D44" s="46"/>
    </row>
    <row r="45" s="2" customFormat="1" ht="11.25">
      <c r="D45" s="46"/>
    </row>
    <row r="46" s="2" customFormat="1" ht="11.25">
      <c r="D46" s="46"/>
    </row>
    <row r="47" s="2" customFormat="1" ht="11.25">
      <c r="D47" s="46"/>
    </row>
    <row r="48" s="2" customFormat="1" ht="11.25">
      <c r="D48" s="46"/>
    </row>
    <row r="49" s="2" customFormat="1" ht="11.25">
      <c r="D49" s="46"/>
    </row>
    <row r="50" s="2" customFormat="1" ht="11.25">
      <c r="D50" s="46"/>
    </row>
    <row r="51" s="2" customFormat="1" ht="11.25">
      <c r="D51" s="46"/>
    </row>
    <row r="52" s="2" customFormat="1" ht="11.25">
      <c r="D52" s="46"/>
    </row>
    <row r="53" s="2" customFormat="1" ht="11.25">
      <c r="D53" s="46"/>
    </row>
    <row r="54" s="2" customFormat="1" ht="11.25">
      <c r="D54" s="46"/>
    </row>
    <row r="55" s="2" customFormat="1" ht="11.25">
      <c r="D55" s="46"/>
    </row>
    <row r="56" s="2" customFormat="1" ht="11.25">
      <c r="D56" s="46"/>
    </row>
    <row r="57" s="2" customFormat="1" ht="11.25">
      <c r="D57" s="46"/>
    </row>
    <row r="58" s="2" customFormat="1" ht="11.25">
      <c r="D58" s="46"/>
    </row>
    <row r="59" s="2" customFormat="1" ht="11.25">
      <c r="D59" s="46"/>
    </row>
    <row r="60" s="2" customFormat="1" ht="11.25">
      <c r="D60" s="46"/>
    </row>
    <row r="61" s="2" customFormat="1" ht="11.25">
      <c r="D61" s="46"/>
    </row>
    <row r="62" s="2" customFormat="1" ht="11.25">
      <c r="D62" s="46"/>
    </row>
    <row r="63" s="2" customFormat="1" ht="11.25">
      <c r="D63" s="46"/>
    </row>
    <row r="64" s="2" customFormat="1" ht="11.25">
      <c r="D64" s="46"/>
    </row>
    <row r="65" s="2" customFormat="1" ht="11.25">
      <c r="D65" s="46"/>
    </row>
    <row r="66" s="2" customFormat="1" ht="11.25">
      <c r="D66" s="46"/>
    </row>
    <row r="67" s="2" customFormat="1" ht="11.25">
      <c r="D67" s="46"/>
    </row>
    <row r="68" s="2" customFormat="1" ht="11.25">
      <c r="D68" s="46"/>
    </row>
    <row r="69" s="2" customFormat="1" ht="11.25">
      <c r="D69" s="46"/>
    </row>
    <row r="70" s="2" customFormat="1" ht="11.25">
      <c r="D70" s="46"/>
    </row>
    <row r="71" s="2" customFormat="1" ht="11.25">
      <c r="D71" s="46"/>
    </row>
    <row r="72" s="2" customFormat="1" ht="11.25">
      <c r="D72" s="46"/>
    </row>
    <row r="73" s="2" customFormat="1" ht="11.25">
      <c r="D73" s="46"/>
    </row>
    <row r="74" s="2" customFormat="1" ht="11.25">
      <c r="D74" s="46"/>
    </row>
    <row r="75" s="2" customFormat="1" ht="11.25">
      <c r="D75" s="46"/>
    </row>
    <row r="76" s="2" customFormat="1" ht="11.25">
      <c r="D76" s="46"/>
    </row>
    <row r="77" s="2" customFormat="1" ht="11.25">
      <c r="D77" s="46"/>
    </row>
    <row r="78" s="2" customFormat="1" ht="11.25">
      <c r="D78" s="46"/>
    </row>
    <row r="79" s="2" customFormat="1" ht="11.25">
      <c r="D79" s="46"/>
    </row>
    <row r="80" s="2" customFormat="1" ht="11.25">
      <c r="D80" s="46"/>
    </row>
    <row r="81" s="2" customFormat="1" ht="11.25">
      <c r="D81" s="46"/>
    </row>
    <row r="82" s="2" customFormat="1" ht="11.25">
      <c r="D82" s="46"/>
    </row>
    <row r="83" s="2" customFormat="1" ht="11.25">
      <c r="D83" s="46"/>
    </row>
    <row r="84" s="2" customFormat="1" ht="11.25">
      <c r="D84" s="46"/>
    </row>
    <row r="85" s="2" customFormat="1" ht="11.25">
      <c r="D85" s="46"/>
    </row>
    <row r="86" s="2" customFormat="1" ht="11.25">
      <c r="D86" s="46"/>
    </row>
    <row r="87" s="2" customFormat="1" ht="11.25">
      <c r="D87" s="46"/>
    </row>
    <row r="88" s="2" customFormat="1" ht="11.25">
      <c r="D88" s="46"/>
    </row>
    <row r="89" s="2" customFormat="1" ht="11.25">
      <c r="D89" s="46"/>
    </row>
    <row r="90" s="2" customFormat="1" ht="11.25">
      <c r="D90" s="46"/>
    </row>
    <row r="91" s="2" customFormat="1" ht="11.25">
      <c r="D91" s="46"/>
    </row>
    <row r="92" s="2" customFormat="1" ht="11.25">
      <c r="D92" s="46"/>
    </row>
    <row r="93" s="2" customFormat="1" ht="11.25">
      <c r="D93" s="46"/>
    </row>
    <row r="94" s="2" customFormat="1" ht="11.25">
      <c r="D94" s="46"/>
    </row>
    <row r="95" s="2" customFormat="1" ht="11.25">
      <c r="D95" s="46"/>
    </row>
    <row r="96" s="2" customFormat="1" ht="11.25">
      <c r="D96" s="46"/>
    </row>
    <row r="97" s="2" customFormat="1" ht="11.25">
      <c r="D97" s="46"/>
    </row>
    <row r="98" s="2" customFormat="1" ht="11.25">
      <c r="D98" s="46"/>
    </row>
    <row r="99" s="2" customFormat="1" ht="11.25">
      <c r="D99" s="46"/>
    </row>
    <row r="100" s="2" customFormat="1" ht="11.25">
      <c r="D100" s="46"/>
    </row>
    <row r="101" s="2" customFormat="1" ht="11.25">
      <c r="D101" s="46"/>
    </row>
    <row r="102" s="2" customFormat="1" ht="11.25">
      <c r="D102" s="46"/>
    </row>
    <row r="103" s="2" customFormat="1" ht="11.25">
      <c r="D103" s="46"/>
    </row>
    <row r="104" s="2" customFormat="1" ht="11.25">
      <c r="D104" s="46"/>
    </row>
    <row r="105" s="2" customFormat="1" ht="11.25">
      <c r="D105" s="46"/>
    </row>
    <row r="106" s="2" customFormat="1" ht="11.25">
      <c r="D106" s="46"/>
    </row>
    <row r="107" s="2" customFormat="1" ht="11.25">
      <c r="D107" s="46"/>
    </row>
    <row r="108" s="2" customFormat="1" ht="11.25">
      <c r="D108" s="46"/>
    </row>
    <row r="109" s="2" customFormat="1" ht="11.25">
      <c r="D109" s="46"/>
    </row>
    <row r="110" s="2" customFormat="1" ht="11.25">
      <c r="D110" s="46"/>
    </row>
    <row r="111" s="2" customFormat="1" ht="11.25">
      <c r="D111" s="46"/>
    </row>
    <row r="112" s="2" customFormat="1" ht="11.25">
      <c r="D112" s="46"/>
    </row>
    <row r="113" s="2" customFormat="1" ht="11.25">
      <c r="D113" s="46"/>
    </row>
    <row r="114" s="2" customFormat="1" ht="11.25">
      <c r="D114" s="46"/>
    </row>
    <row r="115" s="2" customFormat="1" ht="11.25">
      <c r="D115" s="46"/>
    </row>
    <row r="116" s="2" customFormat="1" ht="11.25">
      <c r="D116" s="46"/>
    </row>
    <row r="117" s="2" customFormat="1" ht="11.25">
      <c r="D117" s="46"/>
    </row>
    <row r="118" s="2" customFormat="1" ht="11.25">
      <c r="D118" s="46"/>
    </row>
    <row r="119" s="2" customFormat="1" ht="11.25">
      <c r="D119" s="46"/>
    </row>
    <row r="120" s="2" customFormat="1" ht="11.25">
      <c r="D120" s="46"/>
    </row>
    <row r="121" s="2" customFormat="1" ht="11.25">
      <c r="D121" s="46"/>
    </row>
    <row r="122" s="2" customFormat="1" ht="11.25">
      <c r="D122" s="46"/>
    </row>
    <row r="123" s="2" customFormat="1" ht="11.25">
      <c r="D123" s="46"/>
    </row>
    <row r="124" s="2" customFormat="1" ht="11.25">
      <c r="D124" s="46"/>
    </row>
    <row r="125" s="2" customFormat="1" ht="11.25">
      <c r="D125" s="46"/>
    </row>
    <row r="126" s="2" customFormat="1" ht="11.25">
      <c r="D126" s="46"/>
    </row>
    <row r="127" s="2" customFormat="1" ht="11.25">
      <c r="D127" s="46"/>
    </row>
    <row r="128" s="2" customFormat="1" ht="11.25">
      <c r="D128" s="46"/>
    </row>
  </sheetData>
  <sheetProtection/>
  <mergeCells count="14">
    <mergeCell ref="B28:C28"/>
    <mergeCell ref="T9:W9"/>
    <mergeCell ref="C8:C10"/>
    <mergeCell ref="B8:B10"/>
    <mergeCell ref="N9:P9"/>
    <mergeCell ref="C2:W2"/>
    <mergeCell ref="C3:W3"/>
    <mergeCell ref="C4:W4"/>
    <mergeCell ref="E9:G9"/>
    <mergeCell ref="H9:J9"/>
    <mergeCell ref="K9:M9"/>
    <mergeCell ref="Q9:S9"/>
    <mergeCell ref="E8:G8"/>
    <mergeCell ref="H8:W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2013-04-15T23:02:35Z</cp:lastPrinted>
  <dcterms:created xsi:type="dcterms:W3CDTF">2005-04-28T15:55:54Z</dcterms:created>
  <dcterms:modified xsi:type="dcterms:W3CDTF">2013-04-15T23:03:22Z</dcterms:modified>
  <cp:category/>
  <cp:version/>
  <cp:contentType/>
  <cp:contentStatus/>
</cp:coreProperties>
</file>