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Egresos_1" sheetId="1" r:id="rId1"/>
    <sheet name="Egresos_2" sheetId="2" r:id="rId2"/>
    <sheet name="Gto_09_10" sheetId="3" r:id="rId3"/>
    <sheet name="Ing_2017_2018" sheetId="4" r:id="rId4"/>
  </sheets>
  <definedNames>
    <definedName name="_xlnm.Print_Area" localSheetId="0">'Egresos_1'!$A$1:$O$34</definedName>
    <definedName name="_xlnm.Print_Area" localSheetId="1">'Egresos_2'!$B$1:$N$42</definedName>
    <definedName name="_xlnm.Print_Area" localSheetId="2">'Gto_09_10'!$A$1:$T$29</definedName>
    <definedName name="_xlnm.Print_Area" localSheetId="3">'Ing_2017_2018'!$A$1:$V$40</definedName>
  </definedNames>
  <calcPr fullCalcOnLoad="1"/>
</workbook>
</file>

<file path=xl/sharedStrings.xml><?xml version="1.0" encoding="utf-8"?>
<sst xmlns="http://schemas.openxmlformats.org/spreadsheetml/2006/main" count="189" uniqueCount="150">
  <si>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</si>
  <si>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</si>
  <si>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</si>
  <si>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</si>
  <si>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</si>
  <si>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</si>
  <si>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</si>
  <si>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</si>
  <si>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</si>
  <si>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</si>
  <si>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</si>
  <si>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</si>
  <si>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</si>
  <si>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</si>
  <si>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</si>
  <si>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</si>
  <si>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</si>
  <si>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</si>
  <si>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</si>
  <si>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</si>
  <si>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</si>
  <si>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</si>
  <si>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</si>
  <si>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</si>
  <si>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</si>
  <si>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</si>
  <si>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</si>
  <si>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</si>
  <si>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</si>
  <si>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</si>
  <si>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</si>
  <si>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</si>
  <si>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</si>
  <si>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</si>
  <si>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</si>
  <si>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</si>
  <si>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</si>
  <si>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</si>
  <si>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</si>
  <si>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</si>
  <si>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</si>
  <si>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</si>
  <si>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</si>
  <si>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</si>
  <si>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</si>
  <si>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</si>
  <si>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</si>
  <si>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</si>
  <si>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</si>
  <si>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</si>
  <si>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</si>
  <si>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</si>
  <si>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</si>
  <si>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</si>
  <si>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</si>
  <si>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</si>
  <si>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</si>
  <si>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</si>
  <si>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</si>
  <si>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</si>
  <si>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</si>
  <si>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</si>
  <si>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</si>
  <si>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</si>
  <si>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</si>
  <si>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</si>
  <si>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</si>
  <si>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</si>
  <si>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</si>
  <si>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</si>
  <si>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</si>
  <si>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</si>
  <si>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</si>
  <si>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</si>
  <si>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</si>
  <si>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</si>
  <si>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</si>
  <si>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</si>
  <si>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</si>
  <si>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</si>
  <si>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</si>
  <si>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</si>
  <si>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</si>
  <si>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</si>
  <si>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</si>
  <si>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</si>
  <si>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</si>
  <si>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</si>
  <si>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</si>
  <si>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</si>
  <si>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</si>
  <si>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</si>
  <si>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</si>
  <si>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</si>
  <si>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</si>
  <si>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</si>
  <si>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</si>
  <si>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</si>
  <si>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</si>
  <si>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</si>
  <si>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t>1.4.2</t>
  </si>
  <si>
    <t>1.8.1</t>
  </si>
  <si>
    <t>1.8.0</t>
  </si>
  <si>
    <t xml:space="preserve">  ENDEUDAMIENTO</t>
  </si>
  <si>
    <t>RECURSOS DETERMINADOS</t>
  </si>
  <si>
    <t>2  DONACIONES Y TRANSFERENCIAS DE CAPITAL</t>
  </si>
  <si>
    <t>1.8.2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</si>
  <si>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</si>
  <si>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</si>
  <si>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</si>
  <si>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</si>
  <si>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</si>
  <si>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</si>
  <si>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</si>
  <si>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</si>
  <si>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</si>
  <si>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</si>
  <si>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AÑO FISCAL 2017</t>
  </si>
  <si>
    <t>2.5 Otros Gastos</t>
  </si>
  <si>
    <t>2.4 Donaciones y Transferencias (**)</t>
  </si>
  <si>
    <t>2.5 Otros Gastos (***)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</si>
  <si>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</si>
  <si>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</si>
  <si>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</si>
  <si>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</si>
  <si>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</si>
  <si>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</si>
  <si>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</si>
  <si>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</si>
  <si>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</si>
  <si>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</si>
  <si>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</si>
  <si>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</si>
  <si>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</si>
  <si>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</si>
  <si>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</si>
  <si>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</si>
  <si>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t>AÑO FISCAL 2018</t>
  </si>
  <si>
    <t xml:space="preserve"> </t>
  </si>
  <si>
    <t>19 / 3 OPERACIONES OFICIALES CREDITO EXTERNO</t>
  </si>
  <si>
    <t>DENOMINACION 
INGRESO</t>
  </si>
  <si>
    <t>PRESUPUESTO DE EGRESOS COMPARATIVO III TRIMESTRE AÑO FISCAL 2017 - 2018</t>
  </si>
  <si>
    <t>EJECUCION
III TRIMESTRE
 /*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</si>
  <si>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III Trimestre se encuentra a Nivel de Devengados</t>
    </r>
  </si>
  <si>
    <t>Fuente : Consulta Amigable: Base de Datos MEF, al 30 de Setiembre del 2018</t>
  </si>
  <si>
    <t>EJECUCION AL
III TRIMESTRE (*)</t>
  </si>
  <si>
    <t>RESULTADOS OPERATIVOS COMPARATIVOS III TRIMESTRE AÑOS FISCALES 2017 - 2018</t>
  </si>
  <si>
    <t>EJECUCION III TRIMESTRE (*)</t>
  </si>
  <si>
    <t>EJECUCION III TRIMESTRE</t>
  </si>
  <si>
    <t>INGRESOS COMPARATIVOS III TRIMESTRE AÑO FISCAL 2017 - 2018</t>
  </si>
</sst>
</file>

<file path=xl/styles.xml><?xml version="1.0" encoding="utf-8"?>
<styleSheet xmlns="http://schemas.openxmlformats.org/spreadsheetml/2006/main">
  <numFmts count="6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€&quot;#,##0;&quot;€&quot;\-#,##0"/>
    <numFmt numFmtId="195" formatCode="&quot;€&quot;#,##0;[Red]&quot;€&quot;\-#,##0"/>
    <numFmt numFmtId="196" formatCode="&quot;€&quot;#,##0.00;&quot;€&quot;\-#,##0.00"/>
    <numFmt numFmtId="197" formatCode="&quot;€&quot;#,##0.00;[Red]&quot;€&quot;\-#,##0.00"/>
    <numFmt numFmtId="198" formatCode="_ &quot;€&quot;* #,##0_ ;_ &quot;€&quot;* \-#,##0_ ;_ &quot;€&quot;* &quot;-&quot;_ ;_ @_ "/>
    <numFmt numFmtId="199" formatCode="_ &quot;€&quot;* #,##0.00_ ;_ &quot;€&quot;* \-#,##0.00_ ;_ &quot;€&quot;* &quot;-&quot;??_ ;_ @_ "/>
    <numFmt numFmtId="200" formatCode="#,##0_ ;\-#,##0\ "/>
    <numFmt numFmtId="201" formatCode="#,##0;[Red]\(#,##0\)"/>
    <numFmt numFmtId="202" formatCode="_ * #,##0_)\ &quot;Pts&quot;_ ;_ * \(#,##0\)\ &quot;Pts&quot;_ ;_ * &quot;-&quot;_)\ &quot;Pts&quot;_ ;_ @_ "/>
    <numFmt numFmtId="203" formatCode="_-* #,##0.0_-;\-* #,##0.0_-;_-* &quot;-&quot;_-;_-@_-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00%"/>
    <numFmt numFmtId="212" formatCode="#,##0.0_);\(#,##0.0\)"/>
    <numFmt numFmtId="213" formatCode="#,##0.0"/>
    <numFmt numFmtId="214" formatCode="_([$€-2]\ * #,##0.00_);_([$€-2]\ * \(#,##0.00\);_([$€-2]\ * &quot;-&quot;??_)"/>
    <numFmt numFmtId="215" formatCode="#,##0.00000000"/>
    <numFmt numFmtId="216" formatCode="_ * #,##0_ ;_ * \-#,##0_ ;_ * &quot;-&quot;??_ ;_ @_ "/>
    <numFmt numFmtId="217" formatCode="_ * #,##0.0_ ;_ * \-#,##0.0_ ;_ * &quot;-&quot;??_ ;_ @_ 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00" fontId="14" fillId="0" borderId="10" xfId="0" applyNumberFormat="1" applyFont="1" applyFill="1" applyBorder="1" applyAlignment="1" applyProtection="1">
      <alignment vertical="center"/>
      <protection/>
    </xf>
    <xf numFmtId="200" fontId="14" fillId="0" borderId="11" xfId="0" applyNumberFormat="1" applyFont="1" applyFill="1" applyBorder="1" applyAlignment="1" applyProtection="1">
      <alignment vertical="center"/>
      <protection/>
    </xf>
    <xf numFmtId="200" fontId="14" fillId="0" borderId="12" xfId="0" applyNumberFormat="1" applyFont="1" applyFill="1" applyBorder="1" applyAlignment="1" applyProtection="1">
      <alignment vertical="center"/>
      <protection/>
    </xf>
    <xf numFmtId="49" fontId="6" fillId="0" borderId="13" xfId="54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1" fontId="7" fillId="0" borderId="0" xfId="54" applyNumberFormat="1" applyFont="1" applyFill="1" applyBorder="1" applyAlignment="1">
      <alignment vertical="center"/>
    </xf>
    <xf numFmtId="10" fontId="7" fillId="0" borderId="12" xfId="57" applyNumberFormat="1" applyFont="1" applyFill="1" applyBorder="1" applyAlignment="1">
      <alignment vertical="center"/>
    </xf>
    <xf numFmtId="200" fontId="14" fillId="0" borderId="14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200" fontId="14" fillId="0" borderId="11" xfId="0" applyNumberFormat="1" applyFont="1" applyFill="1" applyBorder="1" applyAlignment="1" applyProtection="1">
      <alignment vertical="center" wrapText="1"/>
      <protection/>
    </xf>
    <xf numFmtId="3" fontId="16" fillId="0" borderId="0" xfId="0" applyNumberFormat="1" applyFont="1" applyAlignment="1">
      <alignment/>
    </xf>
    <xf numFmtId="201" fontId="6" fillId="0" borderId="0" xfId="54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41" fontId="7" fillId="0" borderId="0" xfId="54" applyNumberFormat="1" applyFont="1" applyFill="1" applyBorder="1" applyAlignment="1">
      <alignment vertical="center" wrapText="1"/>
    </xf>
    <xf numFmtId="41" fontId="6" fillId="0" borderId="12" xfId="54" applyNumberFormat="1" applyFont="1" applyFill="1" applyBorder="1" applyAlignment="1">
      <alignment vertical="center" wrapText="1"/>
    </xf>
    <xf numFmtId="41" fontId="6" fillId="0" borderId="0" xfId="54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1" fontId="6" fillId="0" borderId="16" xfId="54" applyNumberFormat="1" applyFont="1" applyFill="1" applyBorder="1" applyAlignment="1">
      <alignment vertical="center"/>
    </xf>
    <xf numFmtId="41" fontId="7" fillId="0" borderId="16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0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200" fontId="8" fillId="0" borderId="0" xfId="0" applyNumberFormat="1" applyFont="1" applyAlignment="1">
      <alignment vertical="center"/>
    </xf>
    <xf numFmtId="10" fontId="8" fillId="0" borderId="0" xfId="57" applyNumberFormat="1" applyFont="1" applyAlignment="1">
      <alignment vertical="center"/>
    </xf>
    <xf numFmtId="3" fontId="22" fillId="0" borderId="17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/>
    </xf>
    <xf numFmtId="201" fontId="6" fillId="0" borderId="12" xfId="54" applyNumberFormat="1" applyFont="1" applyFill="1" applyBorder="1" applyAlignment="1">
      <alignment/>
    </xf>
    <xf numFmtId="169" fontId="6" fillId="0" borderId="10" xfId="54" applyNumberFormat="1" applyFont="1" applyFill="1" applyBorder="1" applyAlignment="1">
      <alignment vertical="center"/>
    </xf>
    <xf numFmtId="169" fontId="6" fillId="0" borderId="14" xfId="54" applyNumberFormat="1" applyFont="1" applyFill="1" applyBorder="1" applyAlignment="1">
      <alignment vertical="center"/>
    </xf>
    <xf numFmtId="169" fontId="6" fillId="0" borderId="14" xfId="54" applyNumberFormat="1" applyFont="1" applyFill="1" applyBorder="1" applyAlignment="1">
      <alignment horizontal="right" vertical="center"/>
    </xf>
    <xf numFmtId="169" fontId="7" fillId="0" borderId="10" xfId="54" applyNumberFormat="1" applyFont="1" applyFill="1" applyBorder="1" applyAlignment="1">
      <alignment vertical="center"/>
    </xf>
    <xf numFmtId="169" fontId="7" fillId="0" borderId="14" xfId="54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200" fontId="6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39" fontId="14" fillId="0" borderId="10" xfId="0" applyNumberFormat="1" applyFont="1" applyFill="1" applyBorder="1" applyAlignment="1" applyProtection="1">
      <alignment vertical="center"/>
      <protection/>
    </xf>
    <xf numFmtId="39" fontId="14" fillId="0" borderId="11" xfId="0" applyNumberFormat="1" applyFont="1" applyFill="1" applyBorder="1" applyAlignment="1" applyProtection="1">
      <alignment vertical="center"/>
      <protection/>
    </xf>
    <xf numFmtId="39" fontId="14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9" fontId="14" fillId="0" borderId="10" xfId="0" applyNumberFormat="1" applyFont="1" applyFill="1" applyBorder="1" applyAlignment="1" applyProtection="1">
      <alignment vertical="center"/>
      <protection/>
    </xf>
    <xf numFmtId="169" fontId="14" fillId="0" borderId="14" xfId="0" applyNumberFormat="1" applyFont="1" applyFill="1" applyBorder="1" applyAlignment="1" applyProtection="1">
      <alignment vertical="center" wrapText="1"/>
      <protection/>
    </xf>
    <xf numFmtId="169" fontId="14" fillId="0" borderId="11" xfId="0" applyNumberFormat="1" applyFont="1" applyFill="1" applyBorder="1" applyAlignment="1" applyProtection="1">
      <alignment vertical="center"/>
      <protection/>
    </xf>
    <xf numFmtId="169" fontId="14" fillId="0" borderId="11" xfId="0" applyNumberFormat="1" applyFont="1" applyFill="1" applyBorder="1" applyAlignment="1" applyProtection="1">
      <alignment vertical="center" wrapText="1"/>
      <protection/>
    </xf>
    <xf numFmtId="169" fontId="2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37" fontId="6" fillId="0" borderId="14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14" xfId="0" applyNumberFormat="1" applyFont="1" applyBorder="1" applyAlignment="1">
      <alignment vertical="center"/>
    </xf>
    <xf numFmtId="37" fontId="6" fillId="0" borderId="18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200" fontId="13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13" fillId="33" borderId="19" xfId="0" applyFont="1" applyFill="1" applyBorder="1" applyAlignment="1" applyProtection="1">
      <alignment vertical="center" wrapText="1"/>
      <protection/>
    </xf>
    <xf numFmtId="200" fontId="13" fillId="33" borderId="10" xfId="0" applyNumberFormat="1" applyFont="1" applyFill="1" applyBorder="1" applyAlignment="1" applyProtection="1">
      <alignment vertical="center"/>
      <protection/>
    </xf>
    <xf numFmtId="200" fontId="13" fillId="33" borderId="11" xfId="0" applyNumberFormat="1" applyFont="1" applyFill="1" applyBorder="1" applyAlignment="1" applyProtection="1">
      <alignment vertical="center"/>
      <protection/>
    </xf>
    <xf numFmtId="200" fontId="13" fillId="33" borderId="12" xfId="0" applyNumberFormat="1" applyFont="1" applyFill="1" applyBorder="1" applyAlignment="1" applyProtection="1">
      <alignment vertical="center"/>
      <protection/>
    </xf>
    <xf numFmtId="204" fontId="2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left" vertical="center"/>
    </xf>
    <xf numFmtId="169" fontId="24" fillId="0" borderId="20" xfId="0" applyNumberFormat="1" applyFont="1" applyBorder="1" applyAlignment="1">
      <alignment vertical="center"/>
    </xf>
    <xf numFmtId="204" fontId="24" fillId="0" borderId="20" xfId="57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vertical="center"/>
    </xf>
    <xf numFmtId="169" fontId="24" fillId="0" borderId="21" xfId="0" applyNumberFormat="1" applyFont="1" applyBorder="1" applyAlignment="1">
      <alignment vertical="center"/>
    </xf>
    <xf numFmtId="204" fontId="24" fillId="0" borderId="21" xfId="57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vertical="center"/>
    </xf>
    <xf numFmtId="169" fontId="24" fillId="0" borderId="22" xfId="0" applyNumberFormat="1" applyFont="1" applyBorder="1" applyAlignment="1">
      <alignment vertical="center"/>
    </xf>
    <xf numFmtId="204" fontId="24" fillId="0" borderId="22" xfId="57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vertical="center"/>
    </xf>
    <xf numFmtId="169" fontId="24" fillId="0" borderId="23" xfId="0" applyNumberFormat="1" applyFont="1" applyBorder="1" applyAlignment="1">
      <alignment vertical="center"/>
    </xf>
    <xf numFmtId="204" fontId="24" fillId="0" borderId="23" xfId="57" applyNumberFormat="1" applyFont="1" applyBorder="1" applyAlignment="1">
      <alignment horizontal="center" vertical="center"/>
    </xf>
    <xf numFmtId="3" fontId="24" fillId="0" borderId="23" xfId="0" applyNumberFormat="1" applyFont="1" applyBorder="1" applyAlignment="1">
      <alignment vertical="center"/>
    </xf>
    <xf numFmtId="169" fontId="24" fillId="0" borderId="24" xfId="0" applyNumberFormat="1" applyFont="1" applyBorder="1" applyAlignment="1">
      <alignment vertical="center"/>
    </xf>
    <xf numFmtId="204" fontId="24" fillId="0" borderId="24" xfId="57" applyNumberFormat="1" applyFont="1" applyBorder="1" applyAlignment="1">
      <alignment horizontal="center" vertical="center"/>
    </xf>
    <xf numFmtId="3" fontId="24" fillId="0" borderId="24" xfId="0" applyNumberFormat="1" applyFont="1" applyBorder="1" applyAlignment="1">
      <alignment vertical="center"/>
    </xf>
    <xf numFmtId="169" fontId="24" fillId="0" borderId="14" xfId="0" applyNumberFormat="1" applyFont="1" applyBorder="1" applyAlignment="1">
      <alignment vertical="center"/>
    </xf>
    <xf numFmtId="204" fontId="24" fillId="0" borderId="14" xfId="57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vertical="center"/>
    </xf>
    <xf numFmtId="10" fontId="6" fillId="0" borderId="14" xfId="57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0" fontId="6" fillId="0" borderId="18" xfId="57" applyNumberFormat="1" applyFont="1" applyBorder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4" fillId="0" borderId="12" xfId="0" applyNumberFormat="1" applyFont="1" applyFill="1" applyBorder="1" applyAlignment="1" applyProtection="1">
      <alignment horizontal="center" vertical="center"/>
      <protection/>
    </xf>
    <xf numFmtId="10" fontId="13" fillId="33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7" fontId="7" fillId="0" borderId="0" xfId="0" applyNumberFormat="1" applyFont="1" applyAlignment="1">
      <alignment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201" fontId="7" fillId="0" borderId="16" xfId="54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0" fontId="14" fillId="0" borderId="10" xfId="0" applyFont="1" applyFill="1" applyBorder="1" applyAlignment="1" applyProtection="1">
      <alignment horizontal="left" vertical="center" indent="1"/>
      <protection/>
    </xf>
    <xf numFmtId="0" fontId="14" fillId="0" borderId="19" xfId="0" applyFont="1" applyFill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center" wrapText="1" indent="1"/>
      <protection/>
    </xf>
    <xf numFmtId="216" fontId="16" fillId="0" borderId="0" xfId="50" applyNumberFormat="1" applyFont="1" applyAlignment="1">
      <alignment/>
    </xf>
    <xf numFmtId="9" fontId="7" fillId="0" borderId="12" xfId="57" applyNumberFormat="1" applyFont="1" applyFill="1" applyBorder="1" applyAlignment="1">
      <alignment vertical="center"/>
    </xf>
    <xf numFmtId="9" fontId="7" fillId="0" borderId="12" xfId="54" applyNumberFormat="1" applyFont="1" applyFill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7" xfId="0" applyFont="1" applyBorder="1" applyAlignment="1">
      <alignment horizontal="left" vertical="center" indent="1"/>
    </xf>
    <xf numFmtId="0" fontId="28" fillId="0" borderId="17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28" fillId="0" borderId="27" xfId="0" applyFont="1" applyFill="1" applyBorder="1" applyAlignment="1">
      <alignment horizontal="left" vertical="center" indent="1"/>
    </xf>
    <xf numFmtId="3" fontId="22" fillId="34" borderId="28" xfId="0" applyNumberFormat="1" applyFont="1" applyFill="1" applyBorder="1" applyAlignment="1">
      <alignment horizontal="center" vertical="center"/>
    </xf>
    <xf numFmtId="3" fontId="22" fillId="34" borderId="28" xfId="0" applyNumberFormat="1" applyFont="1" applyFill="1" applyBorder="1" applyAlignment="1">
      <alignment horizontal="center" vertical="center" wrapText="1"/>
    </xf>
    <xf numFmtId="37" fontId="7" fillId="33" borderId="28" xfId="0" applyNumberFormat="1" applyFont="1" applyFill="1" applyBorder="1" applyAlignment="1">
      <alignment vertical="center"/>
    </xf>
    <xf numFmtId="10" fontId="7" fillId="33" borderId="28" xfId="57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37" fontId="7" fillId="33" borderId="28" xfId="0" applyNumberFormat="1" applyFont="1" applyFill="1" applyBorder="1" applyAlignment="1">
      <alignment vertical="center"/>
    </xf>
    <xf numFmtId="3" fontId="7" fillId="33" borderId="28" xfId="0" applyNumberFormat="1" applyFont="1" applyFill="1" applyBorder="1" applyAlignment="1">
      <alignment vertical="center"/>
    </xf>
    <xf numFmtId="10" fontId="7" fillId="33" borderId="28" xfId="57" applyNumberFormat="1" applyFont="1" applyFill="1" applyBorder="1" applyAlignment="1">
      <alignment horizontal="center" vertical="center"/>
    </xf>
    <xf numFmtId="169" fontId="22" fillId="33" borderId="28" xfId="0" applyNumberFormat="1" applyFont="1" applyFill="1" applyBorder="1" applyAlignment="1">
      <alignment horizontal="right" vertical="center"/>
    </xf>
    <xf numFmtId="204" fontId="22" fillId="33" borderId="28" xfId="57" applyNumberFormat="1" applyFont="1" applyFill="1" applyBorder="1" applyAlignment="1">
      <alignment horizontal="center" vertical="center"/>
    </xf>
    <xf numFmtId="169" fontId="22" fillId="33" borderId="28" xfId="0" applyNumberFormat="1" applyFont="1" applyFill="1" applyBorder="1" applyAlignment="1">
      <alignment vertical="center"/>
    </xf>
    <xf numFmtId="3" fontId="22" fillId="33" borderId="28" xfId="0" applyNumberFormat="1" applyFont="1" applyFill="1" applyBorder="1" applyAlignment="1">
      <alignment horizontal="right" vertical="center"/>
    </xf>
    <xf numFmtId="3" fontId="22" fillId="33" borderId="28" xfId="0" applyNumberFormat="1" applyFont="1" applyFill="1" applyBorder="1" applyAlignment="1">
      <alignment vertical="center"/>
    </xf>
    <xf numFmtId="0" fontId="15" fillId="33" borderId="19" xfId="0" applyFont="1" applyFill="1" applyBorder="1" applyAlignment="1" applyProtection="1">
      <alignment horizontal="left" vertical="center" indent="1"/>
      <protection/>
    </xf>
    <xf numFmtId="200" fontId="13" fillId="33" borderId="14" xfId="0" applyNumberFormat="1" applyFont="1" applyFill="1" applyBorder="1" applyAlignment="1" applyProtection="1">
      <alignment vertical="center"/>
      <protection/>
    </xf>
    <xf numFmtId="200" fontId="13" fillId="33" borderId="16" xfId="0" applyNumberFormat="1" applyFont="1" applyFill="1" applyBorder="1" applyAlignment="1" applyProtection="1">
      <alignment vertical="center"/>
      <protection/>
    </xf>
    <xf numFmtId="0" fontId="7" fillId="34" borderId="29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39" fontId="13" fillId="34" borderId="30" xfId="0" applyNumberFormat="1" applyFont="1" applyFill="1" applyBorder="1" applyAlignment="1" applyProtection="1">
      <alignment horizontal="center" vertical="center"/>
      <protection/>
    </xf>
    <xf numFmtId="200" fontId="13" fillId="34" borderId="31" xfId="0" applyNumberFormat="1" applyFont="1" applyFill="1" applyBorder="1" applyAlignment="1" applyProtection="1">
      <alignment vertical="center"/>
      <protection/>
    </xf>
    <xf numFmtId="200" fontId="13" fillId="34" borderId="32" xfId="0" applyNumberFormat="1" applyFont="1" applyFill="1" applyBorder="1" applyAlignment="1" applyProtection="1">
      <alignment vertical="center"/>
      <protection/>
    </xf>
    <xf numFmtId="200" fontId="13" fillId="34" borderId="33" xfId="0" applyNumberFormat="1" applyFont="1" applyFill="1" applyBorder="1" applyAlignment="1" applyProtection="1">
      <alignment vertical="center"/>
      <protection/>
    </xf>
    <xf numFmtId="200" fontId="13" fillId="34" borderId="34" xfId="0" applyNumberFormat="1" applyFont="1" applyFill="1" applyBorder="1" applyAlignment="1" applyProtection="1">
      <alignment vertical="center"/>
      <protection/>
    </xf>
    <xf numFmtId="200" fontId="13" fillId="34" borderId="35" xfId="0" applyNumberFormat="1" applyFont="1" applyFill="1" applyBorder="1" applyAlignment="1" applyProtection="1">
      <alignment vertical="center"/>
      <protection/>
    </xf>
    <xf numFmtId="10" fontId="13" fillId="34" borderId="32" xfId="0" applyNumberFormat="1" applyFont="1" applyFill="1" applyBorder="1" applyAlignment="1" applyProtection="1">
      <alignment horizontal="center" vertical="center"/>
      <protection/>
    </xf>
    <xf numFmtId="0" fontId="13" fillId="34" borderId="31" xfId="0" applyFont="1" applyFill="1" applyBorder="1" applyAlignment="1" applyProtection="1">
      <alignment horizontal="center" vertical="center"/>
      <protection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169" fontId="6" fillId="0" borderId="10" xfId="54" applyNumberFormat="1" applyFont="1" applyFill="1" applyBorder="1" applyAlignment="1">
      <alignment/>
    </xf>
    <xf numFmtId="169" fontId="6" fillId="0" borderId="14" xfId="54" applyNumberFormat="1" applyFont="1" applyFill="1" applyBorder="1" applyAlignment="1">
      <alignment/>
    </xf>
    <xf numFmtId="169" fontId="7" fillId="0" borderId="12" xfId="54" applyNumberFormat="1" applyFont="1" applyFill="1" applyBorder="1" applyAlignment="1">
      <alignment/>
    </xf>
    <xf numFmtId="169" fontId="6" fillId="0" borderId="0" xfId="54" applyNumberFormat="1" applyFont="1" applyFill="1" applyBorder="1" applyAlignment="1">
      <alignment/>
    </xf>
    <xf numFmtId="169" fontId="7" fillId="0" borderId="0" xfId="54" applyNumberFormat="1" applyFont="1" applyFill="1" applyBorder="1" applyAlignment="1">
      <alignment/>
    </xf>
    <xf numFmtId="169" fontId="6" fillId="0" borderId="13" xfId="54" applyNumberFormat="1" applyFont="1" applyFill="1" applyBorder="1" applyAlignment="1">
      <alignment/>
    </xf>
    <xf numFmtId="169" fontId="7" fillId="0" borderId="16" xfId="54" applyNumberFormat="1" applyFont="1" applyFill="1" applyBorder="1" applyAlignment="1">
      <alignment vertical="center"/>
    </xf>
    <xf numFmtId="169" fontId="7" fillId="0" borderId="12" xfId="54" applyNumberFormat="1" applyFont="1" applyFill="1" applyBorder="1" applyAlignment="1">
      <alignment vertical="center"/>
    </xf>
    <xf numFmtId="169" fontId="6" fillId="0" borderId="0" xfId="54" applyNumberFormat="1" applyFont="1" applyFill="1" applyBorder="1" applyAlignment="1">
      <alignment vertical="center"/>
    </xf>
    <xf numFmtId="169" fontId="7" fillId="34" borderId="40" xfId="54" applyNumberFormat="1" applyFont="1" applyFill="1" applyBorder="1" applyAlignment="1">
      <alignment vertical="center"/>
    </xf>
    <xf numFmtId="169" fontId="7" fillId="34" borderId="37" xfId="54" applyNumberFormat="1" applyFont="1" applyFill="1" applyBorder="1" applyAlignment="1">
      <alignment vertical="center"/>
    </xf>
    <xf numFmtId="169" fontId="7" fillId="34" borderId="39" xfId="54" applyNumberFormat="1" applyFont="1" applyFill="1" applyBorder="1" applyAlignment="1">
      <alignment vertical="center"/>
    </xf>
    <xf numFmtId="169" fontId="7" fillId="34" borderId="41" xfId="54" applyNumberFormat="1" applyFont="1" applyFill="1" applyBorder="1" applyAlignment="1">
      <alignment vertical="center"/>
    </xf>
    <xf numFmtId="9" fontId="7" fillId="34" borderId="39" xfId="57" applyNumberFormat="1" applyFont="1" applyFill="1" applyBorder="1" applyAlignment="1">
      <alignment vertical="center"/>
    </xf>
    <xf numFmtId="169" fontId="14" fillId="0" borderId="0" xfId="0" applyNumberFormat="1" applyFont="1" applyFill="1" applyBorder="1" applyAlignment="1" applyProtection="1">
      <alignment vertical="center"/>
      <protection/>
    </xf>
    <xf numFmtId="200" fontId="14" fillId="0" borderId="13" xfId="0" applyNumberFormat="1" applyFont="1" applyFill="1" applyBorder="1" applyAlignment="1" applyProtection="1">
      <alignment vertical="center"/>
      <protection/>
    </xf>
    <xf numFmtId="169" fontId="6" fillId="0" borderId="0" xfId="0" applyNumberFormat="1" applyFont="1" applyAlignment="1">
      <alignment/>
    </xf>
    <xf numFmtId="169" fontId="14" fillId="0" borderId="13" xfId="0" applyNumberFormat="1" applyFont="1" applyFill="1" applyBorder="1" applyAlignment="1" applyProtection="1">
      <alignment vertical="center"/>
      <protection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37" fontId="4" fillId="34" borderId="42" xfId="0" applyNumberFormat="1" applyFont="1" applyFill="1" applyBorder="1" applyAlignment="1">
      <alignment horizontal="center" vertical="center"/>
    </xf>
    <xf numFmtId="37" fontId="4" fillId="34" borderId="43" xfId="0" applyNumberFormat="1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 wrapText="1"/>
    </xf>
    <xf numFmtId="37" fontId="4" fillId="34" borderId="44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 indent="3"/>
    </xf>
    <xf numFmtId="0" fontId="24" fillId="0" borderId="20" xfId="0" applyFont="1" applyBorder="1" applyAlignment="1">
      <alignment horizontal="left" vertical="center" indent="3"/>
    </xf>
    <xf numFmtId="3" fontId="23" fillId="34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2" fillId="33" borderId="28" xfId="0" applyFont="1" applyFill="1" applyBorder="1" applyAlignment="1">
      <alignment vertical="center"/>
    </xf>
    <xf numFmtId="0" fontId="24" fillId="0" borderId="23" xfId="0" applyFont="1" applyBorder="1" applyAlignment="1">
      <alignment horizontal="left" vertical="center" indent="3"/>
    </xf>
    <xf numFmtId="3" fontId="22" fillId="33" borderId="28" xfId="0" applyNumberFormat="1" applyFont="1" applyFill="1" applyBorder="1" applyAlignment="1">
      <alignment horizontal="left" vertical="center"/>
    </xf>
    <xf numFmtId="0" fontId="24" fillId="0" borderId="14" xfId="0" applyFont="1" applyBorder="1" applyAlignment="1">
      <alignment horizontal="left" vertical="center" indent="3"/>
    </xf>
    <xf numFmtId="0" fontId="24" fillId="0" borderId="24" xfId="0" applyFont="1" applyBorder="1" applyAlignment="1">
      <alignment horizontal="left" vertical="center" indent="3"/>
    </xf>
    <xf numFmtId="0" fontId="24" fillId="0" borderId="21" xfId="0" applyFont="1" applyBorder="1" applyAlignment="1">
      <alignment horizontal="left" vertical="center" indent="3"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3" fontId="22" fillId="34" borderId="45" xfId="0" applyNumberFormat="1" applyFont="1" applyFill="1" applyBorder="1" applyAlignment="1">
      <alignment horizontal="center" vertical="center"/>
    </xf>
    <xf numFmtId="3" fontId="22" fillId="34" borderId="46" xfId="0" applyNumberFormat="1" applyFont="1" applyFill="1" applyBorder="1" applyAlignment="1">
      <alignment horizontal="center" vertical="center"/>
    </xf>
    <xf numFmtId="3" fontId="22" fillId="34" borderId="15" xfId="0" applyNumberFormat="1" applyFont="1" applyFill="1" applyBorder="1" applyAlignment="1">
      <alignment horizontal="center" vertical="center"/>
    </xf>
    <xf numFmtId="3" fontId="22" fillId="34" borderId="27" xfId="0" applyNumberFormat="1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34" borderId="31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0" fillId="34" borderId="49" xfId="0" applyFill="1" applyBorder="1" applyAlignment="1">
      <alignment horizontal="center" vertical="center" wrapText="1"/>
    </xf>
    <xf numFmtId="0" fontId="13" fillId="34" borderId="50" xfId="0" applyFont="1" applyFill="1" applyBorder="1" applyAlignment="1" applyProtection="1">
      <alignment horizontal="center" vertical="center" wrapText="1"/>
      <protection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13" fillId="34" borderId="52" xfId="0" applyFont="1" applyFill="1" applyBorder="1" applyAlignment="1" applyProtection="1">
      <alignment horizontal="center" vertical="center" wrapText="1"/>
      <protection/>
    </xf>
    <xf numFmtId="0" fontId="7" fillId="34" borderId="50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 applyProtection="1">
      <alignment horizontal="center" vertical="center"/>
      <protection/>
    </xf>
    <xf numFmtId="0" fontId="13" fillId="34" borderId="51" xfId="0" applyFont="1" applyFill="1" applyBorder="1" applyAlignment="1" applyProtection="1">
      <alignment horizontal="center" vertical="center"/>
      <protection/>
    </xf>
    <xf numFmtId="0" fontId="13" fillId="34" borderId="52" xfId="0" applyFont="1" applyFill="1" applyBorder="1" applyAlignment="1" applyProtection="1">
      <alignment horizontal="center" vertical="center"/>
      <protection/>
    </xf>
    <xf numFmtId="0" fontId="7" fillId="34" borderId="36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showZeros="0" zoomScale="160" zoomScaleNormal="160" zoomScalePageLayoutView="0" workbookViewId="0" topLeftCell="A1">
      <selection activeCell="K30" sqref="K30"/>
    </sheetView>
  </sheetViews>
  <sheetFormatPr defaultColWidth="11.421875" defaultRowHeight="12.75"/>
  <cols>
    <col min="1" max="1" width="1.1484375" style="78" customWidth="1"/>
    <col min="2" max="2" width="2.28125" style="78" customWidth="1"/>
    <col min="3" max="3" width="4.140625" style="78" customWidth="1"/>
    <col min="4" max="4" width="37.8515625" style="78" customWidth="1"/>
    <col min="5" max="5" width="0.85546875" style="97" customWidth="1"/>
    <col min="6" max="7" width="13.7109375" style="78" customWidth="1"/>
    <col min="8" max="8" width="10.7109375" style="78" customWidth="1"/>
    <col min="9" max="9" width="0.85546875" style="97" customWidth="1"/>
    <col min="10" max="11" width="13.7109375" style="78" customWidth="1"/>
    <col min="12" max="12" width="10.7109375" style="78" customWidth="1"/>
    <col min="13" max="13" width="0.85546875" style="97" customWidth="1"/>
    <col min="14" max="15" width="12.7109375" style="78" customWidth="1"/>
    <col min="16" max="16384" width="11.421875" style="78" customWidth="1"/>
  </cols>
  <sheetData>
    <row r="1" spans="3:15" ht="14.25">
      <c r="C1" s="207" t="s">
        <v>141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3:15" ht="12.75">
      <c r="C2" s="208" t="s">
        <v>9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3:15" ht="12.75">
      <c r="C3" s="208" t="s">
        <v>115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5" spans="3:15" ht="12.75">
      <c r="C5" s="79" t="s">
        <v>22</v>
      </c>
      <c r="D5" s="69"/>
      <c r="E5" s="80"/>
      <c r="F5" s="81"/>
      <c r="G5" s="81"/>
      <c r="H5" s="69"/>
      <c r="I5" s="80"/>
      <c r="J5" s="81"/>
      <c r="K5" s="81"/>
      <c r="L5" s="69"/>
      <c r="M5" s="80"/>
      <c r="N5" s="69"/>
      <c r="O5" s="69"/>
    </row>
    <row r="6" spans="3:15" ht="12.75" customHeight="1">
      <c r="C6" s="209" t="s">
        <v>6</v>
      </c>
      <c r="D6" s="213"/>
      <c r="E6" s="14"/>
      <c r="F6" s="211" t="s">
        <v>117</v>
      </c>
      <c r="G6" s="214"/>
      <c r="H6" s="212"/>
      <c r="I6" s="83"/>
      <c r="J6" s="211" t="s">
        <v>137</v>
      </c>
      <c r="K6" s="214"/>
      <c r="L6" s="212"/>
      <c r="M6" s="83"/>
      <c r="N6" s="211" t="s">
        <v>10</v>
      </c>
      <c r="O6" s="212"/>
    </row>
    <row r="7" spans="3:15" ht="12.75" customHeight="1">
      <c r="C7" s="213"/>
      <c r="D7" s="213"/>
      <c r="E7" s="14"/>
      <c r="F7" s="209" t="s">
        <v>8</v>
      </c>
      <c r="G7" s="209" t="s">
        <v>142</v>
      </c>
      <c r="H7" s="209" t="s">
        <v>114</v>
      </c>
      <c r="I7" s="80"/>
      <c r="J7" s="209" t="s">
        <v>8</v>
      </c>
      <c r="K7" s="209" t="s">
        <v>142</v>
      </c>
      <c r="L7" s="209" t="s">
        <v>114</v>
      </c>
      <c r="M7" s="80"/>
      <c r="N7" s="209" t="s">
        <v>8</v>
      </c>
      <c r="O7" s="209" t="s">
        <v>142</v>
      </c>
    </row>
    <row r="8" spans="3:15" ht="12.75">
      <c r="C8" s="213"/>
      <c r="D8" s="213"/>
      <c r="E8" s="14"/>
      <c r="F8" s="210"/>
      <c r="G8" s="210"/>
      <c r="H8" s="210"/>
      <c r="I8" s="80"/>
      <c r="J8" s="210"/>
      <c r="K8" s="210"/>
      <c r="L8" s="210"/>
      <c r="M8" s="80"/>
      <c r="N8" s="210"/>
      <c r="O8" s="210"/>
    </row>
    <row r="9" spans="3:15" ht="12.75">
      <c r="C9" s="213"/>
      <c r="D9" s="213"/>
      <c r="E9" s="14"/>
      <c r="F9" s="210"/>
      <c r="G9" s="210"/>
      <c r="H9" s="210"/>
      <c r="I9" s="80"/>
      <c r="J9" s="210"/>
      <c r="K9" s="210"/>
      <c r="L9" s="210"/>
      <c r="M9" s="80"/>
      <c r="N9" s="210"/>
      <c r="O9" s="210"/>
    </row>
    <row r="10" spans="3:15" ht="4.5" customHeight="1">
      <c r="C10" s="84"/>
      <c r="D10" s="85"/>
      <c r="E10" s="82"/>
      <c r="F10" s="86"/>
      <c r="G10" s="86"/>
      <c r="H10" s="86"/>
      <c r="I10" s="80"/>
      <c r="J10" s="86"/>
      <c r="K10" s="86"/>
      <c r="L10" s="86"/>
      <c r="M10" s="80"/>
      <c r="N10" s="86"/>
      <c r="O10" s="86"/>
    </row>
    <row r="11" spans="3:15" ht="12.75">
      <c r="C11" s="205" t="s">
        <v>7</v>
      </c>
      <c r="D11" s="206"/>
      <c r="E11" s="16"/>
      <c r="F11" s="157">
        <f>SUM(F12:F16)</f>
        <v>5330221568</v>
      </c>
      <c r="G11" s="157">
        <f>SUM(G12:G16)</f>
        <v>1154398792</v>
      </c>
      <c r="H11" s="158">
        <f aca="true" t="shared" si="0" ref="H11:H16">IF(F11=0," ",G11/F11)</f>
        <v>0.21657613614609125</v>
      </c>
      <c r="I11" s="80"/>
      <c r="J11" s="157">
        <f>SUM(J12:J16)</f>
        <v>6303924476</v>
      </c>
      <c r="K11" s="157">
        <f>SUM(K12:K16)</f>
        <v>1688433646</v>
      </c>
      <c r="L11" s="158">
        <f aca="true" t="shared" si="1" ref="L11:L16">IF(J11=0," ",K11/J11)</f>
        <v>0.2678384952783181</v>
      </c>
      <c r="M11" s="80"/>
      <c r="N11" s="157">
        <f aca="true" t="shared" si="2" ref="N11:O16">+J11-F11</f>
        <v>973702908</v>
      </c>
      <c r="O11" s="157">
        <f t="shared" si="2"/>
        <v>534034854</v>
      </c>
    </row>
    <row r="12" spans="3:18" ht="12.75">
      <c r="C12" s="87" t="s">
        <v>32</v>
      </c>
      <c r="D12" s="150" t="s">
        <v>1</v>
      </c>
      <c r="E12" s="82"/>
      <c r="F12" s="88">
        <v>4576509182</v>
      </c>
      <c r="G12" s="88">
        <v>980322737</v>
      </c>
      <c r="H12" s="126">
        <f t="shared" si="0"/>
        <v>0.21420753198873402</v>
      </c>
      <c r="I12" s="80"/>
      <c r="J12" s="88">
        <v>5257694136</v>
      </c>
      <c r="K12" s="88">
        <v>1481194152</v>
      </c>
      <c r="L12" s="126">
        <f t="shared" si="1"/>
        <v>0.2817193457219399</v>
      </c>
      <c r="M12" s="80"/>
      <c r="N12" s="88">
        <f t="shared" si="2"/>
        <v>681184954</v>
      </c>
      <c r="O12" s="88">
        <f t="shared" si="2"/>
        <v>500871415</v>
      </c>
      <c r="Q12" s="89"/>
      <c r="R12" s="89"/>
    </row>
    <row r="13" spans="3:18" ht="12.75">
      <c r="C13" s="87" t="s">
        <v>33</v>
      </c>
      <c r="D13" s="150" t="s">
        <v>2</v>
      </c>
      <c r="E13" s="82"/>
      <c r="F13" s="88">
        <v>289419552</v>
      </c>
      <c r="G13" s="88">
        <v>60713931</v>
      </c>
      <c r="H13" s="126">
        <f t="shared" si="0"/>
        <v>0.20977826335658206</v>
      </c>
      <c r="I13" s="80"/>
      <c r="J13" s="88">
        <v>289405522</v>
      </c>
      <c r="K13" s="88">
        <v>69020475</v>
      </c>
      <c r="L13" s="126">
        <f t="shared" si="1"/>
        <v>0.23849052541575208</v>
      </c>
      <c r="M13" s="80"/>
      <c r="N13" s="88">
        <f t="shared" si="2"/>
        <v>-14030</v>
      </c>
      <c r="O13" s="88">
        <f t="shared" si="2"/>
        <v>8306544</v>
      </c>
      <c r="Q13" s="89"/>
      <c r="R13" s="89"/>
    </row>
    <row r="14" spans="3:18" ht="12.75">
      <c r="C14" s="87" t="s">
        <v>34</v>
      </c>
      <c r="D14" s="150" t="s">
        <v>31</v>
      </c>
      <c r="E14" s="82"/>
      <c r="F14" s="88">
        <v>3166225</v>
      </c>
      <c r="G14" s="88">
        <v>335508</v>
      </c>
      <c r="H14" s="126">
        <f t="shared" si="0"/>
        <v>0.10596467402032389</v>
      </c>
      <c r="I14" s="80"/>
      <c r="J14" s="88">
        <v>89047531</v>
      </c>
      <c r="K14" s="88">
        <v>5072001</v>
      </c>
      <c r="L14" s="126">
        <f t="shared" si="1"/>
        <v>0.05695835631871702</v>
      </c>
      <c r="M14" s="80"/>
      <c r="N14" s="88">
        <f t="shared" si="2"/>
        <v>85881306</v>
      </c>
      <c r="O14" s="88">
        <f t="shared" si="2"/>
        <v>4736493</v>
      </c>
      <c r="Q14" s="89"/>
      <c r="R14" s="89"/>
    </row>
    <row r="15" spans="3:18" ht="12.75">
      <c r="C15" s="87" t="s">
        <v>35</v>
      </c>
      <c r="D15" s="150" t="s">
        <v>3</v>
      </c>
      <c r="E15" s="82"/>
      <c r="F15" s="88">
        <v>461126609</v>
      </c>
      <c r="G15" s="88">
        <v>113026616</v>
      </c>
      <c r="H15" s="126">
        <f t="shared" si="0"/>
        <v>0.24510972430133607</v>
      </c>
      <c r="I15" s="80"/>
      <c r="J15" s="88">
        <v>662797737</v>
      </c>
      <c r="K15" s="88">
        <v>133147018</v>
      </c>
      <c r="L15" s="126">
        <f t="shared" si="1"/>
        <v>0.20088634973718988</v>
      </c>
      <c r="M15" s="80"/>
      <c r="N15" s="88">
        <f t="shared" si="2"/>
        <v>201671128</v>
      </c>
      <c r="O15" s="88">
        <f t="shared" si="2"/>
        <v>20120402</v>
      </c>
      <c r="Q15" s="89"/>
      <c r="R15" s="89"/>
    </row>
    <row r="16" spans="3:18" ht="12.75">
      <c r="C16" s="87" t="s">
        <v>98</v>
      </c>
      <c r="D16" s="150" t="s">
        <v>99</v>
      </c>
      <c r="E16" s="82"/>
      <c r="F16" s="88">
        <v>0</v>
      </c>
      <c r="G16" s="88">
        <v>0</v>
      </c>
      <c r="H16" s="126" t="str">
        <f t="shared" si="0"/>
        <v> </v>
      </c>
      <c r="I16" s="80"/>
      <c r="J16" s="88">
        <v>4979550</v>
      </c>
      <c r="K16" s="88">
        <v>0</v>
      </c>
      <c r="L16" s="126">
        <f t="shared" si="1"/>
        <v>0</v>
      </c>
      <c r="M16" s="80"/>
      <c r="N16" s="88">
        <f t="shared" si="2"/>
        <v>4979550</v>
      </c>
      <c r="O16" s="88">
        <f t="shared" si="2"/>
        <v>0</v>
      </c>
      <c r="Q16" s="89"/>
      <c r="R16" s="89"/>
    </row>
    <row r="17" spans="3:15" ht="5.25" customHeight="1">
      <c r="C17" s="84"/>
      <c r="D17" s="85"/>
      <c r="E17" s="82"/>
      <c r="F17" s="88"/>
      <c r="G17" s="88"/>
      <c r="H17" s="127"/>
      <c r="I17" s="80"/>
      <c r="J17" s="88"/>
      <c r="K17" s="88"/>
      <c r="L17" s="127"/>
      <c r="M17" s="80"/>
      <c r="N17" s="88"/>
      <c r="O17" s="88"/>
    </row>
    <row r="18" spans="3:15" ht="12.75">
      <c r="C18" s="205" t="s">
        <v>5</v>
      </c>
      <c r="D18" s="206"/>
      <c r="E18" s="16"/>
      <c r="F18" s="157">
        <f>+F19+F25</f>
        <v>5330221568</v>
      </c>
      <c r="G18" s="157">
        <f>+G19+G25</f>
        <v>1154398792</v>
      </c>
      <c r="H18" s="158">
        <f>IF(F18=0," ",G18/F18)</f>
        <v>0.21657613614609125</v>
      </c>
      <c r="I18" s="80"/>
      <c r="J18" s="157">
        <f>+J19+J25</f>
        <v>6303924476</v>
      </c>
      <c r="K18" s="157">
        <f>+K19+K25</f>
        <v>1688433646</v>
      </c>
      <c r="L18" s="158">
        <f aca="true" t="shared" si="3" ref="L18:L30">IF(J18=0," ",K18/J18)</f>
        <v>0.2678384952783181</v>
      </c>
      <c r="M18" s="80"/>
      <c r="N18" s="157">
        <f aca="true" t="shared" si="4" ref="N18:N30">+J18-F18</f>
        <v>973702908</v>
      </c>
      <c r="O18" s="157">
        <f aca="true" t="shared" si="5" ref="O18:O30">+K18-G18</f>
        <v>534034854</v>
      </c>
    </row>
    <row r="19" spans="3:15" ht="12.75">
      <c r="C19" s="87"/>
      <c r="D19" s="159" t="s">
        <v>108</v>
      </c>
      <c r="E19" s="16"/>
      <c r="F19" s="157">
        <f>+SUM(F20:F24)</f>
        <v>4970319030</v>
      </c>
      <c r="G19" s="157">
        <f>+SUM(G20:G24)</f>
        <v>1117738000</v>
      </c>
      <c r="H19" s="158">
        <f aca="true" t="shared" si="6" ref="H19:H30">IF(F19=0," ",G19/F19)</f>
        <v>0.22488254642277963</v>
      </c>
      <c r="I19" s="80"/>
      <c r="J19" s="157">
        <f>+SUM(J20:J24)</f>
        <v>5762666348</v>
      </c>
      <c r="K19" s="157">
        <f>+SUM(K20:K24)</f>
        <v>1587593033</v>
      </c>
      <c r="L19" s="158">
        <f t="shared" si="3"/>
        <v>0.2754962611276276</v>
      </c>
      <c r="M19" s="80"/>
      <c r="N19" s="157">
        <f t="shared" si="4"/>
        <v>792347318</v>
      </c>
      <c r="O19" s="157">
        <f t="shared" si="5"/>
        <v>469855033</v>
      </c>
    </row>
    <row r="20" spans="3:21" ht="12.75">
      <c r="C20" s="87"/>
      <c r="D20" s="151" t="s">
        <v>109</v>
      </c>
      <c r="E20" s="82"/>
      <c r="F20" s="88">
        <v>1902115507</v>
      </c>
      <c r="G20" s="88">
        <v>501101194</v>
      </c>
      <c r="H20" s="126">
        <f t="shared" si="6"/>
        <v>0.26344414529816457</v>
      </c>
      <c r="I20" s="80"/>
      <c r="J20" s="88">
        <v>2353717981</v>
      </c>
      <c r="K20" s="88">
        <v>564828147</v>
      </c>
      <c r="L20" s="126">
        <f t="shared" si="3"/>
        <v>0.2399727374135228</v>
      </c>
      <c r="M20" s="80"/>
      <c r="N20" s="88">
        <f t="shared" si="4"/>
        <v>451602474</v>
      </c>
      <c r="O20" s="88">
        <f t="shared" si="5"/>
        <v>63726953</v>
      </c>
      <c r="Q20" s="89"/>
      <c r="R20" s="89"/>
      <c r="U20" s="89"/>
    </row>
    <row r="21" spans="3:21" ht="12.75">
      <c r="C21" s="87"/>
      <c r="D21" s="151" t="s">
        <v>110</v>
      </c>
      <c r="E21" s="82"/>
      <c r="F21" s="88">
        <v>170682016</v>
      </c>
      <c r="G21" s="88">
        <v>41307748</v>
      </c>
      <c r="H21" s="126">
        <f t="shared" si="6"/>
        <v>0.24201581963972116</v>
      </c>
      <c r="I21" s="80"/>
      <c r="J21" s="88">
        <v>186061576</v>
      </c>
      <c r="K21" s="88">
        <v>43085033</v>
      </c>
      <c r="L21" s="126">
        <f t="shared" si="3"/>
        <v>0.23156330246283627</v>
      </c>
      <c r="M21" s="80"/>
      <c r="N21" s="88">
        <f t="shared" si="4"/>
        <v>15379560</v>
      </c>
      <c r="O21" s="88">
        <f t="shared" si="5"/>
        <v>1777285</v>
      </c>
      <c r="Q21" s="89"/>
      <c r="R21" s="89"/>
      <c r="U21" s="89"/>
    </row>
    <row r="22" spans="3:21" ht="12.75">
      <c r="C22" s="87"/>
      <c r="D22" s="151" t="s">
        <v>111</v>
      </c>
      <c r="E22" s="82"/>
      <c r="F22" s="88">
        <v>2595457122</v>
      </c>
      <c r="G22" s="88">
        <v>520721658</v>
      </c>
      <c r="H22" s="126">
        <f t="shared" si="6"/>
        <v>0.20062811039573014</v>
      </c>
      <c r="I22" s="80"/>
      <c r="J22" s="88">
        <v>2522966307</v>
      </c>
      <c r="K22" s="88">
        <v>588013472</v>
      </c>
      <c r="L22" s="126">
        <f t="shared" si="3"/>
        <v>0.2330643379455959</v>
      </c>
      <c r="M22" s="80"/>
      <c r="N22" s="88">
        <f t="shared" si="4"/>
        <v>-72490815</v>
      </c>
      <c r="O22" s="88">
        <f t="shared" si="5"/>
        <v>67291814</v>
      </c>
      <c r="Q22" s="89"/>
      <c r="R22" s="89"/>
      <c r="U22" s="89"/>
    </row>
    <row r="23" spans="3:21" ht="12.75">
      <c r="C23" s="87"/>
      <c r="D23" s="151" t="s">
        <v>107</v>
      </c>
      <c r="E23" s="82"/>
      <c r="F23" s="88">
        <v>187917543</v>
      </c>
      <c r="G23" s="88">
        <v>30902701</v>
      </c>
      <c r="H23" s="126">
        <f t="shared" si="6"/>
        <v>0.16444819630277946</v>
      </c>
      <c r="I23" s="80"/>
      <c r="J23" s="88">
        <v>594285717</v>
      </c>
      <c r="K23" s="88">
        <v>374871620</v>
      </c>
      <c r="L23" s="126">
        <f t="shared" si="3"/>
        <v>0.6307935884651255</v>
      </c>
      <c r="M23" s="80"/>
      <c r="N23" s="88">
        <f t="shared" si="4"/>
        <v>406368174</v>
      </c>
      <c r="O23" s="88">
        <f t="shared" si="5"/>
        <v>343968919</v>
      </c>
      <c r="Q23" s="89"/>
      <c r="R23" s="89"/>
      <c r="U23" s="89"/>
    </row>
    <row r="24" spans="3:21" ht="12.75">
      <c r="C24" s="87"/>
      <c r="D24" s="152" t="s">
        <v>118</v>
      </c>
      <c r="E24" s="82"/>
      <c r="F24" s="88">
        <v>114146842</v>
      </c>
      <c r="G24" s="88">
        <v>23704699</v>
      </c>
      <c r="H24" s="126">
        <f t="shared" si="6"/>
        <v>0.20766846094612063</v>
      </c>
      <c r="I24" s="80"/>
      <c r="J24" s="88">
        <v>105634767</v>
      </c>
      <c r="K24" s="88">
        <v>16794761</v>
      </c>
      <c r="L24" s="126">
        <f t="shared" si="3"/>
        <v>0.15898895294576643</v>
      </c>
      <c r="M24" s="80"/>
      <c r="N24" s="88">
        <f t="shared" si="4"/>
        <v>-8512075</v>
      </c>
      <c r="O24" s="88">
        <f t="shared" si="5"/>
        <v>-6909938</v>
      </c>
      <c r="Q24" s="89"/>
      <c r="R24" s="89"/>
      <c r="U24" s="89"/>
    </row>
    <row r="25" spans="3:15" ht="12.75">
      <c r="C25" s="87"/>
      <c r="D25" s="159" t="s">
        <v>112</v>
      </c>
      <c r="E25" s="16"/>
      <c r="F25" s="157">
        <f>+F26+F27+F28</f>
        <v>359902538</v>
      </c>
      <c r="G25" s="157">
        <f>+G26+G27+G28</f>
        <v>36660792</v>
      </c>
      <c r="H25" s="158">
        <f t="shared" si="6"/>
        <v>0.1018631105068784</v>
      </c>
      <c r="I25" s="80"/>
      <c r="J25" s="157">
        <f>+J26+J27+J28</f>
        <v>541258128</v>
      </c>
      <c r="K25" s="157">
        <f>+K26+K27+K28</f>
        <v>100840613</v>
      </c>
      <c r="L25" s="158">
        <f t="shared" si="3"/>
        <v>0.18630780358461424</v>
      </c>
      <c r="M25" s="80"/>
      <c r="N25" s="157">
        <f t="shared" si="4"/>
        <v>181355590</v>
      </c>
      <c r="O25" s="157">
        <f t="shared" si="5"/>
        <v>64179821</v>
      </c>
    </row>
    <row r="26" spans="3:21" ht="12.75">
      <c r="C26" s="90"/>
      <c r="D26" s="153" t="s">
        <v>119</v>
      </c>
      <c r="E26" s="82"/>
      <c r="F26" s="88">
        <v>3889277</v>
      </c>
      <c r="G26" s="88">
        <v>93167</v>
      </c>
      <c r="H26" s="126">
        <f t="shared" si="6"/>
        <v>0.023954837878608286</v>
      </c>
      <c r="I26" s="80"/>
      <c r="J26" s="88">
        <v>1646360</v>
      </c>
      <c r="K26" s="88">
        <v>740200</v>
      </c>
      <c r="L26" s="126">
        <f t="shared" si="3"/>
        <v>0.44959790082363515</v>
      </c>
      <c r="M26" s="80"/>
      <c r="N26" s="88">
        <f t="shared" si="4"/>
        <v>-2242917</v>
      </c>
      <c r="O26" s="88">
        <f t="shared" si="5"/>
        <v>647033</v>
      </c>
      <c r="Q26" s="89"/>
      <c r="R26" s="89"/>
      <c r="U26" s="89"/>
    </row>
    <row r="27" spans="3:21" ht="12.75">
      <c r="C27" s="90"/>
      <c r="D27" s="153" t="s">
        <v>120</v>
      </c>
      <c r="E27" s="82"/>
      <c r="F27" s="88">
        <v>0</v>
      </c>
      <c r="G27" s="88">
        <v>0</v>
      </c>
      <c r="H27" s="126" t="str">
        <f t="shared" si="6"/>
        <v> </v>
      </c>
      <c r="I27" s="80"/>
      <c r="J27" s="88">
        <v>0</v>
      </c>
      <c r="K27" s="88">
        <v>0</v>
      </c>
      <c r="L27" s="126" t="str">
        <f t="shared" si="3"/>
        <v> </v>
      </c>
      <c r="M27" s="80"/>
      <c r="N27" s="88">
        <f t="shared" si="4"/>
        <v>0</v>
      </c>
      <c r="O27" s="88">
        <f t="shared" si="5"/>
        <v>0</v>
      </c>
      <c r="Q27" s="89"/>
      <c r="R27" s="89"/>
      <c r="U27" s="89"/>
    </row>
    <row r="28" spans="3:21" s="91" customFormat="1" ht="12.75" customHeight="1">
      <c r="C28" s="87"/>
      <c r="D28" s="160" t="s">
        <v>113</v>
      </c>
      <c r="E28" s="92"/>
      <c r="F28" s="161">
        <f>SUM(F29:F30)</f>
        <v>356013261</v>
      </c>
      <c r="G28" s="161">
        <f>SUM(G29:G30)</f>
        <v>36567625</v>
      </c>
      <c r="H28" s="158">
        <f t="shared" si="6"/>
        <v>0.10271422164805259</v>
      </c>
      <c r="I28" s="93"/>
      <c r="J28" s="162">
        <f>+J29+J30</f>
        <v>539611768</v>
      </c>
      <c r="K28" s="162">
        <f>+K29+K30</f>
        <v>100100413</v>
      </c>
      <c r="L28" s="163">
        <f t="shared" si="3"/>
        <v>0.18550450330430895</v>
      </c>
      <c r="M28" s="93"/>
      <c r="N28" s="157">
        <f t="shared" si="4"/>
        <v>183598507</v>
      </c>
      <c r="O28" s="157">
        <f t="shared" si="5"/>
        <v>63532788</v>
      </c>
      <c r="Q28" s="94"/>
      <c r="R28" s="94"/>
      <c r="U28" s="94"/>
    </row>
    <row r="29" spans="3:21" ht="12.75" customHeight="1">
      <c r="C29" s="26"/>
      <c r="D29" s="152" t="s">
        <v>55</v>
      </c>
      <c r="E29" s="82"/>
      <c r="F29" s="88">
        <v>262883492</v>
      </c>
      <c r="G29" s="88">
        <f>30446886-1</f>
        <v>30446885</v>
      </c>
      <c r="H29" s="126">
        <f t="shared" si="6"/>
        <v>0.11581893092016596</v>
      </c>
      <c r="I29" s="80"/>
      <c r="J29" s="95">
        <v>425651632</v>
      </c>
      <c r="K29" s="88">
        <f>64889793-1</f>
        <v>64889792</v>
      </c>
      <c r="L29" s="126">
        <f t="shared" si="3"/>
        <v>0.1524481221770577</v>
      </c>
      <c r="M29" s="80"/>
      <c r="N29" s="88">
        <f t="shared" si="4"/>
        <v>162768140</v>
      </c>
      <c r="O29" s="88">
        <f t="shared" si="5"/>
        <v>34442907</v>
      </c>
      <c r="Q29" s="89"/>
      <c r="R29" s="89"/>
      <c r="U29" s="89"/>
    </row>
    <row r="30" spans="2:21" ht="12.75">
      <c r="B30" s="69"/>
      <c r="C30" s="27"/>
      <c r="D30" s="154" t="s">
        <v>56</v>
      </c>
      <c r="E30" s="82"/>
      <c r="F30" s="96">
        <v>93129769</v>
      </c>
      <c r="G30" s="96">
        <v>6120740</v>
      </c>
      <c r="H30" s="128">
        <f t="shared" si="6"/>
        <v>0.06572270140603484</v>
      </c>
      <c r="I30" s="80"/>
      <c r="J30" s="96">
        <v>113960136</v>
      </c>
      <c r="K30" s="96">
        <v>35210621</v>
      </c>
      <c r="L30" s="128">
        <f t="shared" si="3"/>
        <v>0.3089731395195948</v>
      </c>
      <c r="M30" s="80"/>
      <c r="N30" s="96">
        <f t="shared" si="4"/>
        <v>20830367</v>
      </c>
      <c r="O30" s="96">
        <f t="shared" si="5"/>
        <v>29089881</v>
      </c>
      <c r="Q30" s="89"/>
      <c r="R30" s="89"/>
      <c r="U30" s="89"/>
    </row>
    <row r="31" spans="2:15" ht="12.75">
      <c r="B31" s="69"/>
      <c r="C31" s="71" t="s">
        <v>144</v>
      </c>
      <c r="D31" s="69"/>
      <c r="E31" s="82"/>
      <c r="F31" s="69"/>
      <c r="G31" s="69"/>
      <c r="H31" s="69"/>
      <c r="I31" s="80"/>
      <c r="J31" s="69"/>
      <c r="K31" s="69"/>
      <c r="L31" s="69"/>
      <c r="M31" s="80"/>
      <c r="N31" s="69"/>
      <c r="O31" s="69"/>
    </row>
    <row r="32" spans="2:15" ht="12.75">
      <c r="B32" s="69"/>
      <c r="C32" s="70" t="s">
        <v>143</v>
      </c>
      <c r="D32" s="69"/>
      <c r="E32" s="82"/>
      <c r="F32" s="69"/>
      <c r="G32" s="69"/>
      <c r="H32" s="69"/>
      <c r="I32" s="80"/>
      <c r="J32" s="69"/>
      <c r="K32" s="69"/>
      <c r="L32" s="69"/>
      <c r="M32" s="80"/>
      <c r="N32" s="69"/>
      <c r="O32" s="69"/>
    </row>
    <row r="33" spans="2:15" ht="12.75">
      <c r="B33" s="69"/>
      <c r="C33" s="1"/>
      <c r="D33" s="69"/>
      <c r="E33" s="80"/>
      <c r="F33" s="69"/>
      <c r="G33" s="69"/>
      <c r="H33" s="69"/>
      <c r="I33" s="80"/>
      <c r="J33" s="69"/>
      <c r="K33" s="69"/>
      <c r="L33" s="69"/>
      <c r="M33" s="80"/>
      <c r="N33" s="69"/>
      <c r="O33" s="69"/>
    </row>
    <row r="34" spans="2:15" ht="12.75">
      <c r="B34" s="69"/>
      <c r="C34" s="71"/>
      <c r="D34" s="69"/>
      <c r="E34" s="80"/>
      <c r="F34" s="69"/>
      <c r="G34" s="69"/>
      <c r="H34" s="69"/>
      <c r="I34" s="80"/>
      <c r="J34" s="69"/>
      <c r="K34" s="69"/>
      <c r="L34" s="69"/>
      <c r="M34" s="80"/>
      <c r="N34" s="69"/>
      <c r="O34" s="69"/>
    </row>
    <row r="36" spans="6:7" ht="12.75">
      <c r="F36" s="89"/>
      <c r="G36" s="89"/>
    </row>
  </sheetData>
  <sheetProtection/>
  <mergeCells count="17">
    <mergeCell ref="N6:O6"/>
    <mergeCell ref="O7:O9"/>
    <mergeCell ref="C6:D9"/>
    <mergeCell ref="N7:N9"/>
    <mergeCell ref="G7:G9"/>
    <mergeCell ref="F6:H6"/>
    <mergeCell ref="J6:L6"/>
    <mergeCell ref="C18:D18"/>
    <mergeCell ref="C1:O1"/>
    <mergeCell ref="C2:O2"/>
    <mergeCell ref="C3:O3"/>
    <mergeCell ref="J7:J9"/>
    <mergeCell ref="K7:K9"/>
    <mergeCell ref="L7:L9"/>
    <mergeCell ref="C11:D11"/>
    <mergeCell ref="H7:H9"/>
    <mergeCell ref="F7:F9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7:D18 C17:C18" numberStoredAsText="1"/>
    <ignoredError sqref="J11:K11 I30 I11:I13 I28 H17 L17 I24 I17:I18 I20:I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showGridLines="0" zoomScale="145" zoomScaleNormal="145" zoomScalePageLayoutView="0" workbookViewId="0" topLeftCell="A13">
      <selection activeCell="J41" activeCellId="1" sqref="F41 J41"/>
    </sheetView>
  </sheetViews>
  <sheetFormatPr defaultColWidth="11.421875" defaultRowHeight="12.75"/>
  <cols>
    <col min="1" max="1" width="2.8515625" style="48" customWidth="1"/>
    <col min="2" max="2" width="8.7109375" style="48" bestFit="1" customWidth="1"/>
    <col min="3" max="3" width="65.140625" style="48" customWidth="1"/>
    <col min="4" max="4" width="0.85546875" style="50" customWidth="1"/>
    <col min="5" max="6" width="13.7109375" style="48" customWidth="1"/>
    <col min="7" max="7" width="11.421875" style="48" customWidth="1"/>
    <col min="8" max="8" width="0.85546875" style="48" customWidth="1"/>
    <col min="9" max="10" width="13.7109375" style="48" customWidth="1"/>
    <col min="11" max="11" width="11.421875" style="48" customWidth="1"/>
    <col min="12" max="12" width="0.85546875" style="48" customWidth="1"/>
    <col min="13" max="14" width="13.7109375" style="48" customWidth="1"/>
    <col min="15" max="16384" width="11.421875" style="48" customWidth="1"/>
  </cols>
  <sheetData>
    <row r="1" spans="2:15" ht="14.25">
      <c r="B1" s="219" t="s">
        <v>146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105"/>
    </row>
    <row r="2" spans="2:15" ht="12.75">
      <c r="B2" s="208" t="s">
        <v>97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99"/>
    </row>
    <row r="3" spans="2:15" ht="12.75">
      <c r="B3" s="208" t="s">
        <v>115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99"/>
    </row>
    <row r="4" spans="2:15" ht="12.75">
      <c r="B4" s="78"/>
      <c r="C4" s="78"/>
      <c r="D4" s="78"/>
      <c r="E4" s="97"/>
      <c r="F4" s="78"/>
      <c r="G4" s="78"/>
      <c r="H4" s="78"/>
      <c r="I4" s="97"/>
      <c r="J4" s="78"/>
      <c r="K4" s="78"/>
      <c r="L4" s="78"/>
      <c r="M4" s="97"/>
      <c r="N4" s="78"/>
      <c r="O4" s="78"/>
    </row>
    <row r="5" spans="2:15" ht="12.75">
      <c r="B5" s="218" t="s">
        <v>22</v>
      </c>
      <c r="C5" s="218"/>
      <c r="D5" s="79"/>
      <c r="E5" s="82"/>
      <c r="F5" s="69"/>
      <c r="G5" s="69"/>
      <c r="H5" s="69"/>
      <c r="I5" s="80"/>
      <c r="J5" s="69"/>
      <c r="K5" s="69"/>
      <c r="L5" s="69"/>
      <c r="M5" s="80"/>
      <c r="N5" s="69"/>
      <c r="O5" s="69"/>
    </row>
    <row r="7" spans="2:14" ht="12.75">
      <c r="B7" s="228" t="s">
        <v>63</v>
      </c>
      <c r="C7" s="229"/>
      <c r="D7" s="47"/>
      <c r="E7" s="217" t="s">
        <v>117</v>
      </c>
      <c r="F7" s="217"/>
      <c r="G7" s="217"/>
      <c r="I7" s="217" t="s">
        <v>137</v>
      </c>
      <c r="J7" s="217"/>
      <c r="K7" s="217"/>
      <c r="M7" s="217" t="s">
        <v>10</v>
      </c>
      <c r="N7" s="217"/>
    </row>
    <row r="8" spans="2:14" s="49" customFormat="1" ht="38.25">
      <c r="B8" s="230"/>
      <c r="C8" s="231"/>
      <c r="D8" s="47"/>
      <c r="E8" s="155" t="s">
        <v>64</v>
      </c>
      <c r="F8" s="156" t="s">
        <v>145</v>
      </c>
      <c r="G8" s="155" t="s">
        <v>0</v>
      </c>
      <c r="I8" s="155" t="s">
        <v>64</v>
      </c>
      <c r="J8" s="156" t="s">
        <v>145</v>
      </c>
      <c r="K8" s="155" t="s">
        <v>0</v>
      </c>
      <c r="M8" s="156" t="s">
        <v>65</v>
      </c>
      <c r="N8" s="156" t="s">
        <v>145</v>
      </c>
    </row>
    <row r="9" spans="2:14" s="49" customFormat="1" ht="12.75">
      <c r="B9" s="220" t="s">
        <v>66</v>
      </c>
      <c r="C9" s="220"/>
      <c r="D9" s="106"/>
      <c r="E9" s="164">
        <f>SUM(E10:E12)</f>
        <v>1902115507</v>
      </c>
      <c r="F9" s="164">
        <f>SUM(F10:F12)</f>
        <v>501101194</v>
      </c>
      <c r="G9" s="165">
        <f aca="true" t="shared" si="0" ref="G9:G39">IF(E9=0," ",F9/E9)</f>
        <v>0.26344414529816457</v>
      </c>
      <c r="I9" s="164">
        <f>SUM(I10:I12)</f>
        <v>2353717981</v>
      </c>
      <c r="J9" s="164">
        <f>SUM(J10:J12)</f>
        <v>564828147</v>
      </c>
      <c r="K9" s="165">
        <f aca="true" t="shared" si="1" ref="K9:K40">IF(I9=0," ",J9/I9)</f>
        <v>0.2399727374135228</v>
      </c>
      <c r="M9" s="167">
        <f aca="true" t="shared" si="2" ref="M9:M36">+E9-I9</f>
        <v>-451602474</v>
      </c>
      <c r="N9" s="167">
        <f aca="true" t="shared" si="3" ref="N9:N35">+F9-J9</f>
        <v>-63726953</v>
      </c>
    </row>
    <row r="10" spans="2:14" ht="12.75">
      <c r="B10" s="216" t="s">
        <v>67</v>
      </c>
      <c r="C10" s="216"/>
      <c r="D10" s="107"/>
      <c r="E10" s="108">
        <v>1814361792</v>
      </c>
      <c r="F10" s="108">
        <v>478159063</v>
      </c>
      <c r="G10" s="109">
        <f t="shared" si="0"/>
        <v>0.26354118848199376</v>
      </c>
      <c r="I10" s="108">
        <v>2235578814</v>
      </c>
      <c r="J10" s="108">
        <v>537201615</v>
      </c>
      <c r="K10" s="109">
        <f t="shared" si="1"/>
        <v>0.24029643313662213</v>
      </c>
      <c r="M10" s="110">
        <f t="shared" si="2"/>
        <v>-421217022</v>
      </c>
      <c r="N10" s="110">
        <f t="shared" si="3"/>
        <v>-59042552</v>
      </c>
    </row>
    <row r="11" spans="2:14" ht="12.75">
      <c r="B11" s="225" t="s">
        <v>68</v>
      </c>
      <c r="C11" s="225"/>
      <c r="D11" s="107"/>
      <c r="E11" s="111">
        <v>6889116</v>
      </c>
      <c r="F11" s="111">
        <v>1116162</v>
      </c>
      <c r="G11" s="112">
        <f t="shared" si="0"/>
        <v>0.16201817475565805</v>
      </c>
      <c r="I11" s="111">
        <v>14515245</v>
      </c>
      <c r="J11" s="111">
        <v>2084502</v>
      </c>
      <c r="K11" s="112">
        <f t="shared" si="1"/>
        <v>0.1436077723800046</v>
      </c>
      <c r="M11" s="113">
        <f t="shared" si="2"/>
        <v>-7626129</v>
      </c>
      <c r="N11" s="113">
        <f t="shared" si="3"/>
        <v>-968340</v>
      </c>
    </row>
    <row r="12" spans="2:14" ht="12.75">
      <c r="B12" s="215" t="s">
        <v>69</v>
      </c>
      <c r="C12" s="215"/>
      <c r="D12" s="107"/>
      <c r="E12" s="111">
        <v>80864599</v>
      </c>
      <c r="F12" s="111">
        <v>21825969</v>
      </c>
      <c r="G12" s="115">
        <f t="shared" si="0"/>
        <v>0.269907589599251</v>
      </c>
      <c r="I12" s="114">
        <v>103623922</v>
      </c>
      <c r="J12" s="114">
        <v>25542030</v>
      </c>
      <c r="K12" s="115">
        <f t="shared" si="1"/>
        <v>0.24648777528416652</v>
      </c>
      <c r="M12" s="116">
        <f t="shared" si="2"/>
        <v>-22759323</v>
      </c>
      <c r="N12" s="116">
        <f t="shared" si="3"/>
        <v>-3716061</v>
      </c>
    </row>
    <row r="13" spans="2:14" ht="12.75">
      <c r="B13" s="220" t="s">
        <v>70</v>
      </c>
      <c r="C13" s="220"/>
      <c r="D13" s="106"/>
      <c r="E13" s="166">
        <f>SUM(E14:E15)</f>
        <v>170682016</v>
      </c>
      <c r="F13" s="166">
        <f>SUM(F14:F15)</f>
        <v>41307748</v>
      </c>
      <c r="G13" s="165">
        <f t="shared" si="0"/>
        <v>0.24201581963972116</v>
      </c>
      <c r="I13" s="166">
        <f>SUM(I14:I15)</f>
        <v>186061576</v>
      </c>
      <c r="J13" s="166">
        <f>SUM(J14:J15)</f>
        <v>43085034</v>
      </c>
      <c r="K13" s="165">
        <f t="shared" si="1"/>
        <v>0.2315633078374011</v>
      </c>
      <c r="M13" s="168">
        <f t="shared" si="2"/>
        <v>-15379560</v>
      </c>
      <c r="N13" s="168">
        <f t="shared" si="3"/>
        <v>-1777286</v>
      </c>
    </row>
    <row r="14" spans="2:14" ht="12.75">
      <c r="B14" s="216" t="s">
        <v>71</v>
      </c>
      <c r="C14" s="216"/>
      <c r="D14" s="107"/>
      <c r="E14" s="108">
        <v>167543837</v>
      </c>
      <c r="F14" s="108">
        <v>40342283</v>
      </c>
      <c r="G14" s="109">
        <f t="shared" si="0"/>
        <v>0.2407864337021242</v>
      </c>
      <c r="I14" s="108">
        <v>180034880</v>
      </c>
      <c r="J14" s="108">
        <v>42425366</v>
      </c>
      <c r="K14" s="109">
        <f t="shared" si="1"/>
        <v>0.2356508138867313</v>
      </c>
      <c r="M14" s="110">
        <f t="shared" si="2"/>
        <v>-12491043</v>
      </c>
      <c r="N14" s="110">
        <f t="shared" si="3"/>
        <v>-2083083</v>
      </c>
    </row>
    <row r="15" spans="2:14" ht="12.75">
      <c r="B15" s="215" t="s">
        <v>72</v>
      </c>
      <c r="C15" s="215"/>
      <c r="D15" s="107"/>
      <c r="E15" s="114">
        <v>3138179</v>
      </c>
      <c r="F15" s="114">
        <v>965465</v>
      </c>
      <c r="G15" s="115">
        <f t="shared" si="0"/>
        <v>0.30765134812258954</v>
      </c>
      <c r="I15" s="114">
        <v>6026696</v>
      </c>
      <c r="J15" s="114">
        <v>659668</v>
      </c>
      <c r="K15" s="115">
        <f t="shared" si="1"/>
        <v>0.10945765308221951</v>
      </c>
      <c r="M15" s="116">
        <f t="shared" si="2"/>
        <v>-2888517</v>
      </c>
      <c r="N15" s="116">
        <f t="shared" si="3"/>
        <v>305797</v>
      </c>
    </row>
    <row r="16" spans="2:14" ht="12.75">
      <c r="B16" s="220" t="s">
        <v>73</v>
      </c>
      <c r="C16" s="220"/>
      <c r="D16" s="106"/>
      <c r="E16" s="166">
        <f>SUM(E17:E18)</f>
        <v>2595457122</v>
      </c>
      <c r="F16" s="166">
        <f>SUM(F17:F18)</f>
        <v>520721659</v>
      </c>
      <c r="G16" s="165">
        <f t="shared" si="0"/>
        <v>0.20062811078101872</v>
      </c>
      <c r="I16" s="166">
        <f>SUM(I17:I18)</f>
        <v>2522966307</v>
      </c>
      <c r="J16" s="166">
        <f>SUM(J17:J18)</f>
        <v>588013472</v>
      </c>
      <c r="K16" s="165">
        <f t="shared" si="1"/>
        <v>0.2330643379455959</v>
      </c>
      <c r="M16" s="168">
        <f t="shared" si="2"/>
        <v>72490815</v>
      </c>
      <c r="N16" s="168">
        <f t="shared" si="3"/>
        <v>-67291813</v>
      </c>
    </row>
    <row r="17" spans="2:14" ht="12.75">
      <c r="B17" s="216" t="s">
        <v>74</v>
      </c>
      <c r="C17" s="216"/>
      <c r="D17" s="107"/>
      <c r="E17" s="108">
        <v>1291554231</v>
      </c>
      <c r="F17" s="108">
        <v>228432097</v>
      </c>
      <c r="G17" s="109">
        <f t="shared" si="0"/>
        <v>0.17686605139540595</v>
      </c>
      <c r="I17" s="108">
        <v>1041720516</v>
      </c>
      <c r="J17" s="108">
        <v>244601366</v>
      </c>
      <c r="K17" s="109">
        <f t="shared" si="1"/>
        <v>0.23480517302205076</v>
      </c>
      <c r="M17" s="110">
        <f t="shared" si="2"/>
        <v>249833715</v>
      </c>
      <c r="N17" s="110">
        <f t="shared" si="3"/>
        <v>-16169269</v>
      </c>
    </row>
    <row r="18" spans="2:14" ht="12.75">
      <c r="B18" s="215" t="s">
        <v>75</v>
      </c>
      <c r="C18" s="215"/>
      <c r="D18" s="107"/>
      <c r="E18" s="114">
        <v>1303902891</v>
      </c>
      <c r="F18" s="114">
        <v>292289562</v>
      </c>
      <c r="G18" s="115">
        <f t="shared" si="0"/>
        <v>0.2241651307144774</v>
      </c>
      <c r="I18" s="114">
        <v>1481245791</v>
      </c>
      <c r="J18" s="114">
        <v>343412106</v>
      </c>
      <c r="K18" s="115">
        <f t="shared" si="1"/>
        <v>0.23184005523361517</v>
      </c>
      <c r="M18" s="116">
        <f t="shared" si="2"/>
        <v>-177342900</v>
      </c>
      <c r="N18" s="116">
        <f t="shared" si="3"/>
        <v>-51122544</v>
      </c>
    </row>
    <row r="19" spans="2:14" ht="12.75">
      <c r="B19" s="220" t="s">
        <v>76</v>
      </c>
      <c r="C19" s="220"/>
      <c r="D19" s="106"/>
      <c r="E19" s="166">
        <f>SUM(E20:E21)</f>
        <v>187917543</v>
      </c>
      <c r="F19" s="166">
        <f>SUM(F20:F21)</f>
        <v>30902701</v>
      </c>
      <c r="G19" s="165">
        <f t="shared" si="0"/>
        <v>0.16444819630277946</v>
      </c>
      <c r="I19" s="166">
        <f>SUM(I20:I21)</f>
        <v>594285717</v>
      </c>
      <c r="J19" s="166">
        <f>SUM(J20:J21)</f>
        <v>374871620</v>
      </c>
      <c r="K19" s="165">
        <f t="shared" si="1"/>
        <v>0.6307935884651255</v>
      </c>
      <c r="M19" s="168">
        <f t="shared" si="2"/>
        <v>-406368174</v>
      </c>
      <c r="N19" s="168">
        <f>+F19-J19</f>
        <v>-343968919</v>
      </c>
    </row>
    <row r="20" spans="2:14" ht="12.75">
      <c r="B20" s="221" t="s">
        <v>77</v>
      </c>
      <c r="C20" s="221"/>
      <c r="D20" s="107"/>
      <c r="E20" s="117">
        <v>187917543</v>
      </c>
      <c r="F20" s="117">
        <v>30902701</v>
      </c>
      <c r="G20" s="118">
        <f t="shared" si="0"/>
        <v>0.16444819630277946</v>
      </c>
      <c r="I20" s="117">
        <v>594285717</v>
      </c>
      <c r="J20" s="117">
        <v>374871620</v>
      </c>
      <c r="K20" s="118">
        <f t="shared" si="1"/>
        <v>0.6307935884651255</v>
      </c>
      <c r="M20" s="119">
        <f t="shared" si="2"/>
        <v>-406368174</v>
      </c>
      <c r="N20" s="119">
        <f t="shared" si="3"/>
        <v>-343968919</v>
      </c>
    </row>
    <row r="21" spans="2:14" ht="12.75">
      <c r="B21" s="224" t="s">
        <v>105</v>
      </c>
      <c r="C21" s="224"/>
      <c r="D21" s="107"/>
      <c r="E21" s="120">
        <v>0</v>
      </c>
      <c r="F21" s="120">
        <v>0</v>
      </c>
      <c r="G21" s="121" t="str">
        <f>IF(E21=0," ",F21/E21)</f>
        <v> </v>
      </c>
      <c r="I21" s="120">
        <v>0</v>
      </c>
      <c r="J21" s="120">
        <v>0</v>
      </c>
      <c r="K21" s="121" t="str">
        <f>IF(I21=0," ",J21/I21)</f>
        <v> </v>
      </c>
      <c r="M21" s="122">
        <f>+E21-I21</f>
        <v>0</v>
      </c>
      <c r="N21" s="122">
        <f>+F21-J21</f>
        <v>0</v>
      </c>
    </row>
    <row r="22" spans="2:14" ht="12.75">
      <c r="B22" s="220" t="s">
        <v>78</v>
      </c>
      <c r="C22" s="220"/>
      <c r="D22" s="106"/>
      <c r="E22" s="166">
        <f>SUM(E23:E27)</f>
        <v>114146842</v>
      </c>
      <c r="F22" s="166">
        <f>SUM(F23:F27)</f>
        <v>23704698</v>
      </c>
      <c r="G22" s="165">
        <f t="shared" si="0"/>
        <v>0.20766845218547528</v>
      </c>
      <c r="I22" s="166">
        <f>SUM(I23:I27)</f>
        <v>105634767</v>
      </c>
      <c r="J22" s="166">
        <f>SUM(J23:J27)</f>
        <v>16794761</v>
      </c>
      <c r="K22" s="165">
        <f t="shared" si="1"/>
        <v>0.15898895294576643</v>
      </c>
      <c r="M22" s="168">
        <f t="shared" si="2"/>
        <v>8512075</v>
      </c>
      <c r="N22" s="168">
        <f t="shared" si="3"/>
        <v>6909937</v>
      </c>
    </row>
    <row r="23" spans="2:14" ht="12.75">
      <c r="B23" s="216" t="s">
        <v>79</v>
      </c>
      <c r="C23" s="216"/>
      <c r="D23" s="107"/>
      <c r="E23" s="108">
        <v>0</v>
      </c>
      <c r="F23" s="108">
        <v>0</v>
      </c>
      <c r="G23" s="109" t="str">
        <f t="shared" si="0"/>
        <v> </v>
      </c>
      <c r="I23" s="108">
        <v>12517</v>
      </c>
      <c r="J23" s="108">
        <v>0</v>
      </c>
      <c r="K23" s="109">
        <f t="shared" si="1"/>
        <v>0</v>
      </c>
      <c r="M23" s="110">
        <f t="shared" si="2"/>
        <v>-12517</v>
      </c>
      <c r="N23" s="110">
        <f t="shared" si="3"/>
        <v>0</v>
      </c>
    </row>
    <row r="24" spans="2:14" ht="12.75">
      <c r="B24" s="216" t="s">
        <v>80</v>
      </c>
      <c r="C24" s="216"/>
      <c r="D24" s="107"/>
      <c r="E24" s="108">
        <v>12677616</v>
      </c>
      <c r="F24" s="108">
        <v>3119092</v>
      </c>
      <c r="G24" s="109">
        <f t="shared" si="0"/>
        <v>0.24603143051501167</v>
      </c>
      <c r="I24" s="108">
        <v>14686559</v>
      </c>
      <c r="J24" s="108">
        <v>3781757</v>
      </c>
      <c r="K24" s="109">
        <f t="shared" si="1"/>
        <v>0.25749782505214464</v>
      </c>
      <c r="M24" s="110">
        <f t="shared" si="2"/>
        <v>-2008943</v>
      </c>
      <c r="N24" s="110">
        <f t="shared" si="3"/>
        <v>-662665</v>
      </c>
    </row>
    <row r="25" spans="2:14" ht="12.75">
      <c r="B25" s="225" t="s">
        <v>81</v>
      </c>
      <c r="C25" s="225"/>
      <c r="D25" s="107"/>
      <c r="E25" s="111">
        <v>19000</v>
      </c>
      <c r="F25" s="111">
        <v>0</v>
      </c>
      <c r="G25" s="112">
        <f t="shared" si="0"/>
        <v>0</v>
      </c>
      <c r="I25" s="111">
        <v>18405</v>
      </c>
      <c r="J25" s="111">
        <v>4905</v>
      </c>
      <c r="K25" s="112">
        <f t="shared" si="1"/>
        <v>0.2665036674816626</v>
      </c>
      <c r="M25" s="113">
        <f t="shared" si="2"/>
        <v>595</v>
      </c>
      <c r="N25" s="113">
        <f t="shared" si="3"/>
        <v>-4905</v>
      </c>
    </row>
    <row r="26" spans="2:14" ht="12.75">
      <c r="B26" s="225" t="s">
        <v>82</v>
      </c>
      <c r="C26" s="225"/>
      <c r="D26" s="107"/>
      <c r="E26" s="111">
        <v>64402739</v>
      </c>
      <c r="F26" s="111">
        <v>17137756</v>
      </c>
      <c r="G26" s="112">
        <f t="shared" si="0"/>
        <v>0.26610290596491554</v>
      </c>
      <c r="I26" s="111">
        <v>69731933</v>
      </c>
      <c r="J26" s="111">
        <v>11127910</v>
      </c>
      <c r="K26" s="112">
        <f t="shared" si="1"/>
        <v>0.15958126386658464</v>
      </c>
      <c r="M26" s="113">
        <f t="shared" si="2"/>
        <v>-5329194</v>
      </c>
      <c r="N26" s="113">
        <f t="shared" si="3"/>
        <v>6009846</v>
      </c>
    </row>
    <row r="27" spans="2:14" ht="12.75">
      <c r="B27" s="215" t="s">
        <v>83</v>
      </c>
      <c r="C27" s="215"/>
      <c r="D27" s="107"/>
      <c r="E27" s="114">
        <v>37047487</v>
      </c>
      <c r="F27" s="114">
        <v>3447850</v>
      </c>
      <c r="G27" s="115">
        <f t="shared" si="0"/>
        <v>0.09306569160817844</v>
      </c>
      <c r="I27" s="114">
        <v>21185353</v>
      </c>
      <c r="J27" s="114">
        <v>1880189</v>
      </c>
      <c r="K27" s="115">
        <f t="shared" si="1"/>
        <v>0.0887494770561529</v>
      </c>
      <c r="M27" s="116">
        <f t="shared" si="2"/>
        <v>15862134</v>
      </c>
      <c r="N27" s="116">
        <f t="shared" si="3"/>
        <v>1567661</v>
      </c>
    </row>
    <row r="28" spans="2:14" ht="12.75">
      <c r="B28" s="220" t="s">
        <v>84</v>
      </c>
      <c r="C28" s="220"/>
      <c r="D28" s="106"/>
      <c r="E28" s="166">
        <f>SUM(E29)</f>
        <v>3889277</v>
      </c>
      <c r="F28" s="166">
        <f>SUM(F29)</f>
        <v>93167</v>
      </c>
      <c r="G28" s="165">
        <f t="shared" si="0"/>
        <v>0.023954837878608286</v>
      </c>
      <c r="I28" s="166">
        <f>SUM(I29)</f>
        <v>1646360</v>
      </c>
      <c r="J28" s="166">
        <f>SUM(J29)</f>
        <v>740200</v>
      </c>
      <c r="K28" s="165">
        <f t="shared" si="1"/>
        <v>0.44959790082363515</v>
      </c>
      <c r="M28" s="168">
        <f t="shared" si="2"/>
        <v>2242917</v>
      </c>
      <c r="N28" s="168">
        <f t="shared" si="3"/>
        <v>-647033</v>
      </c>
    </row>
    <row r="29" spans="2:14" ht="12.75">
      <c r="B29" s="223" t="s">
        <v>85</v>
      </c>
      <c r="C29" s="223"/>
      <c r="D29" s="107"/>
      <c r="E29" s="123">
        <v>3889277</v>
      </c>
      <c r="F29" s="123">
        <v>93167</v>
      </c>
      <c r="G29" s="124">
        <f t="shared" si="0"/>
        <v>0.023954837878608286</v>
      </c>
      <c r="I29" s="123">
        <v>1646360</v>
      </c>
      <c r="J29" s="123">
        <v>740200</v>
      </c>
      <c r="K29" s="124">
        <f t="shared" si="1"/>
        <v>0.44959790082363515</v>
      </c>
      <c r="M29" s="125">
        <f t="shared" si="2"/>
        <v>2242917</v>
      </c>
      <c r="N29" s="125">
        <f t="shared" si="3"/>
        <v>-647033</v>
      </c>
    </row>
    <row r="30" spans="2:14" ht="12.75">
      <c r="B30" s="220" t="s">
        <v>86</v>
      </c>
      <c r="C30" s="220"/>
      <c r="D30" s="106"/>
      <c r="E30" s="166">
        <f>SUM(E31)</f>
        <v>0</v>
      </c>
      <c r="F30" s="166">
        <f>SUM(F31)</f>
        <v>0</v>
      </c>
      <c r="G30" s="165" t="str">
        <f t="shared" si="0"/>
        <v> </v>
      </c>
      <c r="I30" s="166">
        <f>SUM(I31)</f>
        <v>0</v>
      </c>
      <c r="J30" s="166">
        <f>SUM(J31)</f>
        <v>0</v>
      </c>
      <c r="K30" s="165" t="str">
        <f t="shared" si="1"/>
        <v> </v>
      </c>
      <c r="M30" s="168">
        <f t="shared" si="2"/>
        <v>0</v>
      </c>
      <c r="N30" s="168">
        <f t="shared" si="3"/>
        <v>0</v>
      </c>
    </row>
    <row r="31" spans="2:14" ht="12.75">
      <c r="B31" s="223" t="s">
        <v>87</v>
      </c>
      <c r="C31" s="223"/>
      <c r="D31" s="107"/>
      <c r="E31" s="123">
        <v>0</v>
      </c>
      <c r="F31" s="123">
        <v>0</v>
      </c>
      <c r="G31" s="124" t="str">
        <f t="shared" si="0"/>
        <v> </v>
      </c>
      <c r="I31" s="123">
        <v>0</v>
      </c>
      <c r="J31" s="123">
        <v>0</v>
      </c>
      <c r="K31" s="124" t="str">
        <f t="shared" si="1"/>
        <v> </v>
      </c>
      <c r="M31" s="125">
        <f t="shared" si="2"/>
        <v>0</v>
      </c>
      <c r="N31" s="125">
        <f t="shared" si="3"/>
        <v>0</v>
      </c>
    </row>
    <row r="32" spans="2:14" ht="12.75">
      <c r="B32" s="220" t="s">
        <v>88</v>
      </c>
      <c r="C32" s="220"/>
      <c r="D32" s="106"/>
      <c r="E32" s="166">
        <f>SUM(E33:E39)</f>
        <v>356013261</v>
      </c>
      <c r="F32" s="166">
        <f>SUM(F33:F39)</f>
        <v>36567625</v>
      </c>
      <c r="G32" s="165">
        <f t="shared" si="0"/>
        <v>0.10271422164805259</v>
      </c>
      <c r="I32" s="166">
        <f>SUM(I33:I39)</f>
        <v>539611768</v>
      </c>
      <c r="J32" s="166">
        <f>SUM(J33:J39)</f>
        <v>100100411</v>
      </c>
      <c r="K32" s="165">
        <f t="shared" si="1"/>
        <v>0.18550449959794058</v>
      </c>
      <c r="M32" s="168">
        <f t="shared" si="2"/>
        <v>-183598507</v>
      </c>
      <c r="N32" s="168">
        <f t="shared" si="3"/>
        <v>-63532786</v>
      </c>
    </row>
    <row r="33" spans="2:14" ht="12.75">
      <c r="B33" s="216" t="s">
        <v>89</v>
      </c>
      <c r="C33" s="216"/>
      <c r="D33" s="107"/>
      <c r="E33" s="108">
        <v>146652</v>
      </c>
      <c r="F33" s="108">
        <v>0</v>
      </c>
      <c r="G33" s="109">
        <f t="shared" si="0"/>
        <v>0</v>
      </c>
      <c r="I33" s="108">
        <v>0</v>
      </c>
      <c r="J33" s="108">
        <v>0</v>
      </c>
      <c r="K33" s="109" t="str">
        <f t="shared" si="1"/>
        <v> </v>
      </c>
      <c r="M33" s="110">
        <f t="shared" si="2"/>
        <v>146652</v>
      </c>
      <c r="N33" s="110">
        <f t="shared" si="3"/>
        <v>0</v>
      </c>
    </row>
    <row r="34" spans="2:14" ht="12.75">
      <c r="B34" s="216" t="s">
        <v>90</v>
      </c>
      <c r="C34" s="216"/>
      <c r="D34" s="107"/>
      <c r="E34" s="108">
        <v>128388495</v>
      </c>
      <c r="F34" s="108">
        <v>19170978</v>
      </c>
      <c r="G34" s="109">
        <f t="shared" si="0"/>
        <v>0.14932006173917686</v>
      </c>
      <c r="I34" s="108">
        <v>167215597</v>
      </c>
      <c r="J34" s="108">
        <v>29227031</v>
      </c>
      <c r="K34" s="109">
        <f t="shared" si="1"/>
        <v>0.17478651228928124</v>
      </c>
      <c r="M34" s="110">
        <f t="shared" si="2"/>
        <v>-38827102</v>
      </c>
      <c r="N34" s="110">
        <f t="shared" si="3"/>
        <v>-10056053</v>
      </c>
    </row>
    <row r="35" spans="2:14" ht="12.75">
      <c r="B35" s="226" t="s">
        <v>91</v>
      </c>
      <c r="C35" s="227"/>
      <c r="D35" s="107"/>
      <c r="E35" s="111">
        <v>139042526</v>
      </c>
      <c r="F35" s="111">
        <v>10189435</v>
      </c>
      <c r="G35" s="112">
        <f t="shared" si="0"/>
        <v>0.07328286743006956</v>
      </c>
      <c r="I35" s="111">
        <v>267088616</v>
      </c>
      <c r="J35" s="111">
        <v>41166917</v>
      </c>
      <c r="K35" s="112">
        <f t="shared" si="1"/>
        <v>0.15413205405954106</v>
      </c>
      <c r="M35" s="113">
        <f t="shared" si="2"/>
        <v>-128046090</v>
      </c>
      <c r="N35" s="113">
        <f t="shared" si="3"/>
        <v>-30977482</v>
      </c>
    </row>
    <row r="36" spans="2:14" ht="12.75">
      <c r="B36" s="142" t="s">
        <v>92</v>
      </c>
      <c r="C36" s="143"/>
      <c r="D36" s="107"/>
      <c r="E36" s="111">
        <v>0</v>
      </c>
      <c r="F36" s="111">
        <v>0</v>
      </c>
      <c r="G36" s="112" t="str">
        <f t="shared" si="0"/>
        <v> </v>
      </c>
      <c r="I36" s="111">
        <v>38779619</v>
      </c>
      <c r="J36" s="111">
        <v>19389809</v>
      </c>
      <c r="K36" s="112">
        <f t="shared" si="1"/>
        <v>0.4999999871066294</v>
      </c>
      <c r="M36" s="113">
        <f t="shared" si="2"/>
        <v>-38779619</v>
      </c>
      <c r="N36" s="113">
        <f aca="true" t="shared" si="4" ref="N36:N41">+F36-J36</f>
        <v>-19389809</v>
      </c>
    </row>
    <row r="37" spans="2:14" ht="12.75">
      <c r="B37" s="225" t="s">
        <v>93</v>
      </c>
      <c r="C37" s="225"/>
      <c r="D37" s="107"/>
      <c r="E37" s="111">
        <v>7249621</v>
      </c>
      <c r="F37" s="111">
        <v>309189</v>
      </c>
      <c r="G37" s="112">
        <f t="shared" si="0"/>
        <v>0.042648988133310695</v>
      </c>
      <c r="I37" s="111">
        <v>2873305</v>
      </c>
      <c r="J37" s="111">
        <v>1205215</v>
      </c>
      <c r="K37" s="112">
        <f t="shared" si="1"/>
        <v>0.41945251200272854</v>
      </c>
      <c r="M37" s="113">
        <f>+E37-I37</f>
        <v>4376316</v>
      </c>
      <c r="N37" s="113">
        <f t="shared" si="4"/>
        <v>-896026</v>
      </c>
    </row>
    <row r="38" spans="2:14" ht="12.75">
      <c r="B38" s="225" t="s">
        <v>94</v>
      </c>
      <c r="C38" s="225"/>
      <c r="D38" s="107"/>
      <c r="E38" s="111">
        <v>401094</v>
      </c>
      <c r="F38" s="111">
        <v>18000</v>
      </c>
      <c r="G38" s="112">
        <f t="shared" si="0"/>
        <v>0.04487726069200736</v>
      </c>
      <c r="I38" s="111">
        <v>128260</v>
      </c>
      <c r="J38" s="111">
        <v>16500</v>
      </c>
      <c r="K38" s="112">
        <f t="shared" si="1"/>
        <v>0.12864493996569468</v>
      </c>
      <c r="M38" s="113">
        <f>+E38-I38</f>
        <v>272834</v>
      </c>
      <c r="N38" s="113">
        <f t="shared" si="4"/>
        <v>1500</v>
      </c>
    </row>
    <row r="39" spans="2:14" ht="12.75">
      <c r="B39" s="224" t="s">
        <v>95</v>
      </c>
      <c r="C39" s="224"/>
      <c r="D39" s="107"/>
      <c r="E39" s="120">
        <v>80784873</v>
      </c>
      <c r="F39" s="120">
        <v>6880023</v>
      </c>
      <c r="G39" s="121">
        <f t="shared" si="0"/>
        <v>0.08516474365194583</v>
      </c>
      <c r="I39" s="120">
        <v>63526371</v>
      </c>
      <c r="J39" s="120">
        <v>9094939</v>
      </c>
      <c r="K39" s="121">
        <f t="shared" si="1"/>
        <v>0.14316792942571835</v>
      </c>
      <c r="M39" s="122">
        <f>+E39-I39</f>
        <v>17258502</v>
      </c>
      <c r="N39" s="122">
        <f t="shared" si="4"/>
        <v>-2214916</v>
      </c>
    </row>
    <row r="40" spans="5:11" ht="3.75" customHeight="1">
      <c r="E40" s="77"/>
      <c r="F40" s="77"/>
      <c r="G40" s="104"/>
      <c r="I40" s="77"/>
      <c r="J40" s="77" t="s">
        <v>138</v>
      </c>
      <c r="K40" s="104" t="str">
        <f t="shared" si="1"/>
        <v> </v>
      </c>
    </row>
    <row r="41" spans="2:14" ht="21" customHeight="1">
      <c r="B41" s="222" t="s">
        <v>96</v>
      </c>
      <c r="C41" s="222"/>
      <c r="D41" s="51"/>
      <c r="E41" s="166">
        <f>+E32+E30+E28+E22+E19+E16+E13+E9</f>
        <v>5330221568</v>
      </c>
      <c r="F41" s="166">
        <f>+F32+F30+F28+F22+F19+F16+F13+F9</f>
        <v>1154398792</v>
      </c>
      <c r="G41" s="165">
        <f>IF(E41=0," ",F41/E41)</f>
        <v>0.21657613614609125</v>
      </c>
      <c r="I41" s="166">
        <f>+I32+I30+I28+I22+I19+I16+I13+I9</f>
        <v>6303924476</v>
      </c>
      <c r="J41" s="166">
        <f>+J32+J30+J28+J22+J19+J16+J13+J9</f>
        <v>1688433645</v>
      </c>
      <c r="K41" s="165">
        <f>IF(I41=0," ",J41/I41)</f>
        <v>0.26783849511968677</v>
      </c>
      <c r="M41" s="168">
        <f>+E41-I41</f>
        <v>-973702908</v>
      </c>
      <c r="N41" s="168">
        <f t="shared" si="4"/>
        <v>-534034853</v>
      </c>
    </row>
    <row r="42" ht="12.75">
      <c r="B42" s="71" t="s">
        <v>144</v>
      </c>
    </row>
    <row r="43" ht="12.75">
      <c r="B43" s="70" t="s">
        <v>143</v>
      </c>
    </row>
    <row r="44" ht="12.75">
      <c r="B44" s="1"/>
    </row>
  </sheetData>
  <sheetProtection/>
  <mergeCells count="39">
    <mergeCell ref="B21:C21"/>
    <mergeCell ref="B26:C26"/>
    <mergeCell ref="B25:C25"/>
    <mergeCell ref="B32:C32"/>
    <mergeCell ref="B11:C11"/>
    <mergeCell ref="B7:C8"/>
    <mergeCell ref="B27:C27"/>
    <mergeCell ref="B31:C31"/>
    <mergeCell ref="B18:C18"/>
    <mergeCell ref="B17:C17"/>
    <mergeCell ref="B41:C41"/>
    <mergeCell ref="B24:C24"/>
    <mergeCell ref="B28:C28"/>
    <mergeCell ref="B29:C29"/>
    <mergeCell ref="B30:C30"/>
    <mergeCell ref="B39:C39"/>
    <mergeCell ref="B38:C38"/>
    <mergeCell ref="B37:C37"/>
    <mergeCell ref="B35:C35"/>
    <mergeCell ref="B33:C33"/>
    <mergeCell ref="B34:C34"/>
    <mergeCell ref="B23:C23"/>
    <mergeCell ref="I7:K7"/>
    <mergeCell ref="B9:C9"/>
    <mergeCell ref="B13:C13"/>
    <mergeCell ref="B16:C16"/>
    <mergeCell ref="B19:C19"/>
    <mergeCell ref="B22:C22"/>
    <mergeCell ref="B20:C20"/>
    <mergeCell ref="B12:C12"/>
    <mergeCell ref="B15:C15"/>
    <mergeCell ref="B10:C10"/>
    <mergeCell ref="E7:G7"/>
    <mergeCell ref="B5:C5"/>
    <mergeCell ref="B1:N1"/>
    <mergeCell ref="B2:N2"/>
    <mergeCell ref="B3:N3"/>
    <mergeCell ref="B14:C14"/>
    <mergeCell ref="M7:N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tabSelected="1" zoomScale="115" zoomScaleNormal="115" zoomScalePageLayoutView="0" workbookViewId="0" topLeftCell="A1">
      <selection activeCell="A25" sqref="A25"/>
    </sheetView>
  </sheetViews>
  <sheetFormatPr defaultColWidth="16.8515625" defaultRowHeight="12.75"/>
  <cols>
    <col min="1" max="1" width="35.00390625" style="42" customWidth="1"/>
    <col min="2" max="3" width="13.7109375" style="42" bestFit="1" customWidth="1"/>
    <col min="4" max="4" width="11.8515625" style="42" bestFit="1" customWidth="1"/>
    <col min="5" max="6" width="11.28125" style="42" customWidth="1"/>
    <col min="7" max="7" width="11.8515625" style="42" bestFit="1" customWidth="1"/>
    <col min="8" max="9" width="12.00390625" style="42" bestFit="1" customWidth="1"/>
    <col min="10" max="10" width="9.7109375" style="42" bestFit="1" customWidth="1"/>
    <col min="11" max="11" width="12.421875" style="42" bestFit="1" customWidth="1"/>
    <col min="12" max="12" width="11.57421875" style="42" bestFit="1" customWidth="1"/>
    <col min="13" max="13" width="9.7109375" style="42" bestFit="1" customWidth="1"/>
    <col min="14" max="15" width="11.57421875" style="42" customWidth="1"/>
    <col min="16" max="16" width="10.57421875" style="42" bestFit="1" customWidth="1"/>
    <col min="17" max="18" width="11.57421875" style="42" customWidth="1"/>
    <col min="19" max="19" width="12.00390625" style="42" bestFit="1" customWidth="1"/>
    <col min="20" max="20" width="7.7109375" style="133" bestFit="1" customWidth="1"/>
    <col min="21" max="16384" width="16.8515625" style="42" customWidth="1"/>
  </cols>
  <sheetData>
    <row r="1" spans="1:20" ht="20.25">
      <c r="A1" s="234" t="s">
        <v>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</row>
    <row r="2" spans="1:20" ht="18.75">
      <c r="A2" s="232" t="s">
        <v>12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0" ht="15">
      <c r="A3" s="233" t="s">
        <v>116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</row>
    <row r="4" spans="2:20" ht="15.7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5">
      <c r="A5" s="62" t="s">
        <v>23</v>
      </c>
      <c r="B5" s="63"/>
      <c r="C5" s="63"/>
      <c r="D5" s="63"/>
      <c r="E5" s="63"/>
      <c r="F5" s="63"/>
      <c r="G5" s="63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129"/>
    </row>
    <row r="6" spans="1:20" ht="15">
      <c r="A6" s="62" t="s">
        <v>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3"/>
      <c r="T6" s="129"/>
    </row>
    <row r="7" spans="1:20" ht="15.75" thickBot="1">
      <c r="A7" s="62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3"/>
      <c r="T7" s="129"/>
    </row>
    <row r="8" spans="1:20" ht="15.75" thickBot="1">
      <c r="A8" s="62"/>
      <c r="B8" s="235" t="s">
        <v>26</v>
      </c>
      <c r="C8" s="236"/>
      <c r="D8" s="237"/>
      <c r="E8" s="235" t="s">
        <v>147</v>
      </c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7"/>
    </row>
    <row r="9" spans="1:20" ht="22.5" customHeight="1">
      <c r="A9" s="238" t="s">
        <v>136</v>
      </c>
      <c r="B9" s="246" t="s">
        <v>24</v>
      </c>
      <c r="C9" s="247"/>
      <c r="D9" s="248"/>
      <c r="E9" s="246" t="s">
        <v>28</v>
      </c>
      <c r="F9" s="247"/>
      <c r="G9" s="248"/>
      <c r="H9" s="243" t="s">
        <v>29</v>
      </c>
      <c r="I9" s="244"/>
      <c r="J9" s="245"/>
      <c r="K9" s="243" t="s">
        <v>139</v>
      </c>
      <c r="L9" s="244"/>
      <c r="M9" s="245"/>
      <c r="N9" s="243" t="s">
        <v>30</v>
      </c>
      <c r="O9" s="244"/>
      <c r="P9" s="245"/>
      <c r="Q9" s="240" t="s">
        <v>4</v>
      </c>
      <c r="R9" s="241"/>
      <c r="S9" s="241"/>
      <c r="T9" s="242"/>
    </row>
    <row r="10" spans="1:20" ht="15">
      <c r="A10" s="239"/>
      <c r="B10" s="172">
        <v>2017</v>
      </c>
      <c r="C10" s="173">
        <v>2018</v>
      </c>
      <c r="D10" s="174" t="s">
        <v>13</v>
      </c>
      <c r="E10" s="172">
        <v>2017</v>
      </c>
      <c r="F10" s="173">
        <v>2018</v>
      </c>
      <c r="G10" s="174" t="s">
        <v>13</v>
      </c>
      <c r="H10" s="172">
        <v>2017</v>
      </c>
      <c r="I10" s="173">
        <v>2018</v>
      </c>
      <c r="J10" s="174" t="s">
        <v>13</v>
      </c>
      <c r="K10" s="172">
        <v>2017</v>
      </c>
      <c r="L10" s="173">
        <v>2018</v>
      </c>
      <c r="M10" s="174" t="s">
        <v>13</v>
      </c>
      <c r="N10" s="172">
        <v>2017</v>
      </c>
      <c r="O10" s="173">
        <v>2018</v>
      </c>
      <c r="P10" s="174" t="s">
        <v>13</v>
      </c>
      <c r="Q10" s="172">
        <v>2017</v>
      </c>
      <c r="R10" s="173">
        <v>2018</v>
      </c>
      <c r="S10" s="173" t="s">
        <v>13</v>
      </c>
      <c r="T10" s="175" t="s">
        <v>14</v>
      </c>
    </row>
    <row r="11" spans="1:20" ht="4.5" customHeight="1">
      <c r="A11" s="43"/>
      <c r="B11" s="66"/>
      <c r="C11" s="67"/>
      <c r="D11" s="68"/>
      <c r="E11" s="66"/>
      <c r="F11" s="67"/>
      <c r="G11" s="68"/>
      <c r="H11" s="66"/>
      <c r="I11" s="67"/>
      <c r="J11" s="68"/>
      <c r="K11" s="66"/>
      <c r="L11" s="67"/>
      <c r="M11" s="68"/>
      <c r="N11" s="66"/>
      <c r="O11" s="67"/>
      <c r="P11" s="68"/>
      <c r="Q11" s="66"/>
      <c r="R11" s="67"/>
      <c r="S11" s="67"/>
      <c r="T11" s="130"/>
    </row>
    <row r="12" spans="1:21" ht="15">
      <c r="A12" s="169" t="s">
        <v>15</v>
      </c>
      <c r="B12" s="101">
        <f>SUM(B14:B19)</f>
        <v>4970319030</v>
      </c>
      <c r="C12" s="102">
        <f>SUM(C14:C19)</f>
        <v>5762666348</v>
      </c>
      <c r="D12" s="103">
        <f>+C12-B12</f>
        <v>792347318</v>
      </c>
      <c r="E12" s="101">
        <f>SUM(E14:E19)</f>
        <v>946942292</v>
      </c>
      <c r="F12" s="102">
        <f>SUM(F14:F19)</f>
        <v>1390763737</v>
      </c>
      <c r="G12" s="103">
        <f>+F12-E12</f>
        <v>443821445</v>
      </c>
      <c r="H12" s="101">
        <f>SUM(H14:H19)</f>
        <v>58823044</v>
      </c>
      <c r="I12" s="170">
        <f>SUM(I14:I19)</f>
        <v>66670887</v>
      </c>
      <c r="J12" s="171">
        <f>+I12-H12</f>
        <v>7847843</v>
      </c>
      <c r="K12" s="101">
        <f>SUM(K14:K19)</f>
        <v>0</v>
      </c>
      <c r="L12" s="102">
        <f>SUM(L14:L19)</f>
        <v>0</v>
      </c>
      <c r="M12" s="103">
        <f>+L12-K12</f>
        <v>0</v>
      </c>
      <c r="N12" s="101">
        <f>SUM(N14:N19)</f>
        <v>111972664</v>
      </c>
      <c r="O12" s="102">
        <f>SUM(O14:O19)</f>
        <v>130158411</v>
      </c>
      <c r="P12" s="103">
        <f>+O12-N12</f>
        <v>18185747</v>
      </c>
      <c r="Q12" s="101">
        <f>SUM(Q14:Q19)</f>
        <v>1117738000</v>
      </c>
      <c r="R12" s="102">
        <f>SUM(R14:R19)</f>
        <v>1587593035</v>
      </c>
      <c r="S12" s="102">
        <f>+R12-Q12</f>
        <v>469855035</v>
      </c>
      <c r="T12" s="131">
        <f>IF(Q12=0,"",S12/Q12)</f>
        <v>0.4203624060379087</v>
      </c>
      <c r="U12" s="45"/>
    </row>
    <row r="13" spans="1:20" ht="4.5" customHeight="1">
      <c r="A13" s="43"/>
      <c r="B13" s="18"/>
      <c r="C13" s="19"/>
      <c r="D13" s="20"/>
      <c r="E13" s="18"/>
      <c r="F13" s="19"/>
      <c r="G13" s="20"/>
      <c r="H13" s="18"/>
      <c r="I13" s="19"/>
      <c r="J13" s="20"/>
      <c r="K13" s="18"/>
      <c r="L13" s="19"/>
      <c r="M13" s="20"/>
      <c r="N13" s="18"/>
      <c r="O13" s="19"/>
      <c r="P13" s="20"/>
      <c r="Q13" s="18"/>
      <c r="R13" s="19"/>
      <c r="S13" s="19"/>
      <c r="T13" s="130">
        <f aca="true" t="shared" si="0" ref="T13:T26">IF(Q13=0,"",S13/Q13)</f>
      </c>
    </row>
    <row r="14" spans="1:22" ht="15">
      <c r="A14" s="144" t="s">
        <v>36</v>
      </c>
      <c r="B14" s="18">
        <f>+Egresos_1!F20</f>
        <v>1902115507</v>
      </c>
      <c r="C14" s="19">
        <f>+Egresos_1!J20</f>
        <v>2353717981</v>
      </c>
      <c r="D14" s="20">
        <f aca="true" t="shared" si="1" ref="D14:D19">+C14-B14</f>
        <v>451602474</v>
      </c>
      <c r="E14" s="18">
        <v>500907876</v>
      </c>
      <c r="F14" s="19">
        <v>564519574</v>
      </c>
      <c r="G14" s="20">
        <f aca="true" t="shared" si="2" ref="G14:G19">+F14-E14</f>
        <v>63611698</v>
      </c>
      <c r="H14" s="18">
        <v>193318</v>
      </c>
      <c r="I14" s="19">
        <v>293348</v>
      </c>
      <c r="J14" s="20">
        <f aca="true" t="shared" si="3" ref="J14:J19">+I14-H14</f>
        <v>100030</v>
      </c>
      <c r="K14" s="73">
        <v>0</v>
      </c>
      <c r="L14" s="75">
        <v>0</v>
      </c>
      <c r="M14" s="20">
        <f aca="true" t="shared" si="4" ref="M14:M19">+L14-K14</f>
        <v>0</v>
      </c>
      <c r="N14" s="73">
        <v>0</v>
      </c>
      <c r="O14" s="75">
        <v>15225</v>
      </c>
      <c r="P14" s="20">
        <f aca="true" t="shared" si="5" ref="P14:P19">+O14-N14</f>
        <v>15225</v>
      </c>
      <c r="Q14" s="18">
        <f>+E14+H14+K14+N14</f>
        <v>501101194</v>
      </c>
      <c r="R14" s="19">
        <f aca="true" t="shared" si="6" ref="Q14:R16">+F14+I14+L14+O14</f>
        <v>564828147</v>
      </c>
      <c r="S14" s="19">
        <f aca="true" t="shared" si="7" ref="S14:S19">+R14-Q14</f>
        <v>63726953</v>
      </c>
      <c r="T14" s="130">
        <f t="shared" si="0"/>
        <v>0.1271738199051268</v>
      </c>
      <c r="V14" s="44"/>
    </row>
    <row r="15" spans="1:22" ht="15">
      <c r="A15" s="144" t="s">
        <v>37</v>
      </c>
      <c r="B15" s="18">
        <f>+Egresos_1!F21</f>
        <v>170682016</v>
      </c>
      <c r="C15" s="19">
        <f>+Egresos_1!J21</f>
        <v>186061576</v>
      </c>
      <c r="D15" s="20">
        <f t="shared" si="1"/>
        <v>15379560</v>
      </c>
      <c r="E15" s="18">
        <v>40997668</v>
      </c>
      <c r="F15" s="19">
        <v>42798612</v>
      </c>
      <c r="G15" s="20">
        <f t="shared" si="2"/>
        <v>1800944</v>
      </c>
      <c r="H15" s="73">
        <v>310080</v>
      </c>
      <c r="I15" s="19">
        <v>286422</v>
      </c>
      <c r="J15" s="20">
        <f t="shared" si="3"/>
        <v>-23658</v>
      </c>
      <c r="K15" s="73">
        <v>0</v>
      </c>
      <c r="L15" s="75">
        <v>0</v>
      </c>
      <c r="M15" s="20">
        <f t="shared" si="4"/>
        <v>0</v>
      </c>
      <c r="N15" s="73">
        <v>0</v>
      </c>
      <c r="O15" s="75">
        <v>0</v>
      </c>
      <c r="P15" s="20">
        <f t="shared" si="5"/>
        <v>0</v>
      </c>
      <c r="Q15" s="18">
        <f t="shared" si="6"/>
        <v>41307748</v>
      </c>
      <c r="R15" s="19">
        <f>+F15+I15+L15+O15</f>
        <v>43085034</v>
      </c>
      <c r="S15" s="19">
        <f t="shared" si="7"/>
        <v>1777286</v>
      </c>
      <c r="T15" s="130">
        <f t="shared" si="0"/>
        <v>0.0430254876155437</v>
      </c>
      <c r="V15" s="44"/>
    </row>
    <row r="16" spans="1:22" ht="15">
      <c r="A16" s="144" t="s">
        <v>38</v>
      </c>
      <c r="B16" s="18">
        <f>+Egresos_1!F22</f>
        <v>2595457122</v>
      </c>
      <c r="C16" s="19">
        <f>+Egresos_1!J22</f>
        <v>2522966307</v>
      </c>
      <c r="D16" s="20">
        <f t="shared" si="1"/>
        <v>-72490815</v>
      </c>
      <c r="E16" s="18">
        <v>351424708</v>
      </c>
      <c r="F16" s="19">
        <v>391888919</v>
      </c>
      <c r="G16" s="20">
        <f t="shared" si="2"/>
        <v>40464211</v>
      </c>
      <c r="H16" s="18">
        <v>57324286</v>
      </c>
      <c r="I16" s="19">
        <v>65981368</v>
      </c>
      <c r="J16" s="20">
        <f t="shared" si="3"/>
        <v>8657082</v>
      </c>
      <c r="K16" s="73">
        <v>0</v>
      </c>
      <c r="L16" s="75">
        <v>0</v>
      </c>
      <c r="M16" s="20">
        <f t="shared" si="4"/>
        <v>0</v>
      </c>
      <c r="N16" s="73">
        <v>111972664</v>
      </c>
      <c r="O16" s="75">
        <v>130143186</v>
      </c>
      <c r="P16" s="20">
        <f t="shared" si="5"/>
        <v>18170522</v>
      </c>
      <c r="Q16" s="18">
        <f t="shared" si="6"/>
        <v>520721658</v>
      </c>
      <c r="R16" s="19">
        <f t="shared" si="6"/>
        <v>588013473</v>
      </c>
      <c r="S16" s="19">
        <f t="shared" si="7"/>
        <v>67291815</v>
      </c>
      <c r="T16" s="130">
        <f>IF(Q16=0,"",S16/Q16)</f>
        <v>0.12922799343214567</v>
      </c>
      <c r="V16" s="44"/>
    </row>
    <row r="17" spans="1:22" ht="15">
      <c r="A17" s="144" t="s">
        <v>107</v>
      </c>
      <c r="B17" s="18">
        <f>+Egresos_1!F23</f>
        <v>187917543</v>
      </c>
      <c r="C17" s="19">
        <f>+Egresos_1!J23</f>
        <v>594285717</v>
      </c>
      <c r="D17" s="20">
        <f t="shared" si="1"/>
        <v>406368174</v>
      </c>
      <c r="E17" s="18">
        <v>30902701</v>
      </c>
      <c r="F17" s="19">
        <v>374871620</v>
      </c>
      <c r="G17" s="20">
        <f t="shared" si="2"/>
        <v>343968919</v>
      </c>
      <c r="H17" s="73">
        <v>0</v>
      </c>
      <c r="I17" s="19">
        <v>0</v>
      </c>
      <c r="J17" s="20">
        <f t="shared" si="3"/>
        <v>0</v>
      </c>
      <c r="K17" s="73">
        <v>0</v>
      </c>
      <c r="L17" s="75">
        <v>0</v>
      </c>
      <c r="M17" s="20">
        <f t="shared" si="4"/>
        <v>0</v>
      </c>
      <c r="N17" s="73">
        <v>0</v>
      </c>
      <c r="O17" s="75">
        <v>0</v>
      </c>
      <c r="P17" s="20">
        <f t="shared" si="5"/>
        <v>0</v>
      </c>
      <c r="Q17" s="18">
        <f aca="true" t="shared" si="8" ref="Q17:R19">+E17+H17+K17+N17</f>
        <v>30902701</v>
      </c>
      <c r="R17" s="19">
        <f t="shared" si="8"/>
        <v>374871620</v>
      </c>
      <c r="S17" s="19">
        <f>+R17-Q17</f>
        <v>343968919</v>
      </c>
      <c r="T17" s="130">
        <f>IF(Q17=0,"",S17/Q17)</f>
        <v>11.13070728024712</v>
      </c>
      <c r="V17" s="44"/>
    </row>
    <row r="18" spans="1:22" ht="15">
      <c r="A18" s="144" t="s">
        <v>61</v>
      </c>
      <c r="B18" s="18">
        <f>+Egresos_1!F24</f>
        <v>114146842</v>
      </c>
      <c r="C18" s="19">
        <f>+Egresos_1!J24</f>
        <v>105634767</v>
      </c>
      <c r="D18" s="20">
        <f t="shared" si="1"/>
        <v>-8512075</v>
      </c>
      <c r="E18" s="18">
        <v>22709339</v>
      </c>
      <c r="F18" s="19">
        <v>16685012</v>
      </c>
      <c r="G18" s="20">
        <f t="shared" si="2"/>
        <v>-6024327</v>
      </c>
      <c r="H18" s="18">
        <v>995360</v>
      </c>
      <c r="I18" s="19">
        <v>109749</v>
      </c>
      <c r="J18" s="20">
        <f t="shared" si="3"/>
        <v>-885611</v>
      </c>
      <c r="K18" s="73">
        <v>0</v>
      </c>
      <c r="L18" s="75">
        <v>0</v>
      </c>
      <c r="M18" s="20">
        <f t="shared" si="4"/>
        <v>0</v>
      </c>
      <c r="N18" s="73">
        <v>0</v>
      </c>
      <c r="O18" s="75">
        <v>0</v>
      </c>
      <c r="P18" s="20">
        <f t="shared" si="5"/>
        <v>0</v>
      </c>
      <c r="Q18" s="18">
        <f t="shared" si="8"/>
        <v>23704699</v>
      </c>
      <c r="R18" s="19">
        <f t="shared" si="8"/>
        <v>16794761</v>
      </c>
      <c r="S18" s="19">
        <f t="shared" si="7"/>
        <v>-6909938</v>
      </c>
      <c r="T18" s="130">
        <f>IF(Q18=0,"",S18/Q18)</f>
        <v>-0.2915007695309694</v>
      </c>
      <c r="V18" s="44"/>
    </row>
    <row r="19" spans="1:22" ht="15">
      <c r="A19" s="43"/>
      <c r="B19" s="18"/>
      <c r="C19" s="19"/>
      <c r="D19" s="20">
        <f t="shared" si="1"/>
        <v>0</v>
      </c>
      <c r="E19" s="18"/>
      <c r="F19" s="19"/>
      <c r="G19" s="20">
        <f t="shared" si="2"/>
        <v>0</v>
      </c>
      <c r="H19" s="18"/>
      <c r="I19" s="19"/>
      <c r="J19" s="20">
        <f t="shared" si="3"/>
        <v>0</v>
      </c>
      <c r="K19" s="73"/>
      <c r="L19" s="75">
        <v>0</v>
      </c>
      <c r="M19" s="20">
        <f t="shared" si="4"/>
        <v>0</v>
      </c>
      <c r="N19" s="73">
        <v>0</v>
      </c>
      <c r="O19" s="75">
        <v>0</v>
      </c>
      <c r="P19" s="20">
        <f t="shared" si="5"/>
        <v>0</v>
      </c>
      <c r="Q19" s="18">
        <f t="shared" si="8"/>
        <v>0</v>
      </c>
      <c r="R19" s="19">
        <f t="shared" si="8"/>
        <v>0</v>
      </c>
      <c r="S19" s="19">
        <f t="shared" si="7"/>
        <v>0</v>
      </c>
      <c r="T19" s="130">
        <f>IF(Q19=0,"",S19/Q19)</f>
      </c>
      <c r="V19" s="44"/>
    </row>
    <row r="20" spans="1:20" ht="4.5" customHeight="1">
      <c r="A20" s="43"/>
      <c r="B20" s="18"/>
      <c r="C20" s="19"/>
      <c r="D20" s="20"/>
      <c r="E20" s="18"/>
      <c r="F20" s="19"/>
      <c r="G20" s="20"/>
      <c r="H20" s="18"/>
      <c r="I20" s="19"/>
      <c r="J20" s="20"/>
      <c r="K20" s="73"/>
      <c r="L20" s="75"/>
      <c r="M20" s="20"/>
      <c r="N20" s="73"/>
      <c r="O20" s="75"/>
      <c r="P20" s="20"/>
      <c r="Q20" s="18"/>
      <c r="R20" s="19"/>
      <c r="S20" s="19"/>
      <c r="T20" s="130">
        <f t="shared" si="0"/>
      </c>
    </row>
    <row r="21" spans="1:21" ht="15">
      <c r="A21" s="169" t="s">
        <v>16</v>
      </c>
      <c r="B21" s="101">
        <f>+B23+B24</f>
        <v>359902538</v>
      </c>
      <c r="C21" s="170">
        <f>+C23+C24</f>
        <v>541258128</v>
      </c>
      <c r="D21" s="103">
        <f>+C21-B21</f>
        <v>181355590</v>
      </c>
      <c r="E21" s="101">
        <f>+E23+E24</f>
        <v>33380445</v>
      </c>
      <c r="F21" s="170">
        <f>+F23+F24</f>
        <v>90430413</v>
      </c>
      <c r="G21" s="103">
        <f>+F21-E21</f>
        <v>57049968</v>
      </c>
      <c r="H21" s="101">
        <f>+H23+H24</f>
        <v>1890887</v>
      </c>
      <c r="I21" s="170">
        <f>+I23+I24</f>
        <v>2349589</v>
      </c>
      <c r="J21" s="171">
        <f>+I21-H21</f>
        <v>458702</v>
      </c>
      <c r="K21" s="101">
        <f>+K23+K24</f>
        <v>335508</v>
      </c>
      <c r="L21" s="170">
        <f>+L23+L24</f>
        <v>5072001</v>
      </c>
      <c r="M21" s="171">
        <f>+L21-K21</f>
        <v>4736493</v>
      </c>
      <c r="N21" s="101">
        <f>+N23+N24</f>
        <v>1053952</v>
      </c>
      <c r="O21" s="170">
        <f>+O23+O24</f>
        <v>2988607</v>
      </c>
      <c r="P21" s="103">
        <f>+O21-N21</f>
        <v>1934655</v>
      </c>
      <c r="Q21" s="101">
        <f>+Q23+Q24</f>
        <v>36660792</v>
      </c>
      <c r="R21" s="170">
        <f>+R23+R24</f>
        <v>100840610</v>
      </c>
      <c r="S21" s="102">
        <f>+R21-Q21</f>
        <v>64179818</v>
      </c>
      <c r="T21" s="131">
        <f t="shared" si="0"/>
        <v>1.750639156950019</v>
      </c>
      <c r="U21" s="45"/>
    </row>
    <row r="22" spans="1:21" ht="4.5" customHeight="1">
      <c r="A22" s="43"/>
      <c r="B22" s="18"/>
      <c r="C22" s="19"/>
      <c r="D22" s="20"/>
      <c r="E22" s="18"/>
      <c r="F22" s="19"/>
      <c r="G22" s="20"/>
      <c r="H22" s="18"/>
      <c r="I22" s="19"/>
      <c r="J22" s="20"/>
      <c r="K22" s="73"/>
      <c r="L22" s="75"/>
      <c r="M22" s="20"/>
      <c r="N22" s="73"/>
      <c r="O22" s="75"/>
      <c r="P22" s="20"/>
      <c r="Q22" s="18"/>
      <c r="R22" s="19"/>
      <c r="S22" s="19"/>
      <c r="T22" s="130">
        <f t="shared" si="0"/>
      </c>
      <c r="U22" s="45"/>
    </row>
    <row r="23" spans="1:21" ht="15">
      <c r="A23" s="144" t="s">
        <v>107</v>
      </c>
      <c r="B23" s="18">
        <f>+Egresos_1!F26</f>
        <v>3889277</v>
      </c>
      <c r="C23" s="19">
        <f>+Egresos_1!J26</f>
        <v>1646360</v>
      </c>
      <c r="D23" s="20">
        <f>+C23-B23</f>
        <v>-2242917</v>
      </c>
      <c r="E23" s="18">
        <v>93167</v>
      </c>
      <c r="F23" s="19">
        <v>740200</v>
      </c>
      <c r="G23" s="20">
        <f>+F23-E23</f>
        <v>647033</v>
      </c>
      <c r="H23" s="204">
        <v>0</v>
      </c>
      <c r="I23" s="201">
        <v>0</v>
      </c>
      <c r="J23" s="20">
        <f>+I23-H23</f>
        <v>0</v>
      </c>
      <c r="K23" s="73">
        <v>0</v>
      </c>
      <c r="L23" s="75">
        <v>0</v>
      </c>
      <c r="M23" s="20">
        <f>+L23-K23</f>
        <v>0</v>
      </c>
      <c r="N23" s="73">
        <v>0</v>
      </c>
      <c r="O23" s="75">
        <v>0</v>
      </c>
      <c r="P23" s="20">
        <f>+O23-N23</f>
        <v>0</v>
      </c>
      <c r="Q23" s="18">
        <f aca="true" t="shared" si="9" ref="Q23:R26">+E23+H23+K23+N23</f>
        <v>93167</v>
      </c>
      <c r="R23" s="98">
        <f t="shared" si="9"/>
        <v>740200</v>
      </c>
      <c r="S23" s="19">
        <f>+R23-Q23</f>
        <v>647033</v>
      </c>
      <c r="T23" s="130">
        <f t="shared" si="0"/>
        <v>6.944873184711325</v>
      </c>
      <c r="U23" s="45"/>
    </row>
    <row r="24" spans="1:22" ht="15">
      <c r="A24" s="100" t="s">
        <v>39</v>
      </c>
      <c r="B24" s="101">
        <f>+B25+B26</f>
        <v>356013261</v>
      </c>
      <c r="C24" s="102">
        <f>+C25+C26</f>
        <v>539611768</v>
      </c>
      <c r="D24" s="103">
        <f>+C24-B24</f>
        <v>183598507</v>
      </c>
      <c r="E24" s="101">
        <f>+E25+E26</f>
        <v>33287278</v>
      </c>
      <c r="F24" s="102">
        <f>+F25+F26</f>
        <v>89690213</v>
      </c>
      <c r="G24" s="103">
        <f>+F24-E24</f>
        <v>56402935</v>
      </c>
      <c r="H24" s="101">
        <f>+H25+H26</f>
        <v>1890887</v>
      </c>
      <c r="I24" s="102">
        <f>+I25+I26</f>
        <v>2349589</v>
      </c>
      <c r="J24" s="103">
        <f>+I24-H24</f>
        <v>458702</v>
      </c>
      <c r="K24" s="101">
        <f>+K25+K26</f>
        <v>335508</v>
      </c>
      <c r="L24" s="102">
        <f>+L25+L26</f>
        <v>5072001</v>
      </c>
      <c r="M24" s="103">
        <f>+L24-K24</f>
        <v>4736493</v>
      </c>
      <c r="N24" s="101">
        <f>+N25+N26</f>
        <v>1053952</v>
      </c>
      <c r="O24" s="102">
        <f>+O25+O26</f>
        <v>2988607</v>
      </c>
      <c r="P24" s="103">
        <f>+O24-N24</f>
        <v>1934655</v>
      </c>
      <c r="Q24" s="101">
        <f>SUM(Q25:Q26)</f>
        <v>36567625</v>
      </c>
      <c r="R24" s="102">
        <f>SUM(R25:R26)</f>
        <v>100100410</v>
      </c>
      <c r="S24" s="102">
        <f>+R24-Q24</f>
        <v>63532785</v>
      </c>
      <c r="T24" s="131">
        <f t="shared" si="0"/>
        <v>1.7374052867803145</v>
      </c>
      <c r="V24" s="44"/>
    </row>
    <row r="25" spans="1:22" ht="15">
      <c r="A25" s="145" t="s">
        <v>57</v>
      </c>
      <c r="B25" s="18">
        <f>+Egresos_1!F29</f>
        <v>262883492</v>
      </c>
      <c r="C25" s="19">
        <f>+Egresos_1!J29</f>
        <v>425651632</v>
      </c>
      <c r="D25" s="20">
        <f>+C25-B25</f>
        <v>162768140</v>
      </c>
      <c r="E25" s="18">
        <v>30111378</v>
      </c>
      <c r="F25" s="25">
        <f>59607792-3</f>
        <v>59607789</v>
      </c>
      <c r="G25" s="20">
        <f>+F25-E25</f>
        <v>29496411</v>
      </c>
      <c r="H25" s="73">
        <v>0</v>
      </c>
      <c r="I25" s="74">
        <v>210000</v>
      </c>
      <c r="J25" s="20">
        <f>+I25-H25</f>
        <v>210000</v>
      </c>
      <c r="K25" s="73">
        <v>335508</v>
      </c>
      <c r="L25" s="74">
        <v>5072001</v>
      </c>
      <c r="M25" s="20">
        <f>+L25-K25</f>
        <v>4736493</v>
      </c>
      <c r="N25" s="73">
        <v>0</v>
      </c>
      <c r="O25" s="74">
        <v>0</v>
      </c>
      <c r="P25" s="20">
        <f>+O25-N25</f>
        <v>0</v>
      </c>
      <c r="Q25" s="18">
        <f t="shared" si="9"/>
        <v>30446886</v>
      </c>
      <c r="R25" s="19">
        <f t="shared" si="9"/>
        <v>64889790</v>
      </c>
      <c r="S25" s="19">
        <f>+R25-Q25</f>
        <v>34442904</v>
      </c>
      <c r="T25" s="130">
        <f t="shared" si="0"/>
        <v>1.1312455401843065</v>
      </c>
      <c r="V25" s="44"/>
    </row>
    <row r="26" spans="1:22" ht="15">
      <c r="A26" s="146" t="s">
        <v>58</v>
      </c>
      <c r="B26" s="18">
        <f>+Egresos_1!F30</f>
        <v>93129769</v>
      </c>
      <c r="C26" s="25">
        <f>+Egresos_1!J30</f>
        <v>113960136</v>
      </c>
      <c r="D26" s="20">
        <f>+C26-B26</f>
        <v>20830367</v>
      </c>
      <c r="E26" s="18">
        <v>3175900</v>
      </c>
      <c r="F26" s="28">
        <v>30082424</v>
      </c>
      <c r="G26" s="20">
        <f>+F26-E26</f>
        <v>26906524</v>
      </c>
      <c r="H26" s="202">
        <v>1890887</v>
      </c>
      <c r="I26" s="201">
        <f>2349589-210000</f>
        <v>2139589</v>
      </c>
      <c r="J26" s="20">
        <f>+I26-H26</f>
        <v>248702</v>
      </c>
      <c r="K26" s="73">
        <v>0</v>
      </c>
      <c r="L26" s="76">
        <v>0</v>
      </c>
      <c r="M26" s="20">
        <f>+L26-K26</f>
        <v>0</v>
      </c>
      <c r="N26" s="73">
        <v>1053952</v>
      </c>
      <c r="O26" s="76">
        <v>2988607</v>
      </c>
      <c r="P26" s="20">
        <f>+O26-N26</f>
        <v>1934655</v>
      </c>
      <c r="Q26" s="18">
        <f t="shared" si="9"/>
        <v>6120739</v>
      </c>
      <c r="R26" s="19">
        <f t="shared" si="9"/>
        <v>35210620</v>
      </c>
      <c r="S26" s="19">
        <f>+R26-Q26</f>
        <v>29089881</v>
      </c>
      <c r="T26" s="130">
        <f t="shared" si="0"/>
        <v>4.752674636183637</v>
      </c>
      <c r="V26" s="44"/>
    </row>
    <row r="27" spans="1:22" ht="15.75" thickBot="1">
      <c r="A27" s="43"/>
      <c r="B27" s="18"/>
      <c r="C27" s="19"/>
      <c r="D27" s="20"/>
      <c r="E27" s="18"/>
      <c r="F27" s="19"/>
      <c r="G27" s="20"/>
      <c r="H27" s="18"/>
      <c r="I27" s="19"/>
      <c r="J27" s="20"/>
      <c r="K27" s="18"/>
      <c r="L27" s="19"/>
      <c r="M27" s="20"/>
      <c r="N27" s="18"/>
      <c r="O27" s="19">
        <v>0</v>
      </c>
      <c r="P27" s="20"/>
      <c r="Q27" s="18"/>
      <c r="R27" s="19"/>
      <c r="S27" s="19"/>
      <c r="T27" s="130"/>
      <c r="V27" s="46"/>
    </row>
    <row r="28" spans="1:20" ht="15.75" thickBot="1">
      <c r="A28" s="182" t="s">
        <v>17</v>
      </c>
      <c r="B28" s="176">
        <f>+B12+B21</f>
        <v>5330221568</v>
      </c>
      <c r="C28" s="176">
        <f>+C12+C21</f>
        <v>6303924476</v>
      </c>
      <c r="D28" s="177">
        <f>+C28-B28</f>
        <v>973702908</v>
      </c>
      <c r="E28" s="176">
        <f>+E12+E21</f>
        <v>980322737</v>
      </c>
      <c r="F28" s="178">
        <f>+F12+F21</f>
        <v>1481194150</v>
      </c>
      <c r="G28" s="177">
        <f>+F28-E28</f>
        <v>500871413</v>
      </c>
      <c r="H28" s="176">
        <f>+H12+H21</f>
        <v>60713931</v>
      </c>
      <c r="I28" s="179">
        <f>+I12+I21</f>
        <v>69020476</v>
      </c>
      <c r="J28" s="177">
        <f>+I28-H28</f>
        <v>8306545</v>
      </c>
      <c r="K28" s="176">
        <f>+K12+K21</f>
        <v>335508</v>
      </c>
      <c r="L28" s="179">
        <f>+L12+L21</f>
        <v>5072001</v>
      </c>
      <c r="M28" s="180">
        <f>+L28-K28</f>
        <v>4736493</v>
      </c>
      <c r="N28" s="176">
        <f>+N12+N21</f>
        <v>113026616</v>
      </c>
      <c r="O28" s="178">
        <f>+O12+O21</f>
        <v>133147018</v>
      </c>
      <c r="P28" s="177">
        <f>+O28-N28</f>
        <v>20120402</v>
      </c>
      <c r="Q28" s="176">
        <f>+Q12+Q21</f>
        <v>1154398792</v>
      </c>
      <c r="R28" s="178">
        <f>+R12+R21</f>
        <v>1688433645</v>
      </c>
      <c r="S28" s="178">
        <f>+R28-Q28</f>
        <v>534034853</v>
      </c>
      <c r="T28" s="181">
        <f>IF(Q28=0,"",S28/Q28)</f>
        <v>0.4626086381074453</v>
      </c>
    </row>
    <row r="29" spans="1:20" ht="15">
      <c r="A29" s="71" t="s">
        <v>144</v>
      </c>
      <c r="B29" s="5"/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"/>
      <c r="T29" s="132"/>
    </row>
    <row r="30" spans="1:20" ht="15">
      <c r="A30" s="70" t="s">
        <v>143</v>
      </c>
      <c r="E30" s="72"/>
      <c r="F30" s="69"/>
      <c r="G30" s="69"/>
      <c r="H30" s="72"/>
      <c r="I30" s="69"/>
      <c r="J30" s="69"/>
      <c r="K30" s="72"/>
      <c r="L30" s="69"/>
      <c r="M30" s="69"/>
      <c r="N30" s="72"/>
      <c r="O30" s="69"/>
      <c r="P30" s="69"/>
      <c r="Q30" s="72"/>
      <c r="R30" s="72"/>
      <c r="S30" s="69"/>
      <c r="T30" s="132"/>
    </row>
    <row r="31" spans="1:18" ht="15">
      <c r="A31" s="1"/>
      <c r="E31" s="52"/>
      <c r="F31" s="52"/>
      <c r="G31" s="52"/>
      <c r="H31" s="52"/>
      <c r="I31" s="52"/>
      <c r="J31" s="52"/>
      <c r="K31" s="52"/>
      <c r="L31" s="52"/>
      <c r="M31" s="52"/>
      <c r="N31" s="52"/>
      <c r="Q31" s="72"/>
      <c r="R31" s="72"/>
    </row>
    <row r="32" spans="5:15" ht="15"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</sheetData>
  <sheetProtection/>
  <mergeCells count="12">
    <mergeCell ref="H9:J9"/>
    <mergeCell ref="K9:M9"/>
    <mergeCell ref="A2:T2"/>
    <mergeCell ref="A3:T3"/>
    <mergeCell ref="A1:T1"/>
    <mergeCell ref="B8:D8"/>
    <mergeCell ref="E8:T8"/>
    <mergeCell ref="A9:A10"/>
    <mergeCell ref="Q9:T9"/>
    <mergeCell ref="N9:P9"/>
    <mergeCell ref="B9:D9"/>
    <mergeCell ref="E9:G9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M21 M12 M28 P12:P13 G12:G13 G20:G22 G27:G28 P20:P21 D21 D28 D12 J21 J28 P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zoomScale="145" zoomScaleNormal="145" zoomScalePageLayoutView="0" workbookViewId="0" topLeftCell="A1">
      <selection activeCell="B7" sqref="B7:B9"/>
    </sheetView>
  </sheetViews>
  <sheetFormatPr defaultColWidth="16.57421875" defaultRowHeight="12.75"/>
  <cols>
    <col min="1" max="1" width="5.7109375" style="6" customWidth="1"/>
    <col min="2" max="2" width="37.421875" style="6" customWidth="1"/>
    <col min="3" max="3" width="0.85546875" style="31" customWidth="1"/>
    <col min="4" max="4" width="10.7109375" style="6" customWidth="1"/>
    <col min="5" max="5" width="10.7109375" style="6" bestFit="1" customWidth="1"/>
    <col min="6" max="6" width="12.00390625" style="135" bestFit="1" customWidth="1"/>
    <col min="7" max="7" width="10.7109375" style="6" customWidth="1"/>
    <col min="8" max="8" width="10.8515625" style="6" bestFit="1" customWidth="1"/>
    <col min="9" max="9" width="12.00390625" style="135" customWidth="1"/>
    <col min="10" max="11" width="10.00390625" style="6" hidden="1" customWidth="1"/>
    <col min="12" max="12" width="10.421875" style="135" hidden="1" customWidth="1"/>
    <col min="13" max="13" width="10.421875" style="6" bestFit="1" customWidth="1"/>
    <col min="14" max="14" width="10.57421875" style="6" customWidth="1"/>
    <col min="15" max="15" width="10.7109375" style="135" bestFit="1" customWidth="1"/>
    <col min="16" max="16" width="10.140625" style="6" hidden="1" customWidth="1"/>
    <col min="17" max="17" width="10.57421875" style="6" hidden="1" customWidth="1"/>
    <col min="18" max="18" width="10.7109375" style="135" hidden="1" customWidth="1"/>
    <col min="19" max="19" width="10.421875" style="6" bestFit="1" customWidth="1"/>
    <col min="20" max="20" width="10.8515625" style="6" bestFit="1" customWidth="1"/>
    <col min="21" max="21" width="11.421875" style="135" bestFit="1" customWidth="1"/>
    <col min="22" max="22" width="9.57421875" style="135" bestFit="1" customWidth="1"/>
    <col min="23" max="16384" width="16.57421875" style="6" customWidth="1"/>
  </cols>
  <sheetData>
    <row r="1" spans="2:22" ht="14.25">
      <c r="B1" s="254" t="s">
        <v>149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</row>
    <row r="2" spans="2:23" ht="12.75">
      <c r="B2" s="255" t="s">
        <v>18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7"/>
    </row>
    <row r="3" spans="2:23" ht="15.75">
      <c r="B3" s="256" t="s">
        <v>116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3"/>
    </row>
    <row r="4" spans="2:22" ht="12.75">
      <c r="B4" s="8" t="s">
        <v>23</v>
      </c>
      <c r="C4" s="8"/>
      <c r="D4" s="8"/>
      <c r="E4" s="8"/>
      <c r="F4" s="8"/>
      <c r="G4" s="8"/>
      <c r="H4" s="9"/>
      <c r="I4" s="137"/>
      <c r="J4" s="9"/>
      <c r="K4" s="9"/>
      <c r="L4" s="137"/>
      <c r="M4" s="9"/>
      <c r="N4" s="9"/>
      <c r="O4" s="137"/>
      <c r="P4" s="9"/>
      <c r="Q4" s="9"/>
      <c r="R4" s="137"/>
      <c r="S4" s="9"/>
      <c r="T4" s="9"/>
      <c r="U4" s="137"/>
      <c r="V4" s="137"/>
    </row>
    <row r="5" spans="2:22" ht="12.75">
      <c r="B5" s="8" t="s">
        <v>25</v>
      </c>
      <c r="C5" s="8"/>
      <c r="D5" s="10"/>
      <c r="E5" s="10"/>
      <c r="F5" s="134"/>
      <c r="G5" s="11"/>
      <c r="H5" s="11"/>
      <c r="I5" s="138"/>
      <c r="J5" s="11"/>
      <c r="K5" s="11"/>
      <c r="L5" s="138"/>
      <c r="M5" s="11"/>
      <c r="N5" s="11"/>
      <c r="O5" s="138"/>
      <c r="P5" s="11"/>
      <c r="Q5" s="11"/>
      <c r="R5" s="138"/>
      <c r="S5" s="11"/>
      <c r="T5" s="11"/>
      <c r="U5" s="138"/>
      <c r="V5" s="138"/>
    </row>
    <row r="6" spans="2:22" ht="13.5" thickBot="1">
      <c r="B6" s="8"/>
      <c r="C6" s="8"/>
      <c r="D6" s="10"/>
      <c r="E6" s="10"/>
      <c r="F6" s="134"/>
      <c r="G6" s="11"/>
      <c r="H6" s="11"/>
      <c r="I6" s="138"/>
      <c r="J6" s="11"/>
      <c r="K6" s="11"/>
      <c r="L6" s="138"/>
      <c r="M6" s="11"/>
      <c r="N6" s="11"/>
      <c r="O6" s="138"/>
      <c r="P6" s="11"/>
      <c r="Q6" s="11"/>
      <c r="R6" s="138"/>
      <c r="S6" s="11"/>
      <c r="T6" s="11"/>
      <c r="U6" s="138"/>
      <c r="V6" s="138"/>
    </row>
    <row r="7" spans="1:22" ht="15.75" customHeight="1" thickBot="1">
      <c r="A7" s="251" t="s">
        <v>60</v>
      </c>
      <c r="B7" s="251" t="s">
        <v>140</v>
      </c>
      <c r="C7" s="8"/>
      <c r="D7" s="235" t="s">
        <v>26</v>
      </c>
      <c r="E7" s="236"/>
      <c r="F7" s="237"/>
      <c r="G7" s="235" t="s">
        <v>148</v>
      </c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7"/>
    </row>
    <row r="8" spans="1:22" ht="16.5" customHeight="1">
      <c r="A8" s="252"/>
      <c r="B8" s="252"/>
      <c r="C8" s="17"/>
      <c r="D8" s="257" t="s">
        <v>59</v>
      </c>
      <c r="E8" s="258"/>
      <c r="F8" s="259"/>
      <c r="G8" s="243" t="s">
        <v>19</v>
      </c>
      <c r="H8" s="244"/>
      <c r="I8" s="245"/>
      <c r="J8" s="243" t="s">
        <v>121</v>
      </c>
      <c r="K8" s="244"/>
      <c r="L8" s="245"/>
      <c r="M8" s="243" t="s">
        <v>20</v>
      </c>
      <c r="N8" s="244"/>
      <c r="O8" s="245"/>
      <c r="P8" s="243" t="s">
        <v>104</v>
      </c>
      <c r="Q8" s="244"/>
      <c r="R8" s="245"/>
      <c r="S8" s="243" t="s">
        <v>4</v>
      </c>
      <c r="T8" s="244"/>
      <c r="U8" s="244"/>
      <c r="V8" s="245"/>
    </row>
    <row r="9" spans="1:22" ht="17.25" customHeight="1" thickBot="1">
      <c r="A9" s="253"/>
      <c r="B9" s="253"/>
      <c r="C9" s="16"/>
      <c r="D9" s="183">
        <v>2017</v>
      </c>
      <c r="E9" s="184">
        <v>2018</v>
      </c>
      <c r="F9" s="185" t="s">
        <v>13</v>
      </c>
      <c r="G9" s="183">
        <v>2017</v>
      </c>
      <c r="H9" s="184">
        <v>2018</v>
      </c>
      <c r="I9" s="185" t="s">
        <v>13</v>
      </c>
      <c r="J9" s="183">
        <v>2017</v>
      </c>
      <c r="K9" s="184">
        <v>2018</v>
      </c>
      <c r="L9" s="185" t="s">
        <v>13</v>
      </c>
      <c r="M9" s="183">
        <v>2017</v>
      </c>
      <c r="N9" s="184">
        <v>2018</v>
      </c>
      <c r="O9" s="185" t="s">
        <v>13</v>
      </c>
      <c r="P9" s="183">
        <v>2017</v>
      </c>
      <c r="Q9" s="184">
        <v>2018</v>
      </c>
      <c r="R9" s="185" t="s">
        <v>13</v>
      </c>
      <c r="S9" s="183">
        <v>2017</v>
      </c>
      <c r="T9" s="184">
        <v>2018</v>
      </c>
      <c r="U9" s="184" t="s">
        <v>13</v>
      </c>
      <c r="V9" s="186" t="s">
        <v>14</v>
      </c>
    </row>
    <row r="10" spans="1:22" ht="4.5" customHeight="1">
      <c r="A10" s="54"/>
      <c r="B10" s="55"/>
      <c r="C10" s="30"/>
      <c r="D10" s="187"/>
      <c r="E10" s="188"/>
      <c r="F10" s="189"/>
      <c r="G10" s="190"/>
      <c r="H10" s="188"/>
      <c r="I10" s="189"/>
      <c r="J10" s="190"/>
      <c r="K10" s="188"/>
      <c r="L10" s="189"/>
      <c r="M10" s="190"/>
      <c r="N10" s="188"/>
      <c r="O10" s="189"/>
      <c r="P10" s="190"/>
      <c r="Q10" s="188"/>
      <c r="R10" s="191"/>
      <c r="S10" s="192"/>
      <c r="T10" s="188"/>
      <c r="U10" s="189"/>
      <c r="V10" s="139"/>
    </row>
    <row r="11" spans="1:24" ht="12.75" customHeight="1">
      <c r="A11" s="21"/>
      <c r="B11" s="38"/>
      <c r="C11" s="35"/>
      <c r="D11" s="56"/>
      <c r="E11" s="57"/>
      <c r="F11" s="193"/>
      <c r="G11" s="56"/>
      <c r="H11" s="57"/>
      <c r="I11" s="193"/>
      <c r="J11" s="56"/>
      <c r="K11" s="57"/>
      <c r="L11" s="193"/>
      <c r="M11" s="56"/>
      <c r="N11" s="57"/>
      <c r="O11" s="193"/>
      <c r="P11" s="56"/>
      <c r="Q11" s="57"/>
      <c r="R11" s="193"/>
      <c r="S11" s="56"/>
      <c r="T11" s="57"/>
      <c r="U11" s="193"/>
      <c r="V11" s="24"/>
      <c r="X11" s="12"/>
    </row>
    <row r="12" spans="1:24" ht="12.75" customHeight="1">
      <c r="A12" s="21" t="s">
        <v>134</v>
      </c>
      <c r="B12" s="38" t="s">
        <v>135</v>
      </c>
      <c r="C12" s="35"/>
      <c r="D12" s="56">
        <v>106430</v>
      </c>
      <c r="E12" s="57">
        <v>61430</v>
      </c>
      <c r="F12" s="194">
        <f>+E12-D12</f>
        <v>-45000</v>
      </c>
      <c r="G12" s="56">
        <v>0</v>
      </c>
      <c r="H12" s="57">
        <v>0</v>
      </c>
      <c r="I12" s="194">
        <f>+H12-G12</f>
        <v>0</v>
      </c>
      <c r="J12" s="56">
        <v>0</v>
      </c>
      <c r="K12" s="57">
        <v>0</v>
      </c>
      <c r="L12" s="194">
        <f>+K12-J12</f>
        <v>0</v>
      </c>
      <c r="M12" s="56">
        <v>0</v>
      </c>
      <c r="N12" s="57">
        <v>0</v>
      </c>
      <c r="O12" s="194">
        <f>+N12-M12</f>
        <v>0</v>
      </c>
      <c r="P12" s="56">
        <v>0</v>
      </c>
      <c r="Q12" s="57">
        <v>0</v>
      </c>
      <c r="R12" s="194">
        <f>+Q12-P12</f>
        <v>0</v>
      </c>
      <c r="S12" s="56">
        <f>+G12+J12+M12+P12</f>
        <v>0</v>
      </c>
      <c r="T12" s="57">
        <f>+H12+K12+N12+Q12</f>
        <v>0</v>
      </c>
      <c r="U12" s="194">
        <f>+T12-S12</f>
        <v>0</v>
      </c>
      <c r="V12" s="24" t="str">
        <f>IF(S12=0," ",U12/S12)</f>
        <v> </v>
      </c>
      <c r="X12" s="12"/>
    </row>
    <row r="13" spans="1:24" ht="12.75" customHeight="1">
      <c r="A13" s="21"/>
      <c r="B13" s="38"/>
      <c r="C13" s="35"/>
      <c r="D13" s="56"/>
      <c r="E13" s="57"/>
      <c r="F13" s="193"/>
      <c r="G13" s="56"/>
      <c r="H13" s="57"/>
      <c r="I13" s="193"/>
      <c r="J13" s="56"/>
      <c r="K13" s="57"/>
      <c r="L13" s="193"/>
      <c r="M13" s="56"/>
      <c r="N13" s="57"/>
      <c r="O13" s="193"/>
      <c r="P13" s="56"/>
      <c r="Q13" s="57"/>
      <c r="R13" s="193"/>
      <c r="S13" s="56"/>
      <c r="T13" s="57"/>
      <c r="U13" s="193"/>
      <c r="V13" s="24"/>
      <c r="X13" s="12"/>
    </row>
    <row r="14" spans="1:24" ht="12.75" customHeight="1">
      <c r="A14" s="21" t="s">
        <v>41</v>
      </c>
      <c r="B14" s="38" t="s">
        <v>122</v>
      </c>
      <c r="C14" s="35"/>
      <c r="D14" s="56">
        <v>50691046</v>
      </c>
      <c r="E14" s="57">
        <v>73014079</v>
      </c>
      <c r="F14" s="194">
        <f aca="true" t="shared" si="0" ref="F14:F24">+E14-D14</f>
        <v>22323033</v>
      </c>
      <c r="G14" s="56">
        <v>12512219</v>
      </c>
      <c r="H14" s="57">
        <v>12152054</v>
      </c>
      <c r="I14" s="194">
        <f>+H14-G14</f>
        <v>-360165</v>
      </c>
      <c r="J14" s="56">
        <v>0</v>
      </c>
      <c r="K14" s="57">
        <v>0</v>
      </c>
      <c r="L14" s="194">
        <f>+K14-J14</f>
        <v>0</v>
      </c>
      <c r="M14" s="56">
        <v>0</v>
      </c>
      <c r="N14" s="57">
        <v>0</v>
      </c>
      <c r="O14" s="194">
        <f>+N14-M14</f>
        <v>0</v>
      </c>
      <c r="P14" s="56">
        <v>0</v>
      </c>
      <c r="Q14" s="57">
        <v>0</v>
      </c>
      <c r="R14" s="194">
        <f>+Q14-P14</f>
        <v>0</v>
      </c>
      <c r="S14" s="56">
        <f aca="true" t="shared" si="1" ref="S14:T16">+G14+J14+M14+P14</f>
        <v>12512219</v>
      </c>
      <c r="T14" s="57">
        <f t="shared" si="1"/>
        <v>12152054</v>
      </c>
      <c r="U14" s="194">
        <f aca="true" t="shared" si="2" ref="U14:U24">+T14-S14</f>
        <v>-360165</v>
      </c>
      <c r="V14" s="148">
        <f>IF(S14=0," ",U14/S14)</f>
        <v>-0.02878506202616818</v>
      </c>
      <c r="X14" s="12"/>
    </row>
    <row r="15" spans="1:24" ht="12.75" customHeight="1">
      <c r="A15" s="21" t="s">
        <v>42</v>
      </c>
      <c r="B15" s="38" t="s">
        <v>123</v>
      </c>
      <c r="C15" s="35"/>
      <c r="D15" s="56">
        <v>57006586</v>
      </c>
      <c r="E15" s="57">
        <v>57607203</v>
      </c>
      <c r="F15" s="194">
        <f t="shared" si="0"/>
        <v>600617</v>
      </c>
      <c r="G15" s="56">
        <v>15946333</v>
      </c>
      <c r="H15" s="57">
        <v>15791367</v>
      </c>
      <c r="I15" s="194">
        <f>+H15-G15</f>
        <v>-154966</v>
      </c>
      <c r="J15" s="56">
        <v>0</v>
      </c>
      <c r="K15" s="57">
        <v>0</v>
      </c>
      <c r="L15" s="194">
        <f>+K15-J15</f>
        <v>0</v>
      </c>
      <c r="M15" s="56">
        <v>0</v>
      </c>
      <c r="N15" s="57">
        <v>0</v>
      </c>
      <c r="O15" s="194">
        <f>+N15-M15</f>
        <v>0</v>
      </c>
      <c r="P15" s="56">
        <v>0</v>
      </c>
      <c r="Q15" s="57">
        <v>0</v>
      </c>
      <c r="R15" s="194">
        <f>+Q15-P15</f>
        <v>0</v>
      </c>
      <c r="S15" s="56">
        <f t="shared" si="1"/>
        <v>15946333</v>
      </c>
      <c r="T15" s="57">
        <f t="shared" si="1"/>
        <v>15791367</v>
      </c>
      <c r="U15" s="194">
        <f t="shared" si="2"/>
        <v>-154966</v>
      </c>
      <c r="V15" s="148">
        <f>IF(S15=0," ",U15/S15)</f>
        <v>-0.009717970896506426</v>
      </c>
      <c r="X15" s="12"/>
    </row>
    <row r="16" spans="1:24" ht="12.75" customHeight="1">
      <c r="A16" s="21" t="s">
        <v>43</v>
      </c>
      <c r="B16" s="38" t="s">
        <v>124</v>
      </c>
      <c r="C16" s="35"/>
      <c r="D16" s="56">
        <v>140349332</v>
      </c>
      <c r="E16" s="57">
        <v>117870568</v>
      </c>
      <c r="F16" s="194">
        <f t="shared" si="0"/>
        <v>-22478764</v>
      </c>
      <c r="G16" s="56">
        <v>32568436</v>
      </c>
      <c r="H16" s="57">
        <v>32060904</v>
      </c>
      <c r="I16" s="194">
        <f>+H16-G16</f>
        <v>-507532</v>
      </c>
      <c r="J16" s="56">
        <v>0</v>
      </c>
      <c r="K16" s="57">
        <v>0</v>
      </c>
      <c r="L16" s="194">
        <f>+K16-J16</f>
        <v>0</v>
      </c>
      <c r="M16" s="56">
        <v>0</v>
      </c>
      <c r="N16" s="57">
        <v>0</v>
      </c>
      <c r="O16" s="194">
        <f>+N16-M16</f>
        <v>0</v>
      </c>
      <c r="P16" s="56">
        <v>0</v>
      </c>
      <c r="Q16" s="57">
        <v>0</v>
      </c>
      <c r="R16" s="194">
        <f>+Q16-P16</f>
        <v>0</v>
      </c>
      <c r="S16" s="56">
        <f t="shared" si="1"/>
        <v>32568436</v>
      </c>
      <c r="T16" s="57">
        <f t="shared" si="1"/>
        <v>32060904</v>
      </c>
      <c r="U16" s="194">
        <f t="shared" si="2"/>
        <v>-507532</v>
      </c>
      <c r="V16" s="148">
        <f>IF(S16=0," ",U16/S16)</f>
        <v>-0.015583554580269068</v>
      </c>
      <c r="X16" s="12"/>
    </row>
    <row r="17" spans="1:24" ht="12.75" customHeight="1">
      <c r="A17" s="21"/>
      <c r="B17" s="38"/>
      <c r="C17" s="35"/>
      <c r="D17" s="56"/>
      <c r="E17" s="57"/>
      <c r="F17" s="194"/>
      <c r="G17" s="56"/>
      <c r="H17" s="57"/>
      <c r="I17" s="194"/>
      <c r="J17" s="56"/>
      <c r="K17" s="57"/>
      <c r="L17" s="194"/>
      <c r="M17" s="56"/>
      <c r="N17" s="57"/>
      <c r="O17" s="194"/>
      <c r="P17" s="56"/>
      <c r="Q17" s="57"/>
      <c r="R17" s="194"/>
      <c r="S17" s="56"/>
      <c r="T17" s="57"/>
      <c r="U17" s="194"/>
      <c r="V17" s="148"/>
      <c r="X17" s="12"/>
    </row>
    <row r="18" spans="1:24" ht="12.75" customHeight="1">
      <c r="A18" s="22" t="s">
        <v>46</v>
      </c>
      <c r="B18" s="38" t="s">
        <v>125</v>
      </c>
      <c r="C18" s="35"/>
      <c r="D18" s="56">
        <v>416127334</v>
      </c>
      <c r="E18" s="57">
        <v>582595602</v>
      </c>
      <c r="F18" s="194">
        <f>+E18-D18</f>
        <v>166468268</v>
      </c>
      <c r="G18" s="56">
        <v>0</v>
      </c>
      <c r="H18" s="57">
        <v>0</v>
      </c>
      <c r="I18" s="194">
        <f>+H18-G18</f>
        <v>0</v>
      </c>
      <c r="J18" s="56">
        <v>0</v>
      </c>
      <c r="K18" s="57">
        <v>0</v>
      </c>
      <c r="L18" s="194">
        <f>+K18-J18</f>
        <v>0</v>
      </c>
      <c r="M18" s="56">
        <v>74148854</v>
      </c>
      <c r="N18" s="57">
        <v>156114663</v>
      </c>
      <c r="O18" s="194">
        <f>+N18-M18</f>
        <v>81965809</v>
      </c>
      <c r="P18" s="56">
        <v>0</v>
      </c>
      <c r="Q18" s="57">
        <v>0</v>
      </c>
      <c r="R18" s="194">
        <f>+Q18-P18</f>
        <v>0</v>
      </c>
      <c r="S18" s="56">
        <f>+G18+J18+M18+P18</f>
        <v>74148854</v>
      </c>
      <c r="T18" s="57">
        <f>+H18+K18+N18+Q18</f>
        <v>156114663</v>
      </c>
      <c r="U18" s="194">
        <f>+T18-S18</f>
        <v>81965809</v>
      </c>
      <c r="V18" s="148">
        <f>IF(S18=0," ",U18/S18)</f>
        <v>1.1054224654638627</v>
      </c>
      <c r="X18" s="12"/>
    </row>
    <row r="19" spans="1:24" ht="12.75" customHeight="1">
      <c r="A19" s="21" t="s">
        <v>100</v>
      </c>
      <c r="B19" s="38" t="s">
        <v>126</v>
      </c>
      <c r="C19" s="35"/>
      <c r="D19" s="56">
        <v>0</v>
      </c>
      <c r="E19" s="57">
        <v>0</v>
      </c>
      <c r="F19" s="194">
        <f>+E19-D19</f>
        <v>0</v>
      </c>
      <c r="G19" s="56">
        <v>0</v>
      </c>
      <c r="H19" s="57">
        <v>0</v>
      </c>
      <c r="I19" s="194">
        <f>+H19-G19</f>
        <v>0</v>
      </c>
      <c r="J19" s="56">
        <v>0</v>
      </c>
      <c r="K19" s="57">
        <v>0</v>
      </c>
      <c r="L19" s="194">
        <f>+K19-J19</f>
        <v>0</v>
      </c>
      <c r="M19" s="56">
        <v>0</v>
      </c>
      <c r="N19" s="57">
        <v>0</v>
      </c>
      <c r="O19" s="194">
        <f>+N19-M19</f>
        <v>0</v>
      </c>
      <c r="P19" s="56">
        <v>0</v>
      </c>
      <c r="Q19" s="57">
        <v>0</v>
      </c>
      <c r="R19" s="194">
        <f>+Q19-P19</f>
        <v>0</v>
      </c>
      <c r="S19" s="56">
        <f>+G19+J19+M19+P19</f>
        <v>0</v>
      </c>
      <c r="T19" s="57">
        <f>+H19+K19+N19+Q19</f>
        <v>0</v>
      </c>
      <c r="U19" s="194">
        <f>+T19-S19</f>
        <v>0</v>
      </c>
      <c r="V19" s="148" t="str">
        <f>IF(S19=0," ",U19/S19)</f>
        <v> </v>
      </c>
      <c r="X19" s="12"/>
    </row>
    <row r="20" spans="1:24" ht="12.75" customHeight="1">
      <c r="A20" s="21"/>
      <c r="B20" s="38"/>
      <c r="C20" s="35"/>
      <c r="D20" s="56"/>
      <c r="E20" s="57"/>
      <c r="F20" s="194"/>
      <c r="G20" s="56"/>
      <c r="H20" s="57"/>
      <c r="I20" s="194"/>
      <c r="J20" s="56"/>
      <c r="K20" s="57"/>
      <c r="L20" s="194"/>
      <c r="M20" s="56"/>
      <c r="N20" s="57"/>
      <c r="O20" s="194"/>
      <c r="P20" s="56"/>
      <c r="Q20" s="57"/>
      <c r="R20" s="194"/>
      <c r="S20" s="56"/>
      <c r="T20" s="57"/>
      <c r="U20" s="194"/>
      <c r="V20" s="148"/>
      <c r="X20" s="12"/>
    </row>
    <row r="21" spans="1:24" ht="12.75" customHeight="1">
      <c r="A21" s="22" t="s">
        <v>52</v>
      </c>
      <c r="B21" s="38" t="s">
        <v>127</v>
      </c>
      <c r="C21" s="35"/>
      <c r="D21" s="56">
        <v>84481</v>
      </c>
      <c r="E21" s="58">
        <v>120268</v>
      </c>
      <c r="F21" s="194">
        <f t="shared" si="0"/>
        <v>35787</v>
      </c>
      <c r="G21" s="56">
        <v>330685</v>
      </c>
      <c r="H21" s="57">
        <v>266738</v>
      </c>
      <c r="I21" s="194">
        <f>+H21-G21</f>
        <v>-63947</v>
      </c>
      <c r="J21" s="56">
        <v>0</v>
      </c>
      <c r="K21" s="58">
        <v>0</v>
      </c>
      <c r="L21" s="194">
        <f>+K21-J21</f>
        <v>0</v>
      </c>
      <c r="M21" s="56">
        <v>437</v>
      </c>
      <c r="N21" s="58">
        <v>596</v>
      </c>
      <c r="O21" s="194">
        <f>+N21-M21</f>
        <v>159</v>
      </c>
      <c r="P21" s="56">
        <v>0</v>
      </c>
      <c r="Q21" s="58">
        <v>0</v>
      </c>
      <c r="R21" s="194">
        <f>+Q21-P21</f>
        <v>0</v>
      </c>
      <c r="S21" s="56">
        <f aca="true" t="shared" si="3" ref="S21:T24">+G21+J21+M21+P21</f>
        <v>331122</v>
      </c>
      <c r="T21" s="58">
        <f t="shared" si="3"/>
        <v>267334</v>
      </c>
      <c r="U21" s="194">
        <f t="shared" si="2"/>
        <v>-63788</v>
      </c>
      <c r="V21" s="148">
        <f>IF(S21=0," ",U21/S21)</f>
        <v>-0.19264198694136905</v>
      </c>
      <c r="X21" s="12"/>
    </row>
    <row r="22" spans="1:24" ht="12.75" customHeight="1">
      <c r="A22" s="21" t="s">
        <v>53</v>
      </c>
      <c r="B22" s="38" t="s">
        <v>128</v>
      </c>
      <c r="C22" s="35"/>
      <c r="D22" s="56">
        <v>8230433</v>
      </c>
      <c r="E22" s="57">
        <v>10208217</v>
      </c>
      <c r="F22" s="194">
        <f t="shared" si="0"/>
        <v>1977784</v>
      </c>
      <c r="G22" s="56">
        <v>5056158</v>
      </c>
      <c r="H22" s="57">
        <v>4648959</v>
      </c>
      <c r="I22" s="194">
        <f>+H22-G22</f>
        <v>-407199</v>
      </c>
      <c r="J22" s="56">
        <v>0</v>
      </c>
      <c r="K22" s="57">
        <v>0</v>
      </c>
      <c r="L22" s="194">
        <f>+K22-J22</f>
        <v>0</v>
      </c>
      <c r="M22" s="56">
        <v>0</v>
      </c>
      <c r="N22" s="57">
        <v>0</v>
      </c>
      <c r="O22" s="194">
        <f>+N22-M22</f>
        <v>0</v>
      </c>
      <c r="P22" s="56">
        <v>0</v>
      </c>
      <c r="Q22" s="57">
        <v>0</v>
      </c>
      <c r="R22" s="194">
        <f>+Q22-P22</f>
        <v>0</v>
      </c>
      <c r="S22" s="56">
        <f t="shared" si="3"/>
        <v>5056158</v>
      </c>
      <c r="T22" s="57">
        <f t="shared" si="3"/>
        <v>4648959</v>
      </c>
      <c r="U22" s="194">
        <f t="shared" si="2"/>
        <v>-407199</v>
      </c>
      <c r="V22" s="148">
        <f>IF(S22=0," ",U22/S22)</f>
        <v>-0.0805352601718538</v>
      </c>
      <c r="X22" s="12"/>
    </row>
    <row r="23" spans="1:24" ht="12.75" customHeight="1">
      <c r="A23" s="21" t="s">
        <v>54</v>
      </c>
      <c r="B23" s="38" t="s">
        <v>129</v>
      </c>
      <c r="C23" s="35"/>
      <c r="D23" s="56">
        <v>31350</v>
      </c>
      <c r="E23" s="57">
        <v>0</v>
      </c>
      <c r="F23" s="194">
        <f>+E23-D23</f>
        <v>-31350</v>
      </c>
      <c r="G23" s="56">
        <v>0</v>
      </c>
      <c r="H23" s="57">
        <v>0</v>
      </c>
      <c r="I23" s="194">
        <f>+H23-G23</f>
        <v>0</v>
      </c>
      <c r="J23" s="56">
        <v>0</v>
      </c>
      <c r="K23" s="57">
        <v>0</v>
      </c>
      <c r="L23" s="194">
        <f>+K23-J23</f>
        <v>0</v>
      </c>
      <c r="M23" s="56">
        <v>40410</v>
      </c>
      <c r="N23" s="57">
        <v>5580</v>
      </c>
      <c r="O23" s="194">
        <f>+N23-M23</f>
        <v>-34830</v>
      </c>
      <c r="P23" s="56">
        <v>0</v>
      </c>
      <c r="Q23" s="57">
        <v>0</v>
      </c>
      <c r="R23" s="194">
        <f>+Q23-P23</f>
        <v>0</v>
      </c>
      <c r="S23" s="56">
        <f t="shared" si="3"/>
        <v>40410</v>
      </c>
      <c r="T23" s="57">
        <f t="shared" si="3"/>
        <v>5580</v>
      </c>
      <c r="U23" s="194">
        <f>+T23-S23</f>
        <v>-34830</v>
      </c>
      <c r="V23" s="148">
        <f>IF(S23=0," ",U23/S23)</f>
        <v>-0.8619153674832962</v>
      </c>
      <c r="X23" s="12"/>
    </row>
    <row r="24" spans="1:24" ht="12.75" customHeight="1">
      <c r="A24" s="22" t="s">
        <v>48</v>
      </c>
      <c r="B24" s="38" t="s">
        <v>130</v>
      </c>
      <c r="C24" s="35"/>
      <c r="D24" s="56">
        <v>587635</v>
      </c>
      <c r="E24" s="57">
        <v>884800</v>
      </c>
      <c r="F24" s="194">
        <f t="shared" si="0"/>
        <v>297165</v>
      </c>
      <c r="G24" s="56">
        <v>1312457</v>
      </c>
      <c r="H24" s="57">
        <v>940147</v>
      </c>
      <c r="I24" s="194">
        <f>+H24-G24</f>
        <v>-372310</v>
      </c>
      <c r="J24" s="56">
        <v>0</v>
      </c>
      <c r="K24" s="57">
        <v>0</v>
      </c>
      <c r="L24" s="194">
        <f>+K24-J24</f>
        <v>0</v>
      </c>
      <c r="M24" s="56">
        <v>0</v>
      </c>
      <c r="N24" s="57">
        <v>0</v>
      </c>
      <c r="O24" s="194">
        <f>+N24-M24</f>
        <v>0</v>
      </c>
      <c r="P24" s="56">
        <v>0</v>
      </c>
      <c r="Q24" s="57">
        <v>0</v>
      </c>
      <c r="R24" s="194">
        <f>+Q24-P24</f>
        <v>0</v>
      </c>
      <c r="S24" s="56">
        <f t="shared" si="3"/>
        <v>1312457</v>
      </c>
      <c r="T24" s="57">
        <f t="shared" si="3"/>
        <v>940147</v>
      </c>
      <c r="U24" s="194">
        <f t="shared" si="2"/>
        <v>-372310</v>
      </c>
      <c r="V24" s="148">
        <f>IF(S24=0," ",U24/S24)</f>
        <v>-0.28367405560715514</v>
      </c>
      <c r="X24" s="12"/>
    </row>
    <row r="25" spans="1:24" ht="12.75" customHeight="1">
      <c r="A25" s="36"/>
      <c r="B25" s="39"/>
      <c r="C25" s="33"/>
      <c r="D25" s="59"/>
      <c r="E25" s="60"/>
      <c r="F25" s="194"/>
      <c r="G25" s="56"/>
      <c r="H25" s="57"/>
      <c r="I25" s="194"/>
      <c r="J25" s="56"/>
      <c r="K25" s="60"/>
      <c r="L25" s="194"/>
      <c r="M25" s="56"/>
      <c r="N25" s="60"/>
      <c r="O25" s="194"/>
      <c r="P25" s="56"/>
      <c r="Q25" s="60"/>
      <c r="R25" s="194"/>
      <c r="S25" s="59"/>
      <c r="T25" s="60"/>
      <c r="U25" s="194"/>
      <c r="V25" s="148"/>
      <c r="X25" s="12"/>
    </row>
    <row r="26" spans="1:24" ht="12.75" customHeight="1">
      <c r="A26" s="22" t="s">
        <v>101</v>
      </c>
      <c r="B26" s="38" t="s">
        <v>131</v>
      </c>
      <c r="C26" s="35"/>
      <c r="D26" s="56">
        <v>0</v>
      </c>
      <c r="E26" s="57">
        <v>0</v>
      </c>
      <c r="F26" s="194">
        <f>+E26-D26</f>
        <v>0</v>
      </c>
      <c r="G26" s="56">
        <v>0</v>
      </c>
      <c r="H26" s="57">
        <v>0</v>
      </c>
      <c r="I26" s="194">
        <f>+H26-G26</f>
        <v>0</v>
      </c>
      <c r="J26" s="56">
        <v>0</v>
      </c>
      <c r="K26" s="57">
        <v>0</v>
      </c>
      <c r="L26" s="194">
        <f>+K26-J26</f>
        <v>0</v>
      </c>
      <c r="M26" s="56">
        <v>0</v>
      </c>
      <c r="N26" s="57">
        <v>0</v>
      </c>
      <c r="O26" s="194">
        <f>+N26-M26</f>
        <v>0</v>
      </c>
      <c r="P26" s="56">
        <v>0</v>
      </c>
      <c r="Q26" s="57">
        <v>0</v>
      </c>
      <c r="R26" s="194">
        <f>+Q26-P26</f>
        <v>0</v>
      </c>
      <c r="S26" s="56">
        <f>+G26+J26+M26+P26</f>
        <v>0</v>
      </c>
      <c r="T26" s="57">
        <f>+H26+K26+N26+Q26</f>
        <v>0</v>
      </c>
      <c r="U26" s="194">
        <f>+T26-S26</f>
        <v>0</v>
      </c>
      <c r="V26" s="148" t="str">
        <f>IF(S26=0," ",U26/S26)</f>
        <v> </v>
      </c>
      <c r="X26" s="12"/>
    </row>
    <row r="27" spans="1:24" ht="12.75" customHeight="1">
      <c r="A27" s="37" t="s">
        <v>106</v>
      </c>
      <c r="B27" s="38" t="s">
        <v>132</v>
      </c>
      <c r="C27" s="33"/>
      <c r="D27" s="56">
        <v>0</v>
      </c>
      <c r="E27" s="57">
        <v>88220620</v>
      </c>
      <c r="F27" s="194">
        <f>+E27-D27</f>
        <v>88220620</v>
      </c>
      <c r="G27" s="56">
        <v>0</v>
      </c>
      <c r="H27" s="57">
        <v>0</v>
      </c>
      <c r="I27" s="194">
        <f>+H27-G27</f>
        <v>0</v>
      </c>
      <c r="J27" s="56">
        <v>0</v>
      </c>
      <c r="K27" s="57"/>
      <c r="L27" s="194">
        <f>+K27-J27</f>
        <v>0</v>
      </c>
      <c r="M27" s="56">
        <v>0</v>
      </c>
      <c r="N27" s="57">
        <v>0</v>
      </c>
      <c r="O27" s="194">
        <f>+N27-M27</f>
        <v>0</v>
      </c>
      <c r="P27" s="56">
        <v>0</v>
      </c>
      <c r="Q27" s="60">
        <v>0</v>
      </c>
      <c r="R27" s="194">
        <f>+Q27-P27</f>
        <v>0</v>
      </c>
      <c r="S27" s="59">
        <f>+G27+J27+M27+P27</f>
        <v>0</v>
      </c>
      <c r="T27" s="60">
        <f>+H27+K27+N27+Q27</f>
        <v>0</v>
      </c>
      <c r="U27" s="194">
        <f>+T27-S27</f>
        <v>0</v>
      </c>
      <c r="V27" s="148" t="str">
        <f>IF(S27=0," ",U27/S27)</f>
        <v> </v>
      </c>
      <c r="X27" s="12"/>
    </row>
    <row r="28" spans="1:24" ht="12.75" customHeight="1">
      <c r="A28" s="37"/>
      <c r="B28" s="38"/>
      <c r="C28" s="33"/>
      <c r="D28" s="56"/>
      <c r="E28" s="57"/>
      <c r="F28" s="194"/>
      <c r="G28" s="59"/>
      <c r="H28" s="60"/>
      <c r="I28" s="194"/>
      <c r="J28" s="59"/>
      <c r="K28" s="60"/>
      <c r="L28" s="194"/>
      <c r="M28" s="59"/>
      <c r="N28" s="60"/>
      <c r="O28" s="194"/>
      <c r="P28" s="59"/>
      <c r="Q28" s="60"/>
      <c r="R28" s="194"/>
      <c r="S28" s="59"/>
      <c r="T28" s="60"/>
      <c r="U28" s="194"/>
      <c r="V28" s="148"/>
      <c r="X28" s="12"/>
    </row>
    <row r="29" spans="1:24" ht="12.75" customHeight="1">
      <c r="A29" s="22" t="s">
        <v>51</v>
      </c>
      <c r="B29" s="38" t="s">
        <v>133</v>
      </c>
      <c r="C29" s="35"/>
      <c r="D29" s="56">
        <v>80497759</v>
      </c>
      <c r="E29" s="57">
        <v>115647553</v>
      </c>
      <c r="F29" s="194">
        <f>+E29-D29</f>
        <v>35149794</v>
      </c>
      <c r="G29" s="56">
        <v>3815935</v>
      </c>
      <c r="H29" s="57">
        <v>0</v>
      </c>
      <c r="I29" s="194">
        <f>+H29-G29</f>
        <v>-3815935</v>
      </c>
      <c r="J29" s="56">
        <v>0</v>
      </c>
      <c r="K29" s="57">
        <v>0</v>
      </c>
      <c r="L29" s="194">
        <f>+K29-J29</f>
        <v>0</v>
      </c>
      <c r="M29" s="56">
        <v>6710771</v>
      </c>
      <c r="N29" s="57">
        <v>42729</v>
      </c>
      <c r="O29" s="194">
        <f>+N29-M29</f>
        <v>-6668042</v>
      </c>
      <c r="P29" s="56">
        <v>0</v>
      </c>
      <c r="Q29" s="57">
        <v>0</v>
      </c>
      <c r="R29" s="194">
        <f>+Q29-P29</f>
        <v>0</v>
      </c>
      <c r="S29" s="56">
        <f>+G29+J29+M29+P29</f>
        <v>10526706</v>
      </c>
      <c r="T29" s="57">
        <f>+H29+K29+N29+Q29</f>
        <v>42729</v>
      </c>
      <c r="U29" s="194">
        <f>+T29-S29</f>
        <v>-10483977</v>
      </c>
      <c r="V29" s="148">
        <f>IF(S29=0," ",U29/S29)</f>
        <v>-0.9959408954710048</v>
      </c>
      <c r="X29" s="12"/>
    </row>
    <row r="30" spans="1:24" ht="12.75" customHeight="1">
      <c r="A30" s="37"/>
      <c r="B30" s="34"/>
      <c r="C30" s="35"/>
      <c r="D30" s="56"/>
      <c r="E30" s="57"/>
      <c r="F30" s="194"/>
      <c r="G30" s="195"/>
      <c r="H30" s="57"/>
      <c r="I30" s="194"/>
      <c r="J30" s="195"/>
      <c r="K30" s="57"/>
      <c r="L30" s="194"/>
      <c r="M30" s="195"/>
      <c r="N30" s="57"/>
      <c r="O30" s="194"/>
      <c r="P30" s="195"/>
      <c r="Q30" s="57"/>
      <c r="R30" s="194"/>
      <c r="S30" s="195"/>
      <c r="T30" s="57"/>
      <c r="U30" s="194"/>
      <c r="V30" s="149"/>
      <c r="X30" s="12"/>
    </row>
    <row r="31" spans="1:22" ht="20.25" customHeight="1" thickBot="1">
      <c r="A31" s="249" t="s">
        <v>4</v>
      </c>
      <c r="B31" s="250"/>
      <c r="C31" s="17"/>
      <c r="D31" s="196">
        <f>SUM(D12:D29)</f>
        <v>753712386</v>
      </c>
      <c r="E31" s="197">
        <f aca="true" t="shared" si="4" ref="E31:U31">SUM(E12:E29)</f>
        <v>1046230340</v>
      </c>
      <c r="F31" s="198">
        <f t="shared" si="4"/>
        <v>292517954</v>
      </c>
      <c r="G31" s="196">
        <f>SUM(G12:G29)</f>
        <v>71542223</v>
      </c>
      <c r="H31" s="199">
        <f>SUM(H12:H29)</f>
        <v>65860169</v>
      </c>
      <c r="I31" s="198">
        <f t="shared" si="4"/>
        <v>-5682054</v>
      </c>
      <c r="J31" s="196">
        <f t="shared" si="4"/>
        <v>0</v>
      </c>
      <c r="K31" s="199">
        <f t="shared" si="4"/>
        <v>0</v>
      </c>
      <c r="L31" s="198">
        <f t="shared" si="4"/>
        <v>0</v>
      </c>
      <c r="M31" s="196">
        <f t="shared" si="4"/>
        <v>80900472</v>
      </c>
      <c r="N31" s="199">
        <f t="shared" si="4"/>
        <v>156163568</v>
      </c>
      <c r="O31" s="198">
        <f t="shared" si="4"/>
        <v>75263096</v>
      </c>
      <c r="P31" s="196">
        <f t="shared" si="4"/>
        <v>0</v>
      </c>
      <c r="Q31" s="199">
        <f t="shared" si="4"/>
        <v>0</v>
      </c>
      <c r="R31" s="198">
        <f t="shared" si="4"/>
        <v>0</v>
      </c>
      <c r="S31" s="196">
        <f t="shared" si="4"/>
        <v>152442695</v>
      </c>
      <c r="T31" s="199">
        <f t="shared" si="4"/>
        <v>222023737</v>
      </c>
      <c r="U31" s="198">
        <f t="shared" si="4"/>
        <v>69581042</v>
      </c>
      <c r="V31" s="200">
        <f>IF(S31=0," ",U31/S31)</f>
        <v>0.45644064479442586</v>
      </c>
    </row>
    <row r="32" spans="8:20" ht="3" customHeight="1">
      <c r="H32" s="29"/>
      <c r="N32" s="29"/>
      <c r="Q32" s="29"/>
      <c r="S32" s="12"/>
      <c r="T32" s="12"/>
    </row>
    <row r="33" spans="1:20" ht="13.5">
      <c r="A33" s="71" t="s">
        <v>144</v>
      </c>
      <c r="C33" s="32"/>
      <c r="G33" s="29"/>
      <c r="S33" s="147"/>
      <c r="T33" s="12"/>
    </row>
    <row r="34" spans="1:22" s="1" customFormat="1" ht="11.25">
      <c r="A34" s="70"/>
      <c r="C34" s="13"/>
      <c r="F34" s="53"/>
      <c r="G34" s="203"/>
      <c r="H34" s="2"/>
      <c r="I34" s="53"/>
      <c r="L34" s="53"/>
      <c r="O34" s="53"/>
      <c r="P34" s="141"/>
      <c r="R34" s="53"/>
      <c r="S34" s="203"/>
      <c r="U34" s="53"/>
      <c r="V34" s="53"/>
    </row>
    <row r="35" spans="1:22" s="1" customFormat="1" ht="11.25">
      <c r="A35" s="140" t="s">
        <v>62</v>
      </c>
      <c r="C35" s="13"/>
      <c r="D35" s="2"/>
      <c r="E35" s="2"/>
      <c r="F35" s="136"/>
      <c r="G35" s="2"/>
      <c r="H35" s="2"/>
      <c r="I35" s="136"/>
      <c r="J35" s="2"/>
      <c r="K35" s="2"/>
      <c r="L35" s="136"/>
      <c r="M35" s="2"/>
      <c r="N35" s="2"/>
      <c r="O35" s="136"/>
      <c r="P35" s="2"/>
      <c r="Q35" s="2"/>
      <c r="R35" s="136"/>
      <c r="S35" s="2"/>
      <c r="T35" s="2"/>
      <c r="U35" s="136"/>
      <c r="V35" s="136"/>
    </row>
    <row r="36" spans="1:22" s="1" customFormat="1" ht="11.25">
      <c r="A36" s="40" t="s">
        <v>27</v>
      </c>
      <c r="B36" s="23" t="s">
        <v>40</v>
      </c>
      <c r="C36" s="15"/>
      <c r="F36" s="53"/>
      <c r="I36" s="53"/>
      <c r="L36" s="53"/>
      <c r="O36" s="53"/>
      <c r="R36" s="53"/>
      <c r="U36" s="53"/>
      <c r="V36" s="53"/>
    </row>
    <row r="37" spans="1:22" s="1" customFormat="1" ht="11.25">
      <c r="A37" s="41" t="s">
        <v>44</v>
      </c>
      <c r="B37" s="23" t="s">
        <v>45</v>
      </c>
      <c r="C37" s="15"/>
      <c r="F37" s="53"/>
      <c r="I37" s="53"/>
      <c r="L37" s="53"/>
      <c r="O37" s="53"/>
      <c r="R37" s="53"/>
      <c r="U37" s="53"/>
      <c r="V37" s="53"/>
    </row>
    <row r="38" spans="1:22" s="1" customFormat="1" ht="11.25">
      <c r="A38" s="41" t="s">
        <v>21</v>
      </c>
      <c r="B38" s="23" t="s">
        <v>47</v>
      </c>
      <c r="C38" s="15"/>
      <c r="F38" s="53"/>
      <c r="I38" s="53"/>
      <c r="L38" s="53"/>
      <c r="O38" s="53"/>
      <c r="R38" s="53"/>
      <c r="U38" s="53"/>
      <c r="V38" s="53"/>
    </row>
    <row r="39" spans="1:22" s="1" customFormat="1" ht="11.25">
      <c r="A39" s="53" t="s">
        <v>102</v>
      </c>
      <c r="B39" s="53" t="s">
        <v>103</v>
      </c>
      <c r="C39" s="15"/>
      <c r="F39" s="53"/>
      <c r="I39" s="53"/>
      <c r="L39" s="53"/>
      <c r="O39" s="53"/>
      <c r="R39" s="53"/>
      <c r="U39" s="53"/>
      <c r="V39" s="53"/>
    </row>
    <row r="40" spans="1:22" s="1" customFormat="1" ht="11.25">
      <c r="A40" s="41" t="s">
        <v>49</v>
      </c>
      <c r="B40" s="23" t="s">
        <v>50</v>
      </c>
      <c r="C40" s="13"/>
      <c r="F40" s="53"/>
      <c r="I40" s="53"/>
      <c r="L40" s="53"/>
      <c r="O40" s="53"/>
      <c r="R40" s="53"/>
      <c r="U40" s="53"/>
      <c r="V40" s="53"/>
    </row>
    <row r="41" spans="3:22" s="1" customFormat="1" ht="11.25">
      <c r="C41" s="13"/>
      <c r="F41" s="53"/>
      <c r="I41" s="53"/>
      <c r="L41" s="53"/>
      <c r="O41" s="53"/>
      <c r="R41" s="53"/>
      <c r="U41" s="53"/>
      <c r="V41" s="53"/>
    </row>
    <row r="42" spans="3:22" s="1" customFormat="1" ht="11.25">
      <c r="C42" s="13"/>
      <c r="F42" s="53"/>
      <c r="I42" s="53"/>
      <c r="L42" s="53"/>
      <c r="O42" s="53"/>
      <c r="R42" s="53"/>
      <c r="U42" s="53"/>
      <c r="V42" s="53"/>
    </row>
  </sheetData>
  <sheetProtection/>
  <mergeCells count="14">
    <mergeCell ref="J8:L8"/>
    <mergeCell ref="P8:R8"/>
    <mergeCell ref="D7:F7"/>
    <mergeCell ref="G7:V7"/>
    <mergeCell ref="A31:B31"/>
    <mergeCell ref="S8:V8"/>
    <mergeCell ref="B7:B9"/>
    <mergeCell ref="A7:A9"/>
    <mergeCell ref="M8:O8"/>
    <mergeCell ref="B1:V1"/>
    <mergeCell ref="B2:V2"/>
    <mergeCell ref="B3:V3"/>
    <mergeCell ref="D8:F8"/>
    <mergeCell ref="G8:I8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2021-05-14T17:21:25Z</dcterms:modified>
  <cp:category/>
  <cp:version/>
  <cp:contentType/>
  <cp:contentStatus/>
</cp:coreProperties>
</file>