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Egresos_1" sheetId="1" r:id="rId1"/>
    <sheet name="Egresos_2" sheetId="2" r:id="rId2"/>
    <sheet name="Gto_09_10" sheetId="3" r:id="rId3"/>
    <sheet name="Ing_2017_2018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'Gto_09_10'!$A$1:$W$29</definedName>
    <definedName name="_xlnm.Print_Area" localSheetId="3">'Ing_2017_2018'!$A$1:$V$40</definedName>
  </definedNames>
  <calcPr fullCalcOnLoad="1"/>
</workbook>
</file>

<file path=xl/sharedStrings.xml><?xml version="1.0" encoding="utf-8"?>
<sst xmlns="http://schemas.openxmlformats.org/spreadsheetml/2006/main" count="191" uniqueCount="151">
  <si>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</si>
  <si>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</si>
  <si>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</si>
  <si>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</si>
  <si>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</si>
  <si>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</si>
  <si>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</si>
  <si>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</si>
  <si>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</si>
  <si>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</si>
  <si>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</si>
  <si>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</si>
  <si>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</si>
  <si>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</si>
  <si>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</si>
  <si>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</si>
  <si>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</si>
  <si>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</si>
  <si>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</si>
  <si>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</si>
  <si>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</si>
  <si>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</si>
  <si>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</si>
  <si>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</si>
  <si>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</si>
  <si>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</si>
  <si>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</si>
  <si>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</si>
  <si>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</si>
  <si>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</si>
  <si>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</si>
  <si>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</si>
  <si>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</si>
  <si>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</si>
  <si>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</si>
  <si>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</si>
  <si>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</si>
  <si>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</si>
  <si>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</si>
  <si>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</si>
  <si>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</si>
  <si>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</si>
  <si>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</si>
  <si>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</si>
  <si>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</si>
  <si>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</si>
  <si>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</si>
  <si>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</si>
  <si>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</si>
  <si>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</si>
  <si>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</si>
  <si>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</si>
  <si>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</si>
  <si>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</si>
  <si>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</si>
  <si>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</si>
  <si>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</si>
  <si>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</si>
  <si>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</si>
  <si>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</si>
  <si>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</si>
  <si>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</si>
  <si>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</si>
  <si>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</si>
  <si>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</si>
  <si>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</si>
  <si>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</si>
  <si>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</si>
  <si>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</si>
  <si>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</si>
  <si>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</si>
  <si>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</si>
  <si>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</si>
  <si>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</si>
  <si>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</si>
  <si>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</si>
  <si>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</si>
  <si>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</si>
  <si>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</si>
  <si>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</si>
  <si>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</si>
  <si>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</si>
  <si>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</si>
  <si>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</si>
  <si>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</si>
  <si>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</si>
  <si>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</si>
  <si>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</si>
  <si>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</si>
  <si>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</si>
  <si>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</si>
  <si>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</si>
  <si>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</si>
  <si>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</si>
  <si>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</si>
  <si>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</si>
  <si>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</si>
  <si>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</si>
  <si>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</si>
  <si>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</si>
  <si>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</si>
  <si>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</si>
  <si>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</si>
  <si>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</si>
  <si>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</si>
  <si>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</si>
  <si>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</si>
  <si>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</si>
  <si>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</si>
  <si>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</si>
  <si>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</si>
  <si>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</si>
  <si>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</si>
  <si>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</si>
  <si>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</si>
  <si>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</si>
  <si>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</si>
  <si>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AÑO FISCAL 2017</t>
  </si>
  <si>
    <t>2.5 Otros Gastos</t>
  </si>
  <si>
    <t>2.4 Donaciones y Transferencias (**)</t>
  </si>
  <si>
    <t>2.5 Otros Gastos (***)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</si>
  <si>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</si>
  <si>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</si>
  <si>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</si>
  <si>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</si>
  <si>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</si>
  <si>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</si>
  <si>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</si>
  <si>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</si>
  <si>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</si>
  <si>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</si>
  <si>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</si>
  <si>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</si>
  <si>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</si>
  <si>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</si>
  <si>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</si>
  <si>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</si>
  <si>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>AÑO FISCAL 2018</t>
  </si>
  <si>
    <t xml:space="preserve"> </t>
  </si>
  <si>
    <t>19 / 3 OPERACIONES OFICIALES CREDITO EXTERNO</t>
  </si>
  <si>
    <t>DENOMINACION 
INGRESO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</si>
  <si>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</t>
    </r>
  </si>
  <si>
    <t>PRESUPUESTO DE EGRESOS COMPARATIVO IV TRIMESTRE AÑO FISCAL 2017 - 2018</t>
  </si>
  <si>
    <t>Fuente : Consulta Amigable: Base de Datos MEF, al 31 de Diciembre del 2018</t>
  </si>
  <si>
    <t>RESULTADOS OPERATIVOS COMPARATIVOS IV TRIMESTRE AÑOS FISCALES 2017 - 2018</t>
  </si>
  <si>
    <t>EJECUCION AL
IV TRIMESTRE (*)</t>
  </si>
  <si>
    <t>EJECUCION IV TRIMESTRE (*)</t>
  </si>
  <si>
    <t>INGRESOS COMPARATIVOS IV TRIMESTRE AÑO FISCAL 2017 - 2018</t>
  </si>
  <si>
    <t>EJECUCION
IV TRIMESTRE
 /*</t>
  </si>
  <si>
    <t>EJECUCION IV TRIMESTRE</t>
  </si>
  <si>
    <t>5 RECURSOS DETERMINADOS</t>
  </si>
</sst>
</file>

<file path=xl/styles.xml><?xml version="1.0" encoding="utf-8"?>
<styleSheet xmlns="http://schemas.openxmlformats.org/spreadsheetml/2006/main">
  <numFmts count="6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00" fontId="14" fillId="0" borderId="10" xfId="0" applyNumberFormat="1" applyFont="1" applyFill="1" applyBorder="1" applyAlignment="1" applyProtection="1">
      <alignment vertical="center"/>
      <protection/>
    </xf>
    <xf numFmtId="200" fontId="14" fillId="0" borderId="11" xfId="0" applyNumberFormat="1" applyFont="1" applyFill="1" applyBorder="1" applyAlignment="1" applyProtection="1">
      <alignment vertical="center"/>
      <protection/>
    </xf>
    <xf numFmtId="200" fontId="14" fillId="0" borderId="12" xfId="0" applyNumberFormat="1" applyFont="1" applyFill="1" applyBorder="1" applyAlignment="1" applyProtection="1">
      <alignment vertical="center"/>
      <protection/>
    </xf>
    <xf numFmtId="49" fontId="6" fillId="0" borderId="13" xfId="5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2" xfId="57" applyNumberFormat="1" applyFont="1" applyFill="1" applyBorder="1" applyAlignment="1">
      <alignment vertical="center"/>
    </xf>
    <xf numFmtId="200" fontId="14" fillId="0" borderId="14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00" fontId="14" fillId="0" borderId="11" xfId="0" applyNumberFormat="1" applyFont="1" applyFill="1" applyBorder="1" applyAlignment="1" applyProtection="1">
      <alignment vertical="center" wrapText="1"/>
      <protection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2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1" fontId="6" fillId="0" borderId="16" xfId="54" applyNumberFormat="1" applyFont="1" applyFill="1" applyBorder="1" applyAlignment="1">
      <alignment vertical="center"/>
    </xf>
    <xf numFmtId="41" fontId="7" fillId="0" borderId="16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0" xfId="0" applyFont="1" applyFill="1" applyBorder="1" applyAlignment="1" applyProtection="1">
      <alignment vertical="center"/>
      <protection/>
    </xf>
    <xf numFmtId="3" fontId="22" fillId="0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/>
    </xf>
    <xf numFmtId="201" fontId="6" fillId="0" borderId="12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 vertical="center"/>
    </xf>
    <xf numFmtId="169" fontId="6" fillId="0" borderId="14" xfId="54" applyNumberFormat="1" applyFont="1" applyFill="1" applyBorder="1" applyAlignment="1">
      <alignment vertical="center"/>
    </xf>
    <xf numFmtId="169" fontId="6" fillId="0" borderId="14" xfId="54" applyNumberFormat="1" applyFont="1" applyFill="1" applyBorder="1" applyAlignment="1">
      <alignment horizontal="right" vertical="center"/>
    </xf>
    <xf numFmtId="169" fontId="7" fillId="0" borderId="10" xfId="54" applyNumberFormat="1" applyFont="1" applyFill="1" applyBorder="1" applyAlignment="1">
      <alignment vertical="center"/>
    </xf>
    <xf numFmtId="169" fontId="7" fillId="0" borderId="14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0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9" fontId="14" fillId="0" borderId="10" xfId="0" applyNumberFormat="1" applyFont="1" applyFill="1" applyBorder="1" applyAlignment="1" applyProtection="1">
      <alignment vertical="center"/>
      <protection/>
    </xf>
    <xf numFmtId="169" fontId="14" fillId="0" borderId="14" xfId="0" applyNumberFormat="1" applyFont="1" applyFill="1" applyBorder="1" applyAlignment="1" applyProtection="1">
      <alignment vertical="center" wrapText="1"/>
      <protection/>
    </xf>
    <xf numFmtId="169" fontId="14" fillId="0" borderId="11" xfId="0" applyNumberFormat="1" applyFont="1" applyFill="1" applyBorder="1" applyAlignment="1" applyProtection="1">
      <alignment vertical="center"/>
      <protection/>
    </xf>
    <xf numFmtId="169" fontId="14" fillId="0" borderId="11" xfId="0" applyNumberFormat="1" applyFont="1" applyFill="1" applyBorder="1" applyAlignment="1" applyProtection="1">
      <alignment vertical="center" wrapText="1"/>
      <protection/>
    </xf>
    <xf numFmtId="169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4" xfId="0" applyNumberFormat="1" applyFont="1" applyBorder="1" applyAlignment="1">
      <alignment vertical="center"/>
    </xf>
    <xf numFmtId="37" fontId="6" fillId="0" borderId="18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9" xfId="0" applyFont="1" applyFill="1" applyBorder="1" applyAlignment="1" applyProtection="1">
      <alignment vertical="center" wrapText="1"/>
      <protection/>
    </xf>
    <xf numFmtId="200" fontId="13" fillId="33" borderId="10" xfId="0" applyNumberFormat="1" applyFont="1" applyFill="1" applyBorder="1" applyAlignment="1" applyProtection="1">
      <alignment vertical="center"/>
      <protection/>
    </xf>
    <xf numFmtId="200" fontId="13" fillId="33" borderId="11" xfId="0" applyNumberFormat="1" applyFont="1" applyFill="1" applyBorder="1" applyAlignment="1" applyProtection="1">
      <alignment vertical="center"/>
      <protection/>
    </xf>
    <xf numFmtId="200" fontId="13" fillId="33" borderId="12" xfId="0" applyNumberFormat="1" applyFont="1" applyFill="1" applyBorder="1" applyAlignment="1" applyProtection="1">
      <alignment vertical="center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/>
    </xf>
    <xf numFmtId="169" fontId="24" fillId="0" borderId="20" xfId="0" applyNumberFormat="1" applyFont="1" applyBorder="1" applyAlignment="1">
      <alignment vertical="center"/>
    </xf>
    <xf numFmtId="204" fontId="24" fillId="0" borderId="20" xfId="57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vertical="center"/>
    </xf>
    <xf numFmtId="169" fontId="24" fillId="0" borderId="21" xfId="0" applyNumberFormat="1" applyFont="1" applyBorder="1" applyAlignment="1">
      <alignment vertical="center"/>
    </xf>
    <xf numFmtId="204" fontId="24" fillId="0" borderId="21" xfId="57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vertical="center"/>
    </xf>
    <xf numFmtId="169" fontId="24" fillId="0" borderId="22" xfId="0" applyNumberFormat="1" applyFont="1" applyBorder="1" applyAlignment="1">
      <alignment vertical="center"/>
    </xf>
    <xf numFmtId="204" fontId="24" fillId="0" borderId="22" xfId="57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vertical="center"/>
    </xf>
    <xf numFmtId="169" fontId="24" fillId="0" borderId="23" xfId="0" applyNumberFormat="1" applyFont="1" applyBorder="1" applyAlignment="1">
      <alignment vertical="center"/>
    </xf>
    <xf numFmtId="204" fontId="24" fillId="0" borderId="23" xfId="57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vertical="center"/>
    </xf>
    <xf numFmtId="169" fontId="24" fillId="0" borderId="24" xfId="0" applyNumberFormat="1" applyFont="1" applyBorder="1" applyAlignment="1">
      <alignment vertical="center"/>
    </xf>
    <xf numFmtId="204" fontId="24" fillId="0" borderId="24" xfId="57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vertical="center"/>
    </xf>
    <xf numFmtId="169" fontId="24" fillId="0" borderId="14" xfId="0" applyNumberFormat="1" applyFont="1" applyBorder="1" applyAlignment="1">
      <alignment vertical="center"/>
    </xf>
    <xf numFmtId="204" fontId="24" fillId="0" borderId="14" xfId="57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vertical="center"/>
    </xf>
    <xf numFmtId="10" fontId="6" fillId="0" borderId="14" xfId="57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0" fontId="6" fillId="0" borderId="18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2" xfId="0" applyNumberFormat="1" applyFont="1" applyFill="1" applyBorder="1" applyAlignment="1" applyProtection="1">
      <alignment horizontal="center" vertical="center"/>
      <protection/>
    </xf>
    <xf numFmtId="10" fontId="13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6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9" xfId="0" applyFont="1" applyFill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2" xfId="57" applyNumberFormat="1" applyFont="1" applyFill="1" applyBorder="1" applyAlignment="1">
      <alignment vertical="center"/>
    </xf>
    <xf numFmtId="9" fontId="7" fillId="0" borderId="12" xfId="54" applyNumberFormat="1" applyFon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left" vertical="center" indent="1"/>
    </xf>
    <xf numFmtId="0" fontId="28" fillId="0" borderId="17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37" fontId="7" fillId="33" borderId="28" xfId="0" applyNumberFormat="1" applyFont="1" applyFill="1" applyBorder="1" applyAlignment="1">
      <alignment vertical="center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37" fontId="7" fillId="33" borderId="28" xfId="0" applyNumberFormat="1" applyFont="1" applyFill="1" applyBorder="1" applyAlignment="1">
      <alignment vertical="center"/>
    </xf>
    <xf numFmtId="3" fontId="7" fillId="33" borderId="28" xfId="0" applyNumberFormat="1" applyFont="1" applyFill="1" applyBorder="1" applyAlignment="1">
      <alignment vertical="center"/>
    </xf>
    <xf numFmtId="10" fontId="7" fillId="33" borderId="28" xfId="57" applyNumberFormat="1" applyFont="1" applyFill="1" applyBorder="1" applyAlignment="1">
      <alignment horizontal="center" vertical="center"/>
    </xf>
    <xf numFmtId="169" fontId="22" fillId="33" borderId="28" xfId="0" applyNumberFormat="1" applyFont="1" applyFill="1" applyBorder="1" applyAlignment="1">
      <alignment horizontal="right" vertical="center"/>
    </xf>
    <xf numFmtId="204" fontId="22" fillId="33" borderId="28" xfId="57" applyNumberFormat="1" applyFont="1" applyFill="1" applyBorder="1" applyAlignment="1">
      <alignment horizontal="center" vertical="center"/>
    </xf>
    <xf numFmtId="169" fontId="22" fillId="33" borderId="28" xfId="0" applyNumberFormat="1" applyFont="1" applyFill="1" applyBorder="1" applyAlignment="1">
      <alignment vertical="center"/>
    </xf>
    <xf numFmtId="3" fontId="22" fillId="33" borderId="28" xfId="0" applyNumberFormat="1" applyFont="1" applyFill="1" applyBorder="1" applyAlignment="1">
      <alignment horizontal="right" vertical="center"/>
    </xf>
    <xf numFmtId="3" fontId="22" fillId="33" borderId="28" xfId="0" applyNumberFormat="1" applyFont="1" applyFill="1" applyBorder="1" applyAlignment="1">
      <alignment vertical="center"/>
    </xf>
    <xf numFmtId="0" fontId="15" fillId="33" borderId="19" xfId="0" applyFont="1" applyFill="1" applyBorder="1" applyAlignment="1" applyProtection="1">
      <alignment horizontal="left" vertical="center" indent="1"/>
      <protection/>
    </xf>
    <xf numFmtId="200" fontId="13" fillId="33" borderId="14" xfId="0" applyNumberFormat="1" applyFont="1" applyFill="1" applyBorder="1" applyAlignment="1" applyProtection="1">
      <alignment vertical="center"/>
      <protection/>
    </xf>
    <xf numFmtId="200" fontId="13" fillId="33" borderId="16" xfId="0" applyNumberFormat="1" applyFont="1" applyFill="1" applyBorder="1" applyAlignment="1" applyProtection="1">
      <alignment vertical="center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200" fontId="13" fillId="34" borderId="31" xfId="0" applyNumberFormat="1" applyFont="1" applyFill="1" applyBorder="1" applyAlignment="1" applyProtection="1">
      <alignment vertical="center"/>
      <protection/>
    </xf>
    <xf numFmtId="200" fontId="13" fillId="34" borderId="32" xfId="0" applyNumberFormat="1" applyFont="1" applyFill="1" applyBorder="1" applyAlignment="1" applyProtection="1">
      <alignment vertical="center"/>
      <protection/>
    </xf>
    <xf numFmtId="200" fontId="13" fillId="34" borderId="33" xfId="0" applyNumberFormat="1" applyFont="1" applyFill="1" applyBorder="1" applyAlignment="1" applyProtection="1">
      <alignment vertical="center"/>
      <protection/>
    </xf>
    <xf numFmtId="200" fontId="13" fillId="34" borderId="34" xfId="0" applyNumberFormat="1" applyFont="1" applyFill="1" applyBorder="1" applyAlignment="1" applyProtection="1">
      <alignment vertical="center"/>
      <protection/>
    </xf>
    <xf numFmtId="200" fontId="13" fillId="34" borderId="35" xfId="0" applyNumberFormat="1" applyFont="1" applyFill="1" applyBorder="1" applyAlignment="1" applyProtection="1">
      <alignment vertical="center"/>
      <protection/>
    </xf>
    <xf numFmtId="10" fontId="13" fillId="34" borderId="32" xfId="0" applyNumberFormat="1" applyFont="1" applyFill="1" applyBorder="1" applyAlignment="1" applyProtection="1">
      <alignment horizontal="center" vertical="center"/>
      <protection/>
    </xf>
    <xf numFmtId="0" fontId="13" fillId="34" borderId="31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169" fontId="6" fillId="0" borderId="10" xfId="54" applyNumberFormat="1" applyFont="1" applyFill="1" applyBorder="1" applyAlignment="1">
      <alignment/>
    </xf>
    <xf numFmtId="169" fontId="6" fillId="0" borderId="14" xfId="54" applyNumberFormat="1" applyFont="1" applyFill="1" applyBorder="1" applyAlignment="1">
      <alignment/>
    </xf>
    <xf numFmtId="169" fontId="7" fillId="0" borderId="12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3" xfId="54" applyNumberFormat="1" applyFont="1" applyFill="1" applyBorder="1" applyAlignment="1">
      <alignment/>
    </xf>
    <xf numFmtId="169" fontId="7" fillId="0" borderId="16" xfId="54" applyNumberFormat="1" applyFont="1" applyFill="1" applyBorder="1" applyAlignment="1">
      <alignment vertical="center"/>
    </xf>
    <xf numFmtId="169" fontId="7" fillId="0" borderId="12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4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9" xfId="54" applyNumberFormat="1" applyFont="1" applyFill="1" applyBorder="1" applyAlignment="1">
      <alignment vertical="center"/>
    </xf>
    <xf numFmtId="169" fontId="7" fillId="34" borderId="41" xfId="54" applyNumberFormat="1" applyFont="1" applyFill="1" applyBorder="1" applyAlignment="1">
      <alignment vertical="center"/>
    </xf>
    <xf numFmtId="9" fontId="7" fillId="34" borderId="39" xfId="57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 applyProtection="1">
      <alignment vertical="center"/>
      <protection/>
    </xf>
    <xf numFmtId="200" fontId="14" fillId="0" borderId="13" xfId="0" applyNumberFormat="1" applyFont="1" applyFill="1" applyBorder="1" applyAlignment="1" applyProtection="1">
      <alignment vertical="center"/>
      <protection/>
    </xf>
    <xf numFmtId="169" fontId="6" fillId="0" borderId="0" xfId="0" applyNumberFormat="1" applyFont="1" applyAlignment="1">
      <alignment/>
    </xf>
    <xf numFmtId="169" fontId="14" fillId="0" borderId="13" xfId="0" applyNumberFormat="1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>
      <alignment horizontal="center" vertical="center" wrapText="1"/>
    </xf>
    <xf numFmtId="216" fontId="6" fillId="0" borderId="0" xfId="50" applyNumberFormat="1" applyFont="1" applyAlignment="1">
      <alignment vertical="center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left" vertical="center" indent="3"/>
    </xf>
    <xf numFmtId="0" fontId="24" fillId="0" borderId="21" xfId="0" applyFont="1" applyBorder="1" applyAlignment="1">
      <alignment horizontal="left" vertical="center" indent="3"/>
    </xf>
    <xf numFmtId="0" fontId="22" fillId="33" borderId="28" xfId="0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24" fillId="0" borderId="14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1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200" fontId="8" fillId="0" borderId="0" xfId="0" applyNumberFormat="1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zoomScale="160" zoomScaleNormal="160" zoomScalePageLayoutView="0" workbookViewId="0" topLeftCell="A4">
      <selection activeCell="K23" sqref="K23"/>
    </sheetView>
  </sheetViews>
  <sheetFormatPr defaultColWidth="11.421875" defaultRowHeight="12.75"/>
  <cols>
    <col min="1" max="1" width="1.1484375" style="75" customWidth="1"/>
    <col min="2" max="2" width="2.28125" style="75" customWidth="1"/>
    <col min="3" max="3" width="4.140625" style="75" customWidth="1"/>
    <col min="4" max="4" width="37.8515625" style="75" customWidth="1"/>
    <col min="5" max="5" width="0.85546875" style="94" customWidth="1"/>
    <col min="6" max="7" width="13.7109375" style="75" customWidth="1"/>
    <col min="8" max="8" width="10.7109375" style="75" customWidth="1"/>
    <col min="9" max="9" width="0.85546875" style="94" customWidth="1"/>
    <col min="10" max="11" width="13.7109375" style="75" customWidth="1"/>
    <col min="12" max="12" width="10.7109375" style="75" customWidth="1"/>
    <col min="13" max="13" width="0.85546875" style="94" customWidth="1"/>
    <col min="14" max="15" width="12.7109375" style="75" customWidth="1"/>
    <col min="16" max="16384" width="11.421875" style="75" customWidth="1"/>
  </cols>
  <sheetData>
    <row r="1" spans="3:15" ht="14.25">
      <c r="C1" s="211" t="s">
        <v>142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3:15" ht="12.75">
      <c r="C2" s="212" t="s">
        <v>9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3:15" ht="12.75">
      <c r="C3" s="212" t="s">
        <v>115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5" spans="3:15" ht="12.75">
      <c r="C5" s="76" t="s">
        <v>22</v>
      </c>
      <c r="D5" s="66"/>
      <c r="E5" s="77"/>
      <c r="F5" s="78"/>
      <c r="G5" s="78"/>
      <c r="H5" s="66"/>
      <c r="I5" s="77"/>
      <c r="J5" s="78"/>
      <c r="K5" s="78"/>
      <c r="L5" s="66"/>
      <c r="M5" s="77"/>
      <c r="N5" s="66"/>
      <c r="O5" s="66"/>
    </row>
    <row r="6" spans="3:15" ht="12.75" customHeight="1">
      <c r="C6" s="205" t="s">
        <v>6</v>
      </c>
      <c r="D6" s="207"/>
      <c r="E6" s="14"/>
      <c r="F6" s="203" t="s">
        <v>117</v>
      </c>
      <c r="G6" s="208"/>
      <c r="H6" s="204"/>
      <c r="I6" s="80"/>
      <c r="J6" s="203" t="s">
        <v>137</v>
      </c>
      <c r="K6" s="208"/>
      <c r="L6" s="204"/>
      <c r="M6" s="80"/>
      <c r="N6" s="203" t="s">
        <v>10</v>
      </c>
      <c r="O6" s="204"/>
    </row>
    <row r="7" spans="3:15" ht="12.75" customHeight="1">
      <c r="C7" s="207"/>
      <c r="D7" s="207"/>
      <c r="E7" s="14"/>
      <c r="F7" s="205" t="s">
        <v>8</v>
      </c>
      <c r="G7" s="205" t="s">
        <v>148</v>
      </c>
      <c r="H7" s="205" t="s">
        <v>114</v>
      </c>
      <c r="I7" s="77"/>
      <c r="J7" s="205" t="s">
        <v>8</v>
      </c>
      <c r="K7" s="205" t="s">
        <v>148</v>
      </c>
      <c r="L7" s="205" t="s">
        <v>114</v>
      </c>
      <c r="M7" s="77"/>
      <c r="N7" s="205" t="s">
        <v>8</v>
      </c>
      <c r="O7" s="205" t="s">
        <v>148</v>
      </c>
    </row>
    <row r="8" spans="3:15" ht="12.75">
      <c r="C8" s="207"/>
      <c r="D8" s="207"/>
      <c r="E8" s="14"/>
      <c r="F8" s="206"/>
      <c r="G8" s="206"/>
      <c r="H8" s="206"/>
      <c r="I8" s="77"/>
      <c r="J8" s="206"/>
      <c r="K8" s="206"/>
      <c r="L8" s="206"/>
      <c r="M8" s="77"/>
      <c r="N8" s="206"/>
      <c r="O8" s="206"/>
    </row>
    <row r="9" spans="3:15" ht="12.75">
      <c r="C9" s="207"/>
      <c r="D9" s="207"/>
      <c r="E9" s="14"/>
      <c r="F9" s="206"/>
      <c r="G9" s="206"/>
      <c r="H9" s="206"/>
      <c r="I9" s="77"/>
      <c r="J9" s="206"/>
      <c r="K9" s="206"/>
      <c r="L9" s="206"/>
      <c r="M9" s="77"/>
      <c r="N9" s="206"/>
      <c r="O9" s="206"/>
    </row>
    <row r="10" spans="3:15" ht="4.5" customHeight="1">
      <c r="C10" s="81"/>
      <c r="D10" s="82"/>
      <c r="E10" s="79"/>
      <c r="F10" s="83"/>
      <c r="G10" s="83"/>
      <c r="H10" s="83"/>
      <c r="I10" s="77"/>
      <c r="J10" s="83"/>
      <c r="K10" s="83"/>
      <c r="L10" s="83"/>
      <c r="M10" s="77"/>
      <c r="N10" s="83"/>
      <c r="O10" s="83"/>
    </row>
    <row r="11" spans="3:15" ht="12.75">
      <c r="C11" s="209" t="s">
        <v>7</v>
      </c>
      <c r="D11" s="210"/>
      <c r="E11" s="16"/>
      <c r="F11" s="153">
        <f>SUM(F12:F16)</f>
        <v>5330221568</v>
      </c>
      <c r="G11" s="153">
        <f>SUM(G12:G16)</f>
        <v>1884918314</v>
      </c>
      <c r="H11" s="154">
        <f aca="true" t="shared" si="0" ref="H11:H16">IF(F11=0," ",G11/F11)</f>
        <v>0.3536285105512522</v>
      </c>
      <c r="I11" s="77"/>
      <c r="J11" s="153">
        <f>SUM(J12:J16)</f>
        <v>6303924476</v>
      </c>
      <c r="K11" s="153">
        <f>SUM(K12:K16)</f>
        <v>2027688738</v>
      </c>
      <c r="L11" s="154">
        <f aca="true" t="shared" si="1" ref="L11:L16">IF(J11=0," ",K11/J11)</f>
        <v>0.3216549858298144</v>
      </c>
      <c r="M11" s="77"/>
      <c r="N11" s="153">
        <f aca="true" t="shared" si="2" ref="N11:O16">+J11-F11</f>
        <v>973702908</v>
      </c>
      <c r="O11" s="153">
        <f t="shared" si="2"/>
        <v>142770424</v>
      </c>
    </row>
    <row r="12" spans="3:18" ht="12.75">
      <c r="C12" s="84" t="s">
        <v>32</v>
      </c>
      <c r="D12" s="146" t="s">
        <v>1</v>
      </c>
      <c r="E12" s="79"/>
      <c r="F12" s="85">
        <v>4576509182</v>
      </c>
      <c r="G12" s="85">
        <v>1645843958</v>
      </c>
      <c r="H12" s="122">
        <f t="shared" si="0"/>
        <v>0.35962868040849044</v>
      </c>
      <c r="I12" s="77"/>
      <c r="J12" s="85">
        <v>5257694136</v>
      </c>
      <c r="K12" s="85">
        <v>1607816058</v>
      </c>
      <c r="L12" s="122">
        <f t="shared" si="1"/>
        <v>0.30580250893468863</v>
      </c>
      <c r="M12" s="77"/>
      <c r="N12" s="85">
        <f t="shared" si="2"/>
        <v>681184954</v>
      </c>
      <c r="O12" s="85">
        <f t="shared" si="2"/>
        <v>-38027900</v>
      </c>
      <c r="Q12" s="86"/>
      <c r="R12" s="86"/>
    </row>
    <row r="13" spans="3:18" ht="12.75">
      <c r="C13" s="84" t="s">
        <v>33</v>
      </c>
      <c r="D13" s="146" t="s">
        <v>2</v>
      </c>
      <c r="E13" s="79"/>
      <c r="F13" s="85">
        <v>289419552</v>
      </c>
      <c r="G13" s="85">
        <v>72146188</v>
      </c>
      <c r="H13" s="122">
        <f t="shared" si="0"/>
        <v>0.24927890151664667</v>
      </c>
      <c r="I13" s="77"/>
      <c r="J13" s="85">
        <v>289405522</v>
      </c>
      <c r="K13" s="85">
        <v>101255600</v>
      </c>
      <c r="L13" s="122">
        <f t="shared" si="1"/>
        <v>0.34987445747493373</v>
      </c>
      <c r="M13" s="77"/>
      <c r="N13" s="85">
        <f t="shared" si="2"/>
        <v>-14030</v>
      </c>
      <c r="O13" s="85">
        <f t="shared" si="2"/>
        <v>29109412</v>
      </c>
      <c r="Q13" s="86"/>
      <c r="R13" s="86"/>
    </row>
    <row r="14" spans="3:18" ht="12.75">
      <c r="C14" s="84" t="s">
        <v>34</v>
      </c>
      <c r="D14" s="146" t="s">
        <v>31</v>
      </c>
      <c r="E14" s="79"/>
      <c r="F14" s="85">
        <v>3166225</v>
      </c>
      <c r="G14" s="85">
        <v>84340</v>
      </c>
      <c r="H14" s="122">
        <f t="shared" si="0"/>
        <v>0.026637399426762152</v>
      </c>
      <c r="I14" s="77"/>
      <c r="J14" s="85">
        <v>89047531</v>
      </c>
      <c r="K14" s="85">
        <v>4913869</v>
      </c>
      <c r="L14" s="122">
        <f t="shared" si="1"/>
        <v>0.05518254065910036</v>
      </c>
      <c r="M14" s="77"/>
      <c r="N14" s="85">
        <f t="shared" si="2"/>
        <v>85881306</v>
      </c>
      <c r="O14" s="85">
        <f t="shared" si="2"/>
        <v>4829529</v>
      </c>
      <c r="Q14" s="86"/>
      <c r="R14" s="86"/>
    </row>
    <row r="15" spans="3:18" ht="12.75">
      <c r="C15" s="84" t="s">
        <v>35</v>
      </c>
      <c r="D15" s="146" t="s">
        <v>3</v>
      </c>
      <c r="E15" s="79"/>
      <c r="F15" s="85">
        <v>461126609</v>
      </c>
      <c r="G15" s="85">
        <v>166843828</v>
      </c>
      <c r="H15" s="122">
        <f t="shared" si="0"/>
        <v>0.36181782778013577</v>
      </c>
      <c r="I15" s="77"/>
      <c r="J15" s="85">
        <v>662797737</v>
      </c>
      <c r="K15" s="85">
        <v>310710604</v>
      </c>
      <c r="L15" s="122">
        <f t="shared" si="1"/>
        <v>0.4687864587564215</v>
      </c>
      <c r="M15" s="77"/>
      <c r="N15" s="85">
        <f t="shared" si="2"/>
        <v>201671128</v>
      </c>
      <c r="O15" s="85">
        <f t="shared" si="2"/>
        <v>143866776</v>
      </c>
      <c r="Q15" s="86"/>
      <c r="R15" s="86"/>
    </row>
    <row r="16" spans="3:18" ht="12.75">
      <c r="C16" s="84" t="s">
        <v>98</v>
      </c>
      <c r="D16" s="146" t="s">
        <v>99</v>
      </c>
      <c r="E16" s="79"/>
      <c r="F16" s="85">
        <v>0</v>
      </c>
      <c r="G16" s="85">
        <v>0</v>
      </c>
      <c r="H16" s="122" t="str">
        <f t="shared" si="0"/>
        <v> </v>
      </c>
      <c r="I16" s="77"/>
      <c r="J16" s="85">
        <v>4979550</v>
      </c>
      <c r="K16" s="85">
        <v>2992607</v>
      </c>
      <c r="L16" s="122">
        <f t="shared" si="1"/>
        <v>0.6009794057695976</v>
      </c>
      <c r="M16" s="77"/>
      <c r="N16" s="85">
        <f t="shared" si="2"/>
        <v>4979550</v>
      </c>
      <c r="O16" s="85">
        <f t="shared" si="2"/>
        <v>2992607</v>
      </c>
      <c r="Q16" s="86"/>
      <c r="R16" s="86"/>
    </row>
    <row r="17" spans="3:15" ht="5.25" customHeight="1">
      <c r="C17" s="81"/>
      <c r="D17" s="82"/>
      <c r="E17" s="79"/>
      <c r="F17" s="85"/>
      <c r="G17" s="85"/>
      <c r="H17" s="123"/>
      <c r="I17" s="77"/>
      <c r="J17" s="85"/>
      <c r="K17" s="85"/>
      <c r="L17" s="123"/>
      <c r="M17" s="77"/>
      <c r="N17" s="85"/>
      <c r="O17" s="85"/>
    </row>
    <row r="18" spans="3:15" ht="12.75">
      <c r="C18" s="209" t="s">
        <v>5</v>
      </c>
      <c r="D18" s="210"/>
      <c r="E18" s="16"/>
      <c r="F18" s="153">
        <f>+F19+F25</f>
        <v>5330221568</v>
      </c>
      <c r="G18" s="153">
        <f>+G19+G25</f>
        <v>1884918314</v>
      </c>
      <c r="H18" s="154">
        <f>IF(F18=0," ",G18/F18)</f>
        <v>0.3536285105512522</v>
      </c>
      <c r="I18" s="77"/>
      <c r="J18" s="153">
        <f>+J19+J25</f>
        <v>6303924476</v>
      </c>
      <c r="K18" s="153">
        <f>+K19+K25</f>
        <v>2027688738</v>
      </c>
      <c r="L18" s="154">
        <f aca="true" t="shared" si="3" ref="L18:L30">IF(J18=0," ",K18/J18)</f>
        <v>0.3216549858298144</v>
      </c>
      <c r="M18" s="77"/>
      <c r="N18" s="153">
        <f aca="true" t="shared" si="4" ref="N18:N30">+J18-F18</f>
        <v>973702908</v>
      </c>
      <c r="O18" s="153">
        <f aca="true" t="shared" si="5" ref="O18:O30">+K18-G18</f>
        <v>142770424</v>
      </c>
    </row>
    <row r="19" spans="3:15" ht="12.75">
      <c r="C19" s="84"/>
      <c r="D19" s="155" t="s">
        <v>108</v>
      </c>
      <c r="E19" s="16"/>
      <c r="F19" s="153">
        <f>+SUM(F20:F24)</f>
        <v>4970319030</v>
      </c>
      <c r="G19" s="153">
        <f>+SUM(G20:G24)</f>
        <v>1783042145</v>
      </c>
      <c r="H19" s="154">
        <f aca="true" t="shared" si="6" ref="H19:H30">IF(F19=0," ",G19/F19)</f>
        <v>0.3587379671682765</v>
      </c>
      <c r="I19" s="77"/>
      <c r="J19" s="153">
        <f>+SUM(J20:J24)</f>
        <v>5762666348</v>
      </c>
      <c r="K19" s="153">
        <f>+SUM(K20:K24)</f>
        <v>1892352063</v>
      </c>
      <c r="L19" s="154">
        <f t="shared" si="3"/>
        <v>0.32838133404283637</v>
      </c>
      <c r="M19" s="77"/>
      <c r="N19" s="153">
        <f t="shared" si="4"/>
        <v>792347318</v>
      </c>
      <c r="O19" s="153">
        <f t="shared" si="5"/>
        <v>109309918</v>
      </c>
    </row>
    <row r="20" spans="3:21" ht="12.75">
      <c r="C20" s="84"/>
      <c r="D20" s="147" t="s">
        <v>109</v>
      </c>
      <c r="E20" s="79"/>
      <c r="F20" s="85">
        <v>1902115507</v>
      </c>
      <c r="G20" s="85">
        <v>616313834</v>
      </c>
      <c r="H20" s="122">
        <f t="shared" si="6"/>
        <v>0.3240149358605697</v>
      </c>
      <c r="I20" s="77"/>
      <c r="J20" s="85">
        <v>2353717981</v>
      </c>
      <c r="K20" s="85">
        <v>668815310</v>
      </c>
      <c r="L20" s="122">
        <f t="shared" si="3"/>
        <v>0.2841526960319381</v>
      </c>
      <c r="M20" s="77"/>
      <c r="N20" s="85">
        <f t="shared" si="4"/>
        <v>451602474</v>
      </c>
      <c r="O20" s="85">
        <f t="shared" si="5"/>
        <v>52501476</v>
      </c>
      <c r="Q20" s="86"/>
      <c r="R20" s="86"/>
      <c r="U20" s="86"/>
    </row>
    <row r="21" spans="3:21" ht="12.75">
      <c r="C21" s="84"/>
      <c r="D21" s="147" t="s">
        <v>110</v>
      </c>
      <c r="E21" s="79"/>
      <c r="F21" s="85">
        <v>170682016</v>
      </c>
      <c r="G21" s="85">
        <v>62162239</v>
      </c>
      <c r="H21" s="122">
        <f t="shared" si="6"/>
        <v>0.3641991139828112</v>
      </c>
      <c r="I21" s="77"/>
      <c r="J21" s="85">
        <v>186061576</v>
      </c>
      <c r="K21" s="85">
        <v>56330130</v>
      </c>
      <c r="L21" s="122">
        <f t="shared" si="3"/>
        <v>0.30274993478503054</v>
      </c>
      <c r="M21" s="77"/>
      <c r="N21" s="85">
        <f t="shared" si="4"/>
        <v>15379560</v>
      </c>
      <c r="O21" s="85">
        <f t="shared" si="5"/>
        <v>-5832109</v>
      </c>
      <c r="Q21" s="86"/>
      <c r="R21" s="86"/>
      <c r="U21" s="86"/>
    </row>
    <row r="22" spans="3:21" ht="12.75">
      <c r="C22" s="84"/>
      <c r="D22" s="147" t="s">
        <v>111</v>
      </c>
      <c r="E22" s="79"/>
      <c r="F22" s="85">
        <v>2595457122</v>
      </c>
      <c r="G22" s="85">
        <v>1037108667</v>
      </c>
      <c r="H22" s="122">
        <f t="shared" si="6"/>
        <v>0.3995861300150579</v>
      </c>
      <c r="I22" s="77"/>
      <c r="J22" s="85">
        <v>2522966307</v>
      </c>
      <c r="K22" s="85">
        <v>936421855</v>
      </c>
      <c r="L22" s="122">
        <f t="shared" si="3"/>
        <v>0.3711590806432438</v>
      </c>
      <c r="M22" s="77"/>
      <c r="N22" s="85">
        <f t="shared" si="4"/>
        <v>-72490815</v>
      </c>
      <c r="O22" s="85">
        <f t="shared" si="5"/>
        <v>-100686812</v>
      </c>
      <c r="Q22" s="86"/>
      <c r="R22" s="86"/>
      <c r="U22" s="86"/>
    </row>
    <row r="23" spans="3:21" ht="12.75">
      <c r="C23" s="84"/>
      <c r="D23" s="147" t="s">
        <v>107</v>
      </c>
      <c r="E23" s="79"/>
      <c r="F23" s="85">
        <v>187917543</v>
      </c>
      <c r="G23" s="85">
        <v>34785804</v>
      </c>
      <c r="H23" s="122">
        <f t="shared" si="6"/>
        <v>0.18511206268804822</v>
      </c>
      <c r="I23" s="77"/>
      <c r="J23" s="85">
        <v>594285717</v>
      </c>
      <c r="K23" s="85">
        <v>195855641</v>
      </c>
      <c r="L23" s="122">
        <f t="shared" si="3"/>
        <v>0.3295647790236224</v>
      </c>
      <c r="M23" s="77"/>
      <c r="N23" s="85">
        <f t="shared" si="4"/>
        <v>406368174</v>
      </c>
      <c r="O23" s="85">
        <f t="shared" si="5"/>
        <v>161069837</v>
      </c>
      <c r="Q23" s="86"/>
      <c r="R23" s="86"/>
      <c r="U23" s="86"/>
    </row>
    <row r="24" spans="3:21" ht="12.75">
      <c r="C24" s="84"/>
      <c r="D24" s="148" t="s">
        <v>118</v>
      </c>
      <c r="E24" s="79"/>
      <c r="F24" s="85">
        <v>114146842</v>
      </c>
      <c r="G24" s="85">
        <v>32671601</v>
      </c>
      <c r="H24" s="122">
        <f t="shared" si="6"/>
        <v>0.28622430921041164</v>
      </c>
      <c r="I24" s="77"/>
      <c r="J24" s="85">
        <v>105634767</v>
      </c>
      <c r="K24" s="85">
        <v>34929127</v>
      </c>
      <c r="L24" s="122">
        <f t="shared" si="3"/>
        <v>0.330659384140072</v>
      </c>
      <c r="M24" s="77"/>
      <c r="N24" s="85">
        <f t="shared" si="4"/>
        <v>-8512075</v>
      </c>
      <c r="O24" s="85">
        <f t="shared" si="5"/>
        <v>2257526</v>
      </c>
      <c r="Q24" s="86"/>
      <c r="R24" s="86"/>
      <c r="U24" s="86"/>
    </row>
    <row r="25" spans="3:15" ht="12.75">
      <c r="C25" s="84"/>
      <c r="D25" s="155" t="s">
        <v>112</v>
      </c>
      <c r="E25" s="16"/>
      <c r="F25" s="153">
        <f>+F26+F27+F28</f>
        <v>359902538</v>
      </c>
      <c r="G25" s="153">
        <f>+G26+G27+G28</f>
        <v>101876169</v>
      </c>
      <c r="H25" s="154">
        <f t="shared" si="6"/>
        <v>0.2830659921603554</v>
      </c>
      <c r="I25" s="77"/>
      <c r="J25" s="153">
        <f>+J26+J27+J28</f>
        <v>541258128</v>
      </c>
      <c r="K25" s="153">
        <f>+K26+K27+K28</f>
        <v>135336675</v>
      </c>
      <c r="L25" s="154">
        <f t="shared" si="3"/>
        <v>0.2500409102401507</v>
      </c>
      <c r="M25" s="77"/>
      <c r="N25" s="153">
        <f t="shared" si="4"/>
        <v>181355590</v>
      </c>
      <c r="O25" s="153">
        <f t="shared" si="5"/>
        <v>33460506</v>
      </c>
    </row>
    <row r="26" spans="3:21" ht="12.75">
      <c r="C26" s="87"/>
      <c r="D26" s="149" t="s">
        <v>119</v>
      </c>
      <c r="E26" s="79"/>
      <c r="F26" s="85">
        <v>3889277</v>
      </c>
      <c r="G26" s="85">
        <v>3670110</v>
      </c>
      <c r="H26" s="122">
        <f t="shared" si="6"/>
        <v>0.9436483953187186</v>
      </c>
      <c r="I26" s="77"/>
      <c r="J26" s="85">
        <v>1646360</v>
      </c>
      <c r="K26" s="85">
        <v>127000</v>
      </c>
      <c r="L26" s="122">
        <f t="shared" si="3"/>
        <v>0.07713987220292039</v>
      </c>
      <c r="M26" s="77"/>
      <c r="N26" s="85">
        <f t="shared" si="4"/>
        <v>-2242917</v>
      </c>
      <c r="O26" s="85">
        <f t="shared" si="5"/>
        <v>-3543110</v>
      </c>
      <c r="Q26" s="86"/>
      <c r="R26" s="86"/>
      <c r="U26" s="86"/>
    </row>
    <row r="27" spans="3:21" ht="12.75">
      <c r="C27" s="87"/>
      <c r="D27" s="149" t="s">
        <v>120</v>
      </c>
      <c r="E27" s="79"/>
      <c r="F27" s="85">
        <v>0</v>
      </c>
      <c r="G27" s="85">
        <v>0</v>
      </c>
      <c r="H27" s="122" t="str">
        <f t="shared" si="6"/>
        <v> </v>
      </c>
      <c r="I27" s="77"/>
      <c r="J27" s="85">
        <v>0</v>
      </c>
      <c r="K27" s="85">
        <v>0</v>
      </c>
      <c r="L27" s="122" t="str">
        <f t="shared" si="3"/>
        <v> </v>
      </c>
      <c r="M27" s="77"/>
      <c r="N27" s="85">
        <f t="shared" si="4"/>
        <v>0</v>
      </c>
      <c r="O27" s="85">
        <f t="shared" si="5"/>
        <v>0</v>
      </c>
      <c r="Q27" s="86"/>
      <c r="R27" s="86"/>
      <c r="U27" s="86"/>
    </row>
    <row r="28" spans="3:21" s="88" customFormat="1" ht="12.75" customHeight="1">
      <c r="C28" s="84"/>
      <c r="D28" s="156" t="s">
        <v>113</v>
      </c>
      <c r="E28" s="89"/>
      <c r="F28" s="157">
        <f>SUM(F29:F30)</f>
        <v>356013261</v>
      </c>
      <c r="G28" s="157">
        <f>SUM(G29:G30)</f>
        <v>98206059</v>
      </c>
      <c r="H28" s="154">
        <f t="shared" si="6"/>
        <v>0.27584944090046126</v>
      </c>
      <c r="I28" s="90"/>
      <c r="J28" s="158">
        <f>+J29+J30</f>
        <v>539611768</v>
      </c>
      <c r="K28" s="158">
        <f>+K29+K30</f>
        <v>135209675</v>
      </c>
      <c r="L28" s="159">
        <f t="shared" si="3"/>
        <v>0.25056843274774543</v>
      </c>
      <c r="M28" s="90"/>
      <c r="N28" s="153">
        <f t="shared" si="4"/>
        <v>183598507</v>
      </c>
      <c r="O28" s="153">
        <f t="shared" si="5"/>
        <v>37003616</v>
      </c>
      <c r="Q28" s="91"/>
      <c r="R28" s="91"/>
      <c r="U28" s="91"/>
    </row>
    <row r="29" spans="3:21" ht="12.75" customHeight="1">
      <c r="C29" s="26"/>
      <c r="D29" s="148" t="s">
        <v>55</v>
      </c>
      <c r="E29" s="79"/>
      <c r="F29" s="85">
        <v>262883492</v>
      </c>
      <c r="G29" s="85">
        <f>46140434-8</f>
        <v>46140426</v>
      </c>
      <c r="H29" s="122">
        <f t="shared" si="6"/>
        <v>0.17551663533136572</v>
      </c>
      <c r="I29" s="77"/>
      <c r="J29" s="92">
        <v>425651632</v>
      </c>
      <c r="K29" s="85">
        <f>89734931-6</f>
        <v>89734925</v>
      </c>
      <c r="L29" s="122">
        <f t="shared" si="3"/>
        <v>0.21081776329240057</v>
      </c>
      <c r="M29" s="77"/>
      <c r="N29" s="85">
        <f t="shared" si="4"/>
        <v>162768140</v>
      </c>
      <c r="O29" s="85">
        <f t="shared" si="5"/>
        <v>43594499</v>
      </c>
      <c r="Q29" s="86"/>
      <c r="R29" s="86"/>
      <c r="U29" s="86"/>
    </row>
    <row r="30" spans="2:21" ht="12.75">
      <c r="B30" s="66"/>
      <c r="C30" s="27"/>
      <c r="D30" s="150" t="s">
        <v>56</v>
      </c>
      <c r="E30" s="79"/>
      <c r="F30" s="93">
        <v>93129769</v>
      </c>
      <c r="G30" s="93">
        <v>52065633</v>
      </c>
      <c r="H30" s="124">
        <f t="shared" si="6"/>
        <v>0.559065415484924</v>
      </c>
      <c r="I30" s="77"/>
      <c r="J30" s="93">
        <v>113960136</v>
      </c>
      <c r="K30" s="93">
        <v>45474750</v>
      </c>
      <c r="L30" s="124">
        <f t="shared" si="3"/>
        <v>0.39904085407549883</v>
      </c>
      <c r="M30" s="77"/>
      <c r="N30" s="93">
        <f t="shared" si="4"/>
        <v>20830367</v>
      </c>
      <c r="O30" s="93">
        <f t="shared" si="5"/>
        <v>-6590883</v>
      </c>
      <c r="Q30" s="86"/>
      <c r="R30" s="86"/>
      <c r="U30" s="86"/>
    </row>
    <row r="31" spans="2:15" ht="12.75">
      <c r="B31" s="66"/>
      <c r="C31" s="68" t="s">
        <v>143</v>
      </c>
      <c r="D31" s="66"/>
      <c r="E31" s="79"/>
      <c r="F31" s="66"/>
      <c r="G31" s="78"/>
      <c r="H31" s="66"/>
      <c r="I31" s="77"/>
      <c r="J31" s="66"/>
      <c r="K31" s="78"/>
      <c r="L31" s="66"/>
      <c r="M31" s="77"/>
      <c r="N31" s="66"/>
      <c r="O31" s="66"/>
    </row>
    <row r="32" spans="2:15" ht="12.75">
      <c r="B32" s="66"/>
      <c r="C32" s="67" t="s">
        <v>141</v>
      </c>
      <c r="D32" s="66"/>
      <c r="E32" s="79"/>
      <c r="F32" s="66"/>
      <c r="G32" s="66"/>
      <c r="H32" s="66"/>
      <c r="I32" s="77"/>
      <c r="J32" s="66"/>
      <c r="K32" s="66"/>
      <c r="L32" s="66"/>
      <c r="M32" s="77"/>
      <c r="N32" s="66"/>
      <c r="O32" s="66"/>
    </row>
    <row r="33" spans="2:15" ht="12.75">
      <c r="B33" s="66"/>
      <c r="C33" s="1"/>
      <c r="D33" s="66"/>
      <c r="E33" s="77"/>
      <c r="F33" s="66"/>
      <c r="G33" s="66"/>
      <c r="H33" s="66"/>
      <c r="I33" s="77"/>
      <c r="J33" s="66"/>
      <c r="K33" s="66"/>
      <c r="L33" s="66"/>
      <c r="M33" s="77"/>
      <c r="N33" s="66"/>
      <c r="O33" s="66"/>
    </row>
    <row r="34" spans="2:15" ht="12.75">
      <c r="B34" s="66"/>
      <c r="C34" s="68"/>
      <c r="D34" s="66"/>
      <c r="E34" s="77"/>
      <c r="F34" s="66"/>
      <c r="G34" s="66"/>
      <c r="H34" s="66"/>
      <c r="I34" s="77"/>
      <c r="J34" s="66"/>
      <c r="K34" s="66"/>
      <c r="L34" s="66"/>
      <c r="M34" s="77"/>
      <c r="N34" s="66"/>
      <c r="O34" s="66"/>
    </row>
    <row r="36" spans="6:7" ht="12.75">
      <c r="F36" s="86"/>
      <c r="G36" s="86"/>
    </row>
  </sheetData>
  <sheetProtection/>
  <mergeCells count="17"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  <mergeCell ref="N6:O6"/>
    <mergeCell ref="O7:O9"/>
    <mergeCell ref="C6:D9"/>
    <mergeCell ref="N7:N9"/>
    <mergeCell ref="G7:G9"/>
    <mergeCell ref="F6:H6"/>
    <mergeCell ref="J6:L6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30" zoomScaleNormal="130" zoomScalePageLayoutView="0" workbookViewId="0" topLeftCell="A13">
      <selection activeCell="J41" activeCellId="1" sqref="F41 J41"/>
    </sheetView>
  </sheetViews>
  <sheetFormatPr defaultColWidth="11.421875" defaultRowHeight="12.75"/>
  <cols>
    <col min="1" max="1" width="2.8515625" style="45" customWidth="1"/>
    <col min="2" max="2" width="8.7109375" style="45" bestFit="1" customWidth="1"/>
    <col min="3" max="3" width="65.140625" style="45" customWidth="1"/>
    <col min="4" max="4" width="0.85546875" style="47" customWidth="1"/>
    <col min="5" max="6" width="13.7109375" style="45" customWidth="1"/>
    <col min="7" max="7" width="11.421875" style="45" customWidth="1"/>
    <col min="8" max="8" width="0.85546875" style="45" customWidth="1"/>
    <col min="9" max="10" width="13.7109375" style="45" customWidth="1"/>
    <col min="11" max="11" width="11.421875" style="45" customWidth="1"/>
    <col min="12" max="12" width="0.85546875" style="45" customWidth="1"/>
    <col min="13" max="14" width="13.7109375" style="45" customWidth="1"/>
    <col min="15" max="16384" width="11.421875" style="45" customWidth="1"/>
  </cols>
  <sheetData>
    <row r="1" spans="2:15" ht="14.25">
      <c r="B1" s="229" t="s">
        <v>144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101"/>
    </row>
    <row r="2" spans="2:15" ht="12.75">
      <c r="B2" s="212" t="s">
        <v>97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95"/>
    </row>
    <row r="3" spans="2:15" ht="12.75">
      <c r="B3" s="212" t="s">
        <v>115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95"/>
    </row>
    <row r="4" spans="2:15" ht="12.75">
      <c r="B4" s="75"/>
      <c r="C4" s="75"/>
      <c r="D4" s="75"/>
      <c r="E4" s="94"/>
      <c r="F4" s="75"/>
      <c r="G4" s="75"/>
      <c r="H4" s="75"/>
      <c r="I4" s="94"/>
      <c r="J4" s="75"/>
      <c r="K4" s="75"/>
      <c r="L4" s="75"/>
      <c r="M4" s="94"/>
      <c r="N4" s="75"/>
      <c r="O4" s="75"/>
    </row>
    <row r="5" spans="2:15" ht="12.75">
      <c r="B5" s="228" t="s">
        <v>22</v>
      </c>
      <c r="C5" s="228"/>
      <c r="D5" s="76"/>
      <c r="E5" s="79"/>
      <c r="F5" s="66"/>
      <c r="G5" s="66"/>
      <c r="H5" s="66"/>
      <c r="I5" s="77"/>
      <c r="J5" s="66"/>
      <c r="K5" s="66"/>
      <c r="L5" s="66"/>
      <c r="M5" s="77"/>
      <c r="N5" s="66"/>
      <c r="O5" s="66"/>
    </row>
    <row r="7" spans="2:14" ht="12.75">
      <c r="B7" s="216" t="s">
        <v>63</v>
      </c>
      <c r="C7" s="217"/>
      <c r="D7" s="44"/>
      <c r="E7" s="226" t="s">
        <v>117</v>
      </c>
      <c r="F7" s="226"/>
      <c r="G7" s="226"/>
      <c r="I7" s="226" t="s">
        <v>137</v>
      </c>
      <c r="J7" s="226"/>
      <c r="K7" s="226"/>
      <c r="M7" s="226" t="s">
        <v>10</v>
      </c>
      <c r="N7" s="226"/>
    </row>
    <row r="8" spans="2:14" s="46" customFormat="1" ht="38.25">
      <c r="B8" s="218"/>
      <c r="C8" s="219"/>
      <c r="D8" s="44"/>
      <c r="E8" s="151" t="s">
        <v>64</v>
      </c>
      <c r="F8" s="152" t="s">
        <v>145</v>
      </c>
      <c r="G8" s="151" t="s">
        <v>0</v>
      </c>
      <c r="I8" s="151" t="s">
        <v>64</v>
      </c>
      <c r="J8" s="152" t="s">
        <v>145</v>
      </c>
      <c r="K8" s="151" t="s">
        <v>0</v>
      </c>
      <c r="M8" s="152" t="s">
        <v>65</v>
      </c>
      <c r="N8" s="152" t="s">
        <v>145</v>
      </c>
    </row>
    <row r="9" spans="2:14" s="46" customFormat="1" ht="12.75">
      <c r="B9" s="215" t="s">
        <v>66</v>
      </c>
      <c r="C9" s="215"/>
      <c r="D9" s="102"/>
      <c r="E9" s="160">
        <f>SUM(E10:E12)</f>
        <v>1902115507</v>
      </c>
      <c r="F9" s="160">
        <f>SUM(F10:F12)</f>
        <v>616313834</v>
      </c>
      <c r="G9" s="161">
        <f aca="true" t="shared" si="0" ref="G9:G39">IF(E9=0," ",F9/E9)</f>
        <v>0.3240149358605697</v>
      </c>
      <c r="I9" s="160">
        <f>SUM(I10:I12)</f>
        <v>2353717981</v>
      </c>
      <c r="J9" s="160">
        <f>SUM(J10:J12)</f>
        <v>668815310</v>
      </c>
      <c r="K9" s="161">
        <f aca="true" t="shared" si="1" ref="K9:K40">IF(I9=0," ",J9/I9)</f>
        <v>0.2841526960319381</v>
      </c>
      <c r="M9" s="163">
        <f aca="true" t="shared" si="2" ref="M9:M36">+E9-I9</f>
        <v>-451602474</v>
      </c>
      <c r="N9" s="163">
        <f aca="true" t="shared" si="3" ref="N9:N35">+F9-J9</f>
        <v>-52501476</v>
      </c>
    </row>
    <row r="10" spans="2:14" ht="12.75">
      <c r="B10" s="222" t="s">
        <v>67</v>
      </c>
      <c r="C10" s="222"/>
      <c r="D10" s="103"/>
      <c r="E10" s="104">
        <v>1814361792</v>
      </c>
      <c r="F10" s="104">
        <v>588250608</v>
      </c>
      <c r="G10" s="105">
        <f t="shared" si="0"/>
        <v>0.324219023236574</v>
      </c>
      <c r="I10" s="104">
        <v>2235578814</v>
      </c>
      <c r="J10" s="104">
        <v>631367530</v>
      </c>
      <c r="K10" s="105">
        <f t="shared" si="1"/>
        <v>0.282417925078798</v>
      </c>
      <c r="M10" s="106">
        <f t="shared" si="2"/>
        <v>-421217022</v>
      </c>
      <c r="N10" s="106">
        <f t="shared" si="3"/>
        <v>-43116922</v>
      </c>
    </row>
    <row r="11" spans="2:14" ht="12.75">
      <c r="B11" s="214" t="s">
        <v>68</v>
      </c>
      <c r="C11" s="214"/>
      <c r="D11" s="103"/>
      <c r="E11" s="107">
        <v>6889116</v>
      </c>
      <c r="F11" s="107">
        <v>5072742</v>
      </c>
      <c r="G11" s="108">
        <f t="shared" si="0"/>
        <v>0.7363414986770436</v>
      </c>
      <c r="I11" s="107">
        <v>14515245</v>
      </c>
      <c r="J11" s="107">
        <v>10575270</v>
      </c>
      <c r="K11" s="108">
        <f t="shared" si="1"/>
        <v>0.7285629694848417</v>
      </c>
      <c r="M11" s="109">
        <f t="shared" si="2"/>
        <v>-7626129</v>
      </c>
      <c r="N11" s="109">
        <f t="shared" si="3"/>
        <v>-5502528</v>
      </c>
    </row>
    <row r="12" spans="2:14" ht="12.75">
      <c r="B12" s="220" t="s">
        <v>69</v>
      </c>
      <c r="C12" s="220"/>
      <c r="D12" s="103"/>
      <c r="E12" s="107">
        <v>80864599</v>
      </c>
      <c r="F12" s="107">
        <v>22990484</v>
      </c>
      <c r="G12" s="111">
        <f t="shared" si="0"/>
        <v>0.2843083906222054</v>
      </c>
      <c r="I12" s="110">
        <v>103623922</v>
      </c>
      <c r="J12" s="110">
        <v>26872510</v>
      </c>
      <c r="K12" s="111">
        <f t="shared" si="1"/>
        <v>0.25932728159044205</v>
      </c>
      <c r="M12" s="112">
        <f t="shared" si="2"/>
        <v>-22759323</v>
      </c>
      <c r="N12" s="112">
        <f t="shared" si="3"/>
        <v>-3882026</v>
      </c>
    </row>
    <row r="13" spans="2:14" ht="12.75">
      <c r="B13" s="215" t="s">
        <v>70</v>
      </c>
      <c r="C13" s="215"/>
      <c r="D13" s="102"/>
      <c r="E13" s="162">
        <f>SUM(E14:E15)</f>
        <v>170682016</v>
      </c>
      <c r="F13" s="162">
        <f>SUM(F14:F15)</f>
        <v>62162239</v>
      </c>
      <c r="G13" s="161">
        <f t="shared" si="0"/>
        <v>0.3641991139828112</v>
      </c>
      <c r="I13" s="162">
        <f>SUM(I14:I15)</f>
        <v>186061576</v>
      </c>
      <c r="J13" s="162">
        <f>SUM(J14:J15)</f>
        <v>56330130</v>
      </c>
      <c r="K13" s="161">
        <f t="shared" si="1"/>
        <v>0.30274993478503054</v>
      </c>
      <c r="M13" s="164">
        <f t="shared" si="2"/>
        <v>-15379560</v>
      </c>
      <c r="N13" s="164">
        <f t="shared" si="3"/>
        <v>5832109</v>
      </c>
    </row>
    <row r="14" spans="2:14" ht="12.75">
      <c r="B14" s="222" t="s">
        <v>71</v>
      </c>
      <c r="C14" s="222"/>
      <c r="D14" s="103"/>
      <c r="E14" s="104">
        <v>167543837</v>
      </c>
      <c r="F14" s="104">
        <v>61462387</v>
      </c>
      <c r="G14" s="105">
        <f t="shared" si="0"/>
        <v>0.36684361597854537</v>
      </c>
      <c r="I14" s="104">
        <v>180034880</v>
      </c>
      <c r="J14" s="104">
        <f>52083412+1</f>
        <v>52083413</v>
      </c>
      <c r="K14" s="105">
        <f t="shared" si="1"/>
        <v>0.28929623526285575</v>
      </c>
      <c r="M14" s="106">
        <f t="shared" si="2"/>
        <v>-12491043</v>
      </c>
      <c r="N14" s="106">
        <f t="shared" si="3"/>
        <v>9378974</v>
      </c>
    </row>
    <row r="15" spans="2:14" ht="12.75">
      <c r="B15" s="220" t="s">
        <v>72</v>
      </c>
      <c r="C15" s="220"/>
      <c r="D15" s="103"/>
      <c r="E15" s="110">
        <v>3138179</v>
      </c>
      <c r="F15" s="110">
        <v>699852</v>
      </c>
      <c r="G15" s="111">
        <f t="shared" si="0"/>
        <v>0.22301213538169748</v>
      </c>
      <c r="I15" s="110">
        <v>6026696</v>
      </c>
      <c r="J15" s="110">
        <v>4246717</v>
      </c>
      <c r="K15" s="111">
        <f t="shared" si="1"/>
        <v>0.7046509397520632</v>
      </c>
      <c r="M15" s="112">
        <f t="shared" si="2"/>
        <v>-2888517</v>
      </c>
      <c r="N15" s="112">
        <f t="shared" si="3"/>
        <v>-3546865</v>
      </c>
    </row>
    <row r="16" spans="2:14" ht="12.75">
      <c r="B16" s="215" t="s">
        <v>73</v>
      </c>
      <c r="C16" s="215"/>
      <c r="D16" s="102"/>
      <c r="E16" s="162">
        <f>SUM(E17:E18)</f>
        <v>2595457122</v>
      </c>
      <c r="F16" s="162">
        <f>SUM(F17:F18)</f>
        <v>1037108666</v>
      </c>
      <c r="G16" s="161">
        <f t="shared" si="0"/>
        <v>0.3995861296297693</v>
      </c>
      <c r="I16" s="162">
        <f>SUM(I17:I18)</f>
        <v>2522966307</v>
      </c>
      <c r="J16" s="162">
        <f>SUM(J17:J18)</f>
        <v>936421855</v>
      </c>
      <c r="K16" s="161">
        <f t="shared" si="1"/>
        <v>0.3711590806432438</v>
      </c>
      <c r="M16" s="164">
        <f t="shared" si="2"/>
        <v>72490815</v>
      </c>
      <c r="N16" s="164">
        <f t="shared" si="3"/>
        <v>100686811</v>
      </c>
    </row>
    <row r="17" spans="2:14" ht="12.75">
      <c r="B17" s="222" t="s">
        <v>74</v>
      </c>
      <c r="C17" s="222"/>
      <c r="D17" s="103"/>
      <c r="E17" s="104">
        <v>1291554231</v>
      </c>
      <c r="F17" s="104">
        <v>546563650</v>
      </c>
      <c r="G17" s="105">
        <f t="shared" si="0"/>
        <v>0.42318288840013873</v>
      </c>
      <c r="I17" s="104">
        <v>1041720516</v>
      </c>
      <c r="J17" s="104">
        <v>419108986</v>
      </c>
      <c r="K17" s="105">
        <f t="shared" si="1"/>
        <v>0.40232382828486024</v>
      </c>
      <c r="M17" s="106">
        <f t="shared" si="2"/>
        <v>249833715</v>
      </c>
      <c r="N17" s="106">
        <f t="shared" si="3"/>
        <v>127454664</v>
      </c>
    </row>
    <row r="18" spans="2:14" ht="12.75">
      <c r="B18" s="220" t="s">
        <v>75</v>
      </c>
      <c r="C18" s="220"/>
      <c r="D18" s="103"/>
      <c r="E18" s="110">
        <v>1303902891</v>
      </c>
      <c r="F18" s="110">
        <v>490545016</v>
      </c>
      <c r="G18" s="111">
        <f t="shared" si="0"/>
        <v>0.3762128448260339</v>
      </c>
      <c r="I18" s="110">
        <v>1481245791</v>
      </c>
      <c r="J18" s="110">
        <v>517312869</v>
      </c>
      <c r="K18" s="111">
        <f t="shared" si="1"/>
        <v>0.3492417478200956</v>
      </c>
      <c r="M18" s="112">
        <f t="shared" si="2"/>
        <v>-177342900</v>
      </c>
      <c r="N18" s="112">
        <f t="shared" si="3"/>
        <v>-26767853</v>
      </c>
    </row>
    <row r="19" spans="2:14" ht="12.75">
      <c r="B19" s="215" t="s">
        <v>76</v>
      </c>
      <c r="C19" s="215"/>
      <c r="D19" s="102"/>
      <c r="E19" s="162">
        <f>SUM(E20:E21)</f>
        <v>187917543</v>
      </c>
      <c r="F19" s="162">
        <f>SUM(F20:F21)</f>
        <v>34785804</v>
      </c>
      <c r="G19" s="161">
        <f t="shared" si="0"/>
        <v>0.18511206268804822</v>
      </c>
      <c r="I19" s="162">
        <f>SUM(I20:I21)</f>
        <v>594285717</v>
      </c>
      <c r="J19" s="162">
        <f>SUM(J20:J21)</f>
        <v>195855641</v>
      </c>
      <c r="K19" s="161">
        <f t="shared" si="1"/>
        <v>0.3295647790236224</v>
      </c>
      <c r="M19" s="164">
        <f t="shared" si="2"/>
        <v>-406368174</v>
      </c>
      <c r="N19" s="164">
        <f>+F19-J19</f>
        <v>-161069837</v>
      </c>
    </row>
    <row r="20" spans="2:14" ht="12.75">
      <c r="B20" s="227" t="s">
        <v>77</v>
      </c>
      <c r="C20" s="227"/>
      <c r="D20" s="103"/>
      <c r="E20" s="113">
        <v>187917543</v>
      </c>
      <c r="F20" s="113">
        <v>34785804</v>
      </c>
      <c r="G20" s="114">
        <f t="shared" si="0"/>
        <v>0.18511206268804822</v>
      </c>
      <c r="I20" s="113">
        <v>594285717</v>
      </c>
      <c r="J20" s="113">
        <v>195855641</v>
      </c>
      <c r="K20" s="114">
        <f t="shared" si="1"/>
        <v>0.3295647790236224</v>
      </c>
      <c r="M20" s="115">
        <f t="shared" si="2"/>
        <v>-406368174</v>
      </c>
      <c r="N20" s="115">
        <f t="shared" si="3"/>
        <v>-161069837</v>
      </c>
    </row>
    <row r="21" spans="2:14" ht="12.75">
      <c r="B21" s="213" t="s">
        <v>105</v>
      </c>
      <c r="C21" s="213"/>
      <c r="D21" s="103"/>
      <c r="E21" s="116">
        <v>0</v>
      </c>
      <c r="F21" s="116">
        <v>0</v>
      </c>
      <c r="G21" s="117" t="str">
        <f>IF(E21=0," ",F21/E21)</f>
        <v> </v>
      </c>
      <c r="I21" s="116">
        <v>0</v>
      </c>
      <c r="J21" s="116">
        <v>0</v>
      </c>
      <c r="K21" s="117" t="str">
        <f>IF(I21=0," ",J21/I21)</f>
        <v> </v>
      </c>
      <c r="M21" s="118">
        <f>+E21-I21</f>
        <v>0</v>
      </c>
      <c r="N21" s="118">
        <f>+F21-J21</f>
        <v>0</v>
      </c>
    </row>
    <row r="22" spans="2:14" ht="12.75">
      <c r="B22" s="215" t="s">
        <v>78</v>
      </c>
      <c r="C22" s="215"/>
      <c r="D22" s="102"/>
      <c r="E22" s="162">
        <f>SUM(E23:E27)</f>
        <v>114146842</v>
      </c>
      <c r="F22" s="162">
        <f>SUM(F23:F27)</f>
        <v>32671601</v>
      </c>
      <c r="G22" s="161">
        <f t="shared" si="0"/>
        <v>0.28622430921041164</v>
      </c>
      <c r="I22" s="162">
        <f>SUM(I23:I27)</f>
        <v>105634767</v>
      </c>
      <c r="J22" s="162">
        <f>SUM(J23:J27)</f>
        <v>34929127</v>
      </c>
      <c r="K22" s="161">
        <f t="shared" si="1"/>
        <v>0.330659384140072</v>
      </c>
      <c r="M22" s="164">
        <f t="shared" si="2"/>
        <v>8512075</v>
      </c>
      <c r="N22" s="164">
        <f t="shared" si="3"/>
        <v>-2257526</v>
      </c>
    </row>
    <row r="23" spans="2:14" ht="12.75">
      <c r="B23" s="222" t="s">
        <v>79</v>
      </c>
      <c r="C23" s="222"/>
      <c r="D23" s="103"/>
      <c r="E23" s="104">
        <v>0</v>
      </c>
      <c r="F23" s="104">
        <v>0</v>
      </c>
      <c r="G23" s="105" t="str">
        <f t="shared" si="0"/>
        <v> </v>
      </c>
      <c r="I23" s="104">
        <v>12517</v>
      </c>
      <c r="J23" s="104">
        <v>0</v>
      </c>
      <c r="K23" s="105">
        <f t="shared" si="1"/>
        <v>0</v>
      </c>
      <c r="M23" s="106">
        <f t="shared" si="2"/>
        <v>-12517</v>
      </c>
      <c r="N23" s="106">
        <f t="shared" si="3"/>
        <v>0</v>
      </c>
    </row>
    <row r="24" spans="2:14" ht="12.75">
      <c r="B24" s="222" t="s">
        <v>80</v>
      </c>
      <c r="C24" s="222"/>
      <c r="D24" s="103"/>
      <c r="E24" s="104">
        <v>12677616</v>
      </c>
      <c r="F24" s="104">
        <v>3229918</v>
      </c>
      <c r="G24" s="105">
        <f t="shared" si="0"/>
        <v>0.25477329491601575</v>
      </c>
      <c r="I24" s="104">
        <v>14686559</v>
      </c>
      <c r="J24" s="104">
        <v>3653250</v>
      </c>
      <c r="K24" s="105">
        <f t="shared" si="1"/>
        <v>0.24874785169214927</v>
      </c>
      <c r="M24" s="106">
        <f t="shared" si="2"/>
        <v>-2008943</v>
      </c>
      <c r="N24" s="106">
        <f t="shared" si="3"/>
        <v>-423332</v>
      </c>
    </row>
    <row r="25" spans="2:14" ht="12.75">
      <c r="B25" s="214" t="s">
        <v>81</v>
      </c>
      <c r="C25" s="214"/>
      <c r="D25" s="103"/>
      <c r="E25" s="107">
        <v>19000</v>
      </c>
      <c r="F25" s="107">
        <v>5000</v>
      </c>
      <c r="G25" s="108">
        <f t="shared" si="0"/>
        <v>0.2631578947368421</v>
      </c>
      <c r="I25" s="107">
        <v>18405</v>
      </c>
      <c r="J25" s="107">
        <v>8726</v>
      </c>
      <c r="K25" s="108">
        <f t="shared" si="1"/>
        <v>0.47411029611518607</v>
      </c>
      <c r="M25" s="109">
        <f t="shared" si="2"/>
        <v>595</v>
      </c>
      <c r="N25" s="109">
        <f t="shared" si="3"/>
        <v>-3726</v>
      </c>
    </row>
    <row r="26" spans="2:14" ht="12.75">
      <c r="B26" s="214" t="s">
        <v>82</v>
      </c>
      <c r="C26" s="214"/>
      <c r="D26" s="103"/>
      <c r="E26" s="107">
        <v>64402739</v>
      </c>
      <c r="F26" s="107">
        <v>11286013</v>
      </c>
      <c r="G26" s="108">
        <f t="shared" si="0"/>
        <v>0.17524119587522513</v>
      </c>
      <c r="I26" s="107">
        <v>69731933</v>
      </c>
      <c r="J26" s="107">
        <v>18525109</v>
      </c>
      <c r="K26" s="108">
        <f t="shared" si="1"/>
        <v>0.26566177363819815</v>
      </c>
      <c r="M26" s="109">
        <f t="shared" si="2"/>
        <v>-5329194</v>
      </c>
      <c r="N26" s="109">
        <f t="shared" si="3"/>
        <v>-7239096</v>
      </c>
    </row>
    <row r="27" spans="2:14" ht="12.75">
      <c r="B27" s="220" t="s">
        <v>83</v>
      </c>
      <c r="C27" s="220"/>
      <c r="D27" s="103"/>
      <c r="E27" s="110">
        <v>37047487</v>
      </c>
      <c r="F27" s="110">
        <v>18150670</v>
      </c>
      <c r="G27" s="111">
        <f t="shared" si="0"/>
        <v>0.48992985678083917</v>
      </c>
      <c r="I27" s="110">
        <v>21185353</v>
      </c>
      <c r="J27" s="110">
        <v>12742042</v>
      </c>
      <c r="K27" s="111">
        <f t="shared" si="1"/>
        <v>0.6014552601507277</v>
      </c>
      <c r="M27" s="112">
        <f t="shared" si="2"/>
        <v>15862134</v>
      </c>
      <c r="N27" s="112">
        <f t="shared" si="3"/>
        <v>5408628</v>
      </c>
    </row>
    <row r="28" spans="2:14" ht="12.75">
      <c r="B28" s="215" t="s">
        <v>84</v>
      </c>
      <c r="C28" s="215"/>
      <c r="D28" s="102"/>
      <c r="E28" s="162">
        <f>SUM(E29)</f>
        <v>3889277</v>
      </c>
      <c r="F28" s="162">
        <f>SUM(F29)</f>
        <v>3670110</v>
      </c>
      <c r="G28" s="161">
        <f t="shared" si="0"/>
        <v>0.9436483953187186</v>
      </c>
      <c r="I28" s="162">
        <f>SUM(I29)</f>
        <v>1646360</v>
      </c>
      <c r="J28" s="162">
        <f>SUM(J29)</f>
        <v>127000</v>
      </c>
      <c r="K28" s="161">
        <f t="shared" si="1"/>
        <v>0.07713987220292039</v>
      </c>
      <c r="M28" s="164">
        <f t="shared" si="2"/>
        <v>2242917</v>
      </c>
      <c r="N28" s="164">
        <f t="shared" si="3"/>
        <v>3543110</v>
      </c>
    </row>
    <row r="29" spans="2:14" ht="12.75">
      <c r="B29" s="221" t="s">
        <v>85</v>
      </c>
      <c r="C29" s="221"/>
      <c r="D29" s="103"/>
      <c r="E29" s="119">
        <v>3889277</v>
      </c>
      <c r="F29" s="119">
        <v>3670110</v>
      </c>
      <c r="G29" s="120">
        <f t="shared" si="0"/>
        <v>0.9436483953187186</v>
      </c>
      <c r="I29" s="119">
        <v>1646360</v>
      </c>
      <c r="J29" s="119">
        <v>127000</v>
      </c>
      <c r="K29" s="120">
        <f t="shared" si="1"/>
        <v>0.07713987220292039</v>
      </c>
      <c r="M29" s="121">
        <f t="shared" si="2"/>
        <v>2242917</v>
      </c>
      <c r="N29" s="121">
        <f t="shared" si="3"/>
        <v>3543110</v>
      </c>
    </row>
    <row r="30" spans="2:14" ht="12.75">
      <c r="B30" s="215" t="s">
        <v>86</v>
      </c>
      <c r="C30" s="215"/>
      <c r="D30" s="102"/>
      <c r="E30" s="162">
        <f>SUM(E31)</f>
        <v>0</v>
      </c>
      <c r="F30" s="162">
        <f>SUM(F31)</f>
        <v>0</v>
      </c>
      <c r="G30" s="161" t="str">
        <f t="shared" si="0"/>
        <v> </v>
      </c>
      <c r="I30" s="162">
        <f>SUM(I31)</f>
        <v>0</v>
      </c>
      <c r="J30" s="162">
        <f>SUM(J31)</f>
        <v>0</v>
      </c>
      <c r="K30" s="161" t="str">
        <f t="shared" si="1"/>
        <v> </v>
      </c>
      <c r="M30" s="164">
        <f t="shared" si="2"/>
        <v>0</v>
      </c>
      <c r="N30" s="164">
        <f t="shared" si="3"/>
        <v>0</v>
      </c>
    </row>
    <row r="31" spans="2:14" ht="12.75">
      <c r="B31" s="221" t="s">
        <v>87</v>
      </c>
      <c r="C31" s="221"/>
      <c r="D31" s="103"/>
      <c r="E31" s="119">
        <v>0</v>
      </c>
      <c r="F31" s="119">
        <v>0</v>
      </c>
      <c r="G31" s="120" t="str">
        <f t="shared" si="0"/>
        <v> </v>
      </c>
      <c r="I31" s="119">
        <v>0</v>
      </c>
      <c r="J31" s="119">
        <v>0</v>
      </c>
      <c r="K31" s="120" t="str">
        <f t="shared" si="1"/>
        <v> </v>
      </c>
      <c r="M31" s="121">
        <f t="shared" si="2"/>
        <v>0</v>
      </c>
      <c r="N31" s="121">
        <f t="shared" si="3"/>
        <v>0</v>
      </c>
    </row>
    <row r="32" spans="2:14" ht="12.75">
      <c r="B32" s="215" t="s">
        <v>88</v>
      </c>
      <c r="C32" s="215"/>
      <c r="D32" s="102"/>
      <c r="E32" s="162">
        <f>SUM(E33:E39)</f>
        <v>356013261</v>
      </c>
      <c r="F32" s="162">
        <f>SUM(F33:F39)</f>
        <v>98206059</v>
      </c>
      <c r="G32" s="161">
        <f t="shared" si="0"/>
        <v>0.27584944090046126</v>
      </c>
      <c r="I32" s="162">
        <f>SUM(I33:I39)</f>
        <v>539611768</v>
      </c>
      <c r="J32" s="162">
        <f>SUM(J33:J39)</f>
        <v>135209675</v>
      </c>
      <c r="K32" s="161">
        <f t="shared" si="1"/>
        <v>0.25056843274774543</v>
      </c>
      <c r="M32" s="164">
        <f t="shared" si="2"/>
        <v>-183598507</v>
      </c>
      <c r="N32" s="164">
        <f t="shared" si="3"/>
        <v>-37003616</v>
      </c>
    </row>
    <row r="33" spans="2:14" ht="12.75">
      <c r="B33" s="222" t="s">
        <v>89</v>
      </c>
      <c r="C33" s="222"/>
      <c r="D33" s="103"/>
      <c r="E33" s="104">
        <v>146652</v>
      </c>
      <c r="F33" s="104">
        <v>0</v>
      </c>
      <c r="G33" s="105">
        <f t="shared" si="0"/>
        <v>0</v>
      </c>
      <c r="I33" s="104">
        <v>0</v>
      </c>
      <c r="J33" s="104">
        <v>0</v>
      </c>
      <c r="K33" s="105" t="str">
        <f t="shared" si="1"/>
        <v> </v>
      </c>
      <c r="M33" s="106">
        <f t="shared" si="2"/>
        <v>146652</v>
      </c>
      <c r="N33" s="106">
        <f t="shared" si="3"/>
        <v>0</v>
      </c>
    </row>
    <row r="34" spans="2:14" ht="12.75">
      <c r="B34" s="222" t="s">
        <v>90</v>
      </c>
      <c r="C34" s="222"/>
      <c r="D34" s="103"/>
      <c r="E34" s="104">
        <v>128388495</v>
      </c>
      <c r="F34" s="104">
        <v>18033541</v>
      </c>
      <c r="G34" s="105">
        <f t="shared" si="0"/>
        <v>0.14046072430399625</v>
      </c>
      <c r="I34" s="104">
        <v>167215597</v>
      </c>
      <c r="J34" s="104">
        <v>33073100</v>
      </c>
      <c r="K34" s="105">
        <f t="shared" si="1"/>
        <v>0.1977871717313547</v>
      </c>
      <c r="M34" s="106">
        <f t="shared" si="2"/>
        <v>-38827102</v>
      </c>
      <c r="N34" s="106">
        <f t="shared" si="3"/>
        <v>-15039559</v>
      </c>
    </row>
    <row r="35" spans="2:14" ht="12.75">
      <c r="B35" s="224" t="s">
        <v>91</v>
      </c>
      <c r="C35" s="225"/>
      <c r="D35" s="103"/>
      <c r="E35" s="107">
        <v>139042526</v>
      </c>
      <c r="F35" s="107">
        <v>67340659</v>
      </c>
      <c r="G35" s="108">
        <f t="shared" si="0"/>
        <v>0.4843169995343727</v>
      </c>
      <c r="I35" s="107">
        <v>267088616</v>
      </c>
      <c r="J35" s="107">
        <v>87804160</v>
      </c>
      <c r="K35" s="108">
        <f t="shared" si="1"/>
        <v>0.32874542283000185</v>
      </c>
      <c r="M35" s="109">
        <f t="shared" si="2"/>
        <v>-128046090</v>
      </c>
      <c r="N35" s="109">
        <f t="shared" si="3"/>
        <v>-20463501</v>
      </c>
    </row>
    <row r="36" spans="2:14" ht="12.75">
      <c r="B36" s="138" t="s">
        <v>92</v>
      </c>
      <c r="C36" s="139"/>
      <c r="D36" s="103"/>
      <c r="E36" s="107">
        <v>0</v>
      </c>
      <c r="F36" s="107">
        <v>0</v>
      </c>
      <c r="G36" s="108" t="str">
        <f t="shared" si="0"/>
        <v> </v>
      </c>
      <c r="I36" s="107">
        <v>38779619</v>
      </c>
      <c r="J36" s="107">
        <v>0</v>
      </c>
      <c r="K36" s="108">
        <f t="shared" si="1"/>
        <v>0</v>
      </c>
      <c r="M36" s="109">
        <f t="shared" si="2"/>
        <v>-38779619</v>
      </c>
      <c r="N36" s="109">
        <f aca="true" t="shared" si="4" ref="N36:N41">+F36-J36</f>
        <v>0</v>
      </c>
    </row>
    <row r="37" spans="2:14" ht="12.75">
      <c r="B37" s="214" t="s">
        <v>93</v>
      </c>
      <c r="C37" s="214"/>
      <c r="D37" s="103"/>
      <c r="E37" s="107">
        <v>7249621</v>
      </c>
      <c r="F37" s="107">
        <v>501217</v>
      </c>
      <c r="G37" s="108">
        <f t="shared" si="0"/>
        <v>0.06913699350628122</v>
      </c>
      <c r="I37" s="107">
        <v>2873305</v>
      </c>
      <c r="J37" s="107">
        <v>1339243</v>
      </c>
      <c r="K37" s="108">
        <f t="shared" si="1"/>
        <v>0.46609844760650193</v>
      </c>
      <c r="M37" s="109">
        <f>+E37-I37</f>
        <v>4376316</v>
      </c>
      <c r="N37" s="109">
        <f t="shared" si="4"/>
        <v>-838026</v>
      </c>
    </row>
    <row r="38" spans="2:14" ht="12.75">
      <c r="B38" s="214" t="s">
        <v>94</v>
      </c>
      <c r="C38" s="214"/>
      <c r="D38" s="103"/>
      <c r="E38" s="107">
        <v>401094</v>
      </c>
      <c r="F38" s="107">
        <v>167043</v>
      </c>
      <c r="G38" s="108">
        <f t="shared" si="0"/>
        <v>0.416468458765277</v>
      </c>
      <c r="I38" s="107">
        <v>128260</v>
      </c>
      <c r="J38" s="107">
        <v>88560</v>
      </c>
      <c r="K38" s="108">
        <f t="shared" si="1"/>
        <v>0.6904724777795104</v>
      </c>
      <c r="M38" s="109">
        <f>+E38-I38</f>
        <v>272834</v>
      </c>
      <c r="N38" s="109">
        <f t="shared" si="4"/>
        <v>78483</v>
      </c>
    </row>
    <row r="39" spans="2:14" ht="12.75">
      <c r="B39" s="213" t="s">
        <v>95</v>
      </c>
      <c r="C39" s="213"/>
      <c r="D39" s="103"/>
      <c r="E39" s="116">
        <v>80784873</v>
      </c>
      <c r="F39" s="116">
        <v>12163599</v>
      </c>
      <c r="G39" s="117">
        <f t="shared" si="0"/>
        <v>0.15056778018330239</v>
      </c>
      <c r="I39" s="116">
        <v>63526371</v>
      </c>
      <c r="J39" s="116">
        <f>12904611+1</f>
        <v>12904612</v>
      </c>
      <c r="K39" s="117">
        <f t="shared" si="1"/>
        <v>0.2031378748205214</v>
      </c>
      <c r="M39" s="118">
        <f>+E39-I39</f>
        <v>17258502</v>
      </c>
      <c r="N39" s="118">
        <f t="shared" si="4"/>
        <v>-741013</v>
      </c>
    </row>
    <row r="40" spans="5:11" ht="3.75" customHeight="1">
      <c r="E40" s="74"/>
      <c r="F40" s="74"/>
      <c r="G40" s="100"/>
      <c r="I40" s="74"/>
      <c r="J40" s="74" t="s">
        <v>138</v>
      </c>
      <c r="K40" s="100" t="str">
        <f t="shared" si="1"/>
        <v> </v>
      </c>
    </row>
    <row r="41" spans="2:14" ht="21" customHeight="1">
      <c r="B41" s="223" t="s">
        <v>96</v>
      </c>
      <c r="C41" s="223"/>
      <c r="D41" s="48"/>
      <c r="E41" s="162">
        <f>+E32+E30+E28+E22+E19+E16+E13+E9</f>
        <v>5330221568</v>
      </c>
      <c r="F41" s="162">
        <f>+F32+F30+F28+F22+F19+F16+F13+F9</f>
        <v>1884918313</v>
      </c>
      <c r="G41" s="161">
        <f>IF(E41=0," ",F41/E41)</f>
        <v>0.35362851036364273</v>
      </c>
      <c r="I41" s="162">
        <f>+I32+I30+I28+I22+I19+I16+I13+I9</f>
        <v>6303924476</v>
      </c>
      <c r="J41" s="162">
        <f>+J32+J30+J28+J22+J19+J16+J13+J9</f>
        <v>2027688738</v>
      </c>
      <c r="K41" s="161">
        <f>IF(I41=0," ",J41/I41)</f>
        <v>0.3216549858298144</v>
      </c>
      <c r="M41" s="164">
        <f>+E41-I41</f>
        <v>-973702908</v>
      </c>
      <c r="N41" s="164">
        <f t="shared" si="4"/>
        <v>-142770425</v>
      </c>
    </row>
    <row r="42" ht="12.75">
      <c r="B42" s="68" t="s">
        <v>143</v>
      </c>
    </row>
    <row r="43" ht="12.75">
      <c r="B43" s="67" t="s">
        <v>141</v>
      </c>
    </row>
    <row r="44" ht="12.75">
      <c r="B44" s="1"/>
    </row>
  </sheetData>
  <sheetProtection/>
  <mergeCells count="39">
    <mergeCell ref="B15:C15"/>
    <mergeCell ref="B10:C10"/>
    <mergeCell ref="E7:G7"/>
    <mergeCell ref="B5:C5"/>
    <mergeCell ref="B1:N1"/>
    <mergeCell ref="B2:N2"/>
    <mergeCell ref="B3:N3"/>
    <mergeCell ref="B14:C14"/>
    <mergeCell ref="M7:N7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GridLines="0" showZeros="0" tabSelected="1" zoomScalePageLayoutView="0" workbookViewId="0" topLeftCell="A1">
      <selection activeCell="U24" sqref="U24"/>
    </sheetView>
  </sheetViews>
  <sheetFormatPr defaultColWidth="16.8515625" defaultRowHeight="12.75"/>
  <cols>
    <col min="1" max="1" width="35.00390625" style="42" customWidth="1"/>
    <col min="2" max="3" width="13.7109375" style="42" bestFit="1" customWidth="1"/>
    <col min="4" max="4" width="11.8515625" style="42" bestFit="1" customWidth="1"/>
    <col min="5" max="6" width="11.28125" style="42" customWidth="1"/>
    <col min="7" max="7" width="11.8515625" style="42" bestFit="1" customWidth="1"/>
    <col min="8" max="9" width="12.00390625" style="42" bestFit="1" customWidth="1"/>
    <col min="10" max="10" width="9.7109375" style="42" bestFit="1" customWidth="1"/>
    <col min="11" max="11" width="12.421875" style="42" bestFit="1" customWidth="1"/>
    <col min="12" max="12" width="11.57421875" style="42" bestFit="1" customWidth="1"/>
    <col min="13" max="13" width="9.7109375" style="42" bestFit="1" customWidth="1"/>
    <col min="14" max="15" width="11.57421875" style="42" customWidth="1"/>
    <col min="16" max="16" width="10.57421875" style="42" bestFit="1" customWidth="1"/>
    <col min="17" max="19" width="10.57421875" style="42" customWidth="1"/>
    <col min="20" max="21" width="11.57421875" style="42" customWidth="1"/>
    <col min="22" max="22" width="12.00390625" style="42" bestFit="1" customWidth="1"/>
    <col min="23" max="23" width="7.7109375" style="129" bestFit="1" customWidth="1"/>
    <col min="24" max="16384" width="16.8515625" style="42" customWidth="1"/>
  </cols>
  <sheetData>
    <row r="1" spans="1:23" ht="20.25">
      <c r="A1" s="235" t="s">
        <v>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3" ht="18.75">
      <c r="A2" s="233" t="s">
        <v>12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pans="1:23" ht="15">
      <c r="A3" s="234" t="s">
        <v>116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2:23" ht="15.7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5">
      <c r="A5" s="59" t="s">
        <v>23</v>
      </c>
      <c r="B5" s="60"/>
      <c r="C5" s="60"/>
      <c r="D5" s="60"/>
      <c r="E5" s="60"/>
      <c r="F5" s="60"/>
      <c r="G5" s="60"/>
      <c r="H5" s="61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125"/>
    </row>
    <row r="6" spans="1:23" ht="15">
      <c r="A6" s="59" t="s">
        <v>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0"/>
      <c r="W6" s="125"/>
    </row>
    <row r="7" spans="1:23" ht="15.75" thickBot="1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0"/>
      <c r="W7" s="125"/>
    </row>
    <row r="8" spans="1:23" ht="15.75" thickBot="1">
      <c r="A8" s="59"/>
      <c r="B8" s="236" t="s">
        <v>26</v>
      </c>
      <c r="C8" s="237"/>
      <c r="D8" s="238"/>
      <c r="E8" s="236" t="s">
        <v>146</v>
      </c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</row>
    <row r="9" spans="1:23" ht="22.5" customHeight="1">
      <c r="A9" s="239" t="s">
        <v>136</v>
      </c>
      <c r="B9" s="244" t="s">
        <v>24</v>
      </c>
      <c r="C9" s="245"/>
      <c r="D9" s="246"/>
      <c r="E9" s="244" t="s">
        <v>28</v>
      </c>
      <c r="F9" s="245"/>
      <c r="G9" s="246"/>
      <c r="H9" s="230" t="s">
        <v>29</v>
      </c>
      <c r="I9" s="231"/>
      <c r="J9" s="232"/>
      <c r="K9" s="230" t="s">
        <v>139</v>
      </c>
      <c r="L9" s="231"/>
      <c r="M9" s="232"/>
      <c r="N9" s="230" t="s">
        <v>30</v>
      </c>
      <c r="O9" s="231"/>
      <c r="P9" s="232"/>
      <c r="Q9" s="230" t="s">
        <v>150</v>
      </c>
      <c r="R9" s="231"/>
      <c r="S9" s="232"/>
      <c r="T9" s="241" t="s">
        <v>4</v>
      </c>
      <c r="U9" s="242"/>
      <c r="V9" s="242"/>
      <c r="W9" s="243"/>
    </row>
    <row r="10" spans="1:23" ht="15">
      <c r="A10" s="240"/>
      <c r="B10" s="168">
        <v>2017</v>
      </c>
      <c r="C10" s="169">
        <v>2018</v>
      </c>
      <c r="D10" s="170" t="s">
        <v>13</v>
      </c>
      <c r="E10" s="168">
        <v>2017</v>
      </c>
      <c r="F10" s="169">
        <v>2018</v>
      </c>
      <c r="G10" s="170" t="s">
        <v>13</v>
      </c>
      <c r="H10" s="168">
        <v>2017</v>
      </c>
      <c r="I10" s="169">
        <v>2018</v>
      </c>
      <c r="J10" s="170" t="s">
        <v>13</v>
      </c>
      <c r="K10" s="168">
        <v>2017</v>
      </c>
      <c r="L10" s="169">
        <v>2018</v>
      </c>
      <c r="M10" s="170" t="s">
        <v>13</v>
      </c>
      <c r="N10" s="168">
        <v>2017</v>
      </c>
      <c r="O10" s="169">
        <v>2018</v>
      </c>
      <c r="P10" s="170" t="s">
        <v>13</v>
      </c>
      <c r="Q10" s="168">
        <v>2017</v>
      </c>
      <c r="R10" s="201">
        <v>2018</v>
      </c>
      <c r="S10" s="170" t="s">
        <v>13</v>
      </c>
      <c r="T10" s="168">
        <v>2017</v>
      </c>
      <c r="U10" s="169">
        <v>2018</v>
      </c>
      <c r="V10" s="169" t="s">
        <v>13</v>
      </c>
      <c r="W10" s="171" t="s">
        <v>14</v>
      </c>
    </row>
    <row r="11" spans="1:23" ht="4.5" customHeight="1">
      <c r="A11" s="43"/>
      <c r="B11" s="63"/>
      <c r="C11" s="64"/>
      <c r="D11" s="65"/>
      <c r="E11" s="63"/>
      <c r="F11" s="64"/>
      <c r="G11" s="65"/>
      <c r="H11" s="63"/>
      <c r="I11" s="64"/>
      <c r="J11" s="65"/>
      <c r="K11" s="63"/>
      <c r="L11" s="64"/>
      <c r="M11" s="65"/>
      <c r="N11" s="63"/>
      <c r="O11" s="64"/>
      <c r="P11" s="65"/>
      <c r="Q11" s="63"/>
      <c r="R11" s="64"/>
      <c r="S11" s="65"/>
      <c r="T11" s="63"/>
      <c r="U11" s="64"/>
      <c r="V11" s="64"/>
      <c r="W11" s="126"/>
    </row>
    <row r="12" spans="1:23" ht="15">
      <c r="A12" s="165" t="s">
        <v>15</v>
      </c>
      <c r="B12" s="97">
        <f>SUM(B14:B19)</f>
        <v>4970319030</v>
      </c>
      <c r="C12" s="98">
        <f>SUM(C14:C19)</f>
        <v>5762666348</v>
      </c>
      <c r="D12" s="99">
        <f>+C12-B12</f>
        <v>792347318</v>
      </c>
      <c r="E12" s="97">
        <f>SUM(E14:E19)</f>
        <v>1561944366</v>
      </c>
      <c r="F12" s="98">
        <f>SUM(F14:F19)</f>
        <v>1501113533</v>
      </c>
      <c r="G12" s="99">
        <f>+F12-E12</f>
        <v>-60830833</v>
      </c>
      <c r="H12" s="97">
        <f>SUM(H14:H19)</f>
        <v>62769845</v>
      </c>
      <c r="I12" s="166">
        <f>SUM(I14:I19)</f>
        <v>92806286</v>
      </c>
      <c r="J12" s="167">
        <f>+I12-H12</f>
        <v>30036441</v>
      </c>
      <c r="K12" s="97">
        <f>SUM(K14:K19)</f>
        <v>0</v>
      </c>
      <c r="L12" s="98">
        <f>SUM(L14:L19)</f>
        <v>0</v>
      </c>
      <c r="M12" s="99">
        <f>+L12-K12</f>
        <v>0</v>
      </c>
      <c r="N12" s="97">
        <f>SUM(N14:N19)</f>
        <v>158327934</v>
      </c>
      <c r="O12" s="98">
        <f>SUM(O14:O19)</f>
        <v>295439639</v>
      </c>
      <c r="P12" s="99">
        <f>+O12-N12</f>
        <v>137111705</v>
      </c>
      <c r="Q12" s="97">
        <f>SUM(Q14:Q19)</f>
        <v>0</v>
      </c>
      <c r="R12" s="98">
        <f>SUM(R14:R19)</f>
        <v>2992607</v>
      </c>
      <c r="S12" s="99">
        <f>+R12-Q12</f>
        <v>2992607</v>
      </c>
      <c r="T12" s="97">
        <f>SUM(T14:T19)</f>
        <v>1783042145</v>
      </c>
      <c r="U12" s="98">
        <f>SUM(U14:U19)</f>
        <v>1892352065</v>
      </c>
      <c r="V12" s="98">
        <f>+U12-T12</f>
        <v>109309920</v>
      </c>
      <c r="W12" s="127">
        <f>IF(T12=0,"",V12/T12)</f>
        <v>0.06130529236593003</v>
      </c>
    </row>
    <row r="13" spans="1:23" ht="4.5" customHeight="1">
      <c r="A13" s="43"/>
      <c r="B13" s="18"/>
      <c r="C13" s="19"/>
      <c r="D13" s="20"/>
      <c r="E13" s="18"/>
      <c r="F13" s="19"/>
      <c r="G13" s="20"/>
      <c r="H13" s="18"/>
      <c r="I13" s="19"/>
      <c r="J13" s="20"/>
      <c r="K13" s="18"/>
      <c r="L13" s="19"/>
      <c r="M13" s="20"/>
      <c r="N13" s="18"/>
      <c r="O13" s="19"/>
      <c r="P13" s="20"/>
      <c r="Q13" s="18"/>
      <c r="R13" s="19"/>
      <c r="S13" s="20"/>
      <c r="T13" s="18"/>
      <c r="U13" s="19"/>
      <c r="V13" s="19"/>
      <c r="W13" s="126">
        <f aca="true" t="shared" si="0" ref="W13:W26">IF(T13=0,"",V13/T13)</f>
      </c>
    </row>
    <row r="14" spans="1:23" ht="15">
      <c r="A14" s="140" t="s">
        <v>36</v>
      </c>
      <c r="B14" s="18">
        <f>+Egresos_1!F20</f>
        <v>1902115507</v>
      </c>
      <c r="C14" s="19">
        <f>+Egresos_1!J20</f>
        <v>2353717981</v>
      </c>
      <c r="D14" s="20">
        <f aca="true" t="shared" si="1" ref="D14:D19">+C14-B14</f>
        <v>451602474</v>
      </c>
      <c r="E14" s="18">
        <v>616052747</v>
      </c>
      <c r="F14" s="19">
        <v>668607901</v>
      </c>
      <c r="G14" s="20">
        <f aca="true" t="shared" si="2" ref="G14:G19">+F14-E14</f>
        <v>52555154</v>
      </c>
      <c r="H14" s="18">
        <v>261087</v>
      </c>
      <c r="I14" s="19">
        <v>204364</v>
      </c>
      <c r="J14" s="20">
        <f aca="true" t="shared" si="3" ref="J14:J19">+I14-H14</f>
        <v>-56723</v>
      </c>
      <c r="K14" s="70">
        <v>0</v>
      </c>
      <c r="L14" s="72">
        <v>0</v>
      </c>
      <c r="M14" s="20">
        <f aca="true" t="shared" si="4" ref="M14:M19">+L14-K14</f>
        <v>0</v>
      </c>
      <c r="N14" s="70">
        <v>0</v>
      </c>
      <c r="O14" s="72">
        <v>3045</v>
      </c>
      <c r="P14" s="20">
        <f aca="true" t="shared" si="5" ref="P14:P19">+O14-N14</f>
        <v>3045</v>
      </c>
      <c r="Q14" s="70">
        <v>0</v>
      </c>
      <c r="R14" s="72">
        <v>0</v>
      </c>
      <c r="S14" s="20"/>
      <c r="T14" s="18">
        <f aca="true" t="shared" si="6" ref="T14:U18">+E14+H14+K14+N14+Q14</f>
        <v>616313834</v>
      </c>
      <c r="U14" s="19">
        <f t="shared" si="6"/>
        <v>668815310</v>
      </c>
      <c r="V14" s="19">
        <f aca="true" t="shared" si="7" ref="V14:V19">+U14-T14</f>
        <v>52501476</v>
      </c>
      <c r="W14" s="126">
        <f t="shared" si="0"/>
        <v>0.0851862689163651</v>
      </c>
    </row>
    <row r="15" spans="1:23" ht="15">
      <c r="A15" s="140" t="s">
        <v>37</v>
      </c>
      <c r="B15" s="18">
        <f>+Egresos_1!F21</f>
        <v>170682016</v>
      </c>
      <c r="C15" s="19">
        <f>+Egresos_1!J21</f>
        <v>186061576</v>
      </c>
      <c r="D15" s="20">
        <f t="shared" si="1"/>
        <v>15379560</v>
      </c>
      <c r="E15" s="18">
        <v>62007199</v>
      </c>
      <c r="F15" s="19">
        <v>56186919</v>
      </c>
      <c r="G15" s="20">
        <f t="shared" si="2"/>
        <v>-5820280</v>
      </c>
      <c r="H15" s="70">
        <v>155040</v>
      </c>
      <c r="I15" s="19">
        <v>143211</v>
      </c>
      <c r="J15" s="20">
        <f t="shared" si="3"/>
        <v>-11829</v>
      </c>
      <c r="K15" s="70">
        <v>0</v>
      </c>
      <c r="L15" s="72">
        <v>0</v>
      </c>
      <c r="M15" s="20">
        <f t="shared" si="4"/>
        <v>0</v>
      </c>
      <c r="N15" s="70">
        <v>0</v>
      </c>
      <c r="O15" s="72">
        <v>0</v>
      </c>
      <c r="P15" s="20">
        <f t="shared" si="5"/>
        <v>0</v>
      </c>
      <c r="Q15" s="70">
        <v>0</v>
      </c>
      <c r="R15" s="72">
        <v>0</v>
      </c>
      <c r="S15" s="20"/>
      <c r="T15" s="18">
        <f t="shared" si="6"/>
        <v>62162239</v>
      </c>
      <c r="U15" s="19">
        <f t="shared" si="6"/>
        <v>56330130</v>
      </c>
      <c r="V15" s="19">
        <f t="shared" si="7"/>
        <v>-5832109</v>
      </c>
      <c r="W15" s="126">
        <f t="shared" si="0"/>
        <v>-0.09382076794241598</v>
      </c>
    </row>
    <row r="16" spans="1:23" ht="15">
      <c r="A16" s="140" t="s">
        <v>38</v>
      </c>
      <c r="B16" s="18">
        <f>+Egresos_1!F22</f>
        <v>2595457122</v>
      </c>
      <c r="C16" s="19">
        <f>+Egresos_1!J22</f>
        <v>2522966307</v>
      </c>
      <c r="D16" s="20">
        <f t="shared" si="1"/>
        <v>-72490815</v>
      </c>
      <c r="E16" s="18">
        <v>816660037</v>
      </c>
      <c r="F16" s="19">
        <v>546211402</v>
      </c>
      <c r="G16" s="20">
        <f t="shared" si="2"/>
        <v>-270448635</v>
      </c>
      <c r="H16" s="18">
        <v>62125696</v>
      </c>
      <c r="I16" s="19">
        <v>91781253</v>
      </c>
      <c r="J16" s="20">
        <f t="shared" si="3"/>
        <v>29655557</v>
      </c>
      <c r="K16" s="70">
        <v>0</v>
      </c>
      <c r="L16" s="72">
        <v>0</v>
      </c>
      <c r="M16" s="20">
        <f t="shared" si="4"/>
        <v>0</v>
      </c>
      <c r="N16" s="70">
        <v>158322934</v>
      </c>
      <c r="O16" s="72">
        <v>295436594</v>
      </c>
      <c r="P16" s="20">
        <f t="shared" si="5"/>
        <v>137113660</v>
      </c>
      <c r="Q16" s="70">
        <v>0</v>
      </c>
      <c r="R16" s="72">
        <v>2992607</v>
      </c>
      <c r="S16" s="20"/>
      <c r="T16" s="18">
        <f t="shared" si="6"/>
        <v>1037108667</v>
      </c>
      <c r="U16" s="19">
        <f t="shared" si="6"/>
        <v>936421856</v>
      </c>
      <c r="V16" s="19">
        <f t="shared" si="7"/>
        <v>-100686811</v>
      </c>
      <c r="W16" s="126">
        <f>IF(T16=0,"",V16/T16)</f>
        <v>-0.09708414769230735</v>
      </c>
    </row>
    <row r="17" spans="1:23" ht="15">
      <c r="A17" s="140" t="s">
        <v>107</v>
      </c>
      <c r="B17" s="18">
        <f>+Egresos_1!F23</f>
        <v>187917543</v>
      </c>
      <c r="C17" s="19">
        <f>+Egresos_1!J23</f>
        <v>594285717</v>
      </c>
      <c r="D17" s="20">
        <f t="shared" si="1"/>
        <v>406368174</v>
      </c>
      <c r="E17" s="18">
        <v>34785804</v>
      </c>
      <c r="F17" s="19">
        <v>195855641</v>
      </c>
      <c r="G17" s="20">
        <f t="shared" si="2"/>
        <v>161069837</v>
      </c>
      <c r="H17" s="70">
        <v>0</v>
      </c>
      <c r="I17" s="19">
        <v>0</v>
      </c>
      <c r="J17" s="20">
        <f t="shared" si="3"/>
        <v>0</v>
      </c>
      <c r="K17" s="70">
        <v>0</v>
      </c>
      <c r="L17" s="72">
        <v>0</v>
      </c>
      <c r="M17" s="20">
        <f t="shared" si="4"/>
        <v>0</v>
      </c>
      <c r="N17" s="70">
        <v>0</v>
      </c>
      <c r="O17" s="72">
        <v>0</v>
      </c>
      <c r="P17" s="20">
        <f t="shared" si="5"/>
        <v>0</v>
      </c>
      <c r="Q17" s="70">
        <v>0</v>
      </c>
      <c r="R17" s="72">
        <v>0</v>
      </c>
      <c r="S17" s="20"/>
      <c r="T17" s="18">
        <f t="shared" si="6"/>
        <v>34785804</v>
      </c>
      <c r="U17" s="19">
        <f t="shared" si="6"/>
        <v>195855641</v>
      </c>
      <c r="V17" s="19">
        <f>+U17-T17</f>
        <v>161069837</v>
      </c>
      <c r="W17" s="126">
        <f>IF(T17=0,"",V17/T17)</f>
        <v>4.63033244825964</v>
      </c>
    </row>
    <row r="18" spans="1:23" ht="15">
      <c r="A18" s="140" t="s">
        <v>61</v>
      </c>
      <c r="B18" s="18">
        <f>+Egresos_1!F24</f>
        <v>114146842</v>
      </c>
      <c r="C18" s="19">
        <f>+Egresos_1!J24</f>
        <v>105634767</v>
      </c>
      <c r="D18" s="20">
        <f t="shared" si="1"/>
        <v>-8512075</v>
      </c>
      <c r="E18" s="18">
        <v>32438579</v>
      </c>
      <c r="F18" s="19">
        <v>34251670</v>
      </c>
      <c r="G18" s="20">
        <f t="shared" si="2"/>
        <v>1813091</v>
      </c>
      <c r="H18" s="18">
        <v>228022</v>
      </c>
      <c r="I18" s="19">
        <v>677458</v>
      </c>
      <c r="J18" s="20">
        <f t="shared" si="3"/>
        <v>449436</v>
      </c>
      <c r="K18" s="70">
        <v>0</v>
      </c>
      <c r="L18" s="72">
        <v>0</v>
      </c>
      <c r="M18" s="20">
        <f t="shared" si="4"/>
        <v>0</v>
      </c>
      <c r="N18" s="70">
        <v>5000</v>
      </c>
      <c r="O18" s="72">
        <v>0</v>
      </c>
      <c r="P18" s="20">
        <f t="shared" si="5"/>
        <v>-5000</v>
      </c>
      <c r="Q18" s="70">
        <v>0</v>
      </c>
      <c r="R18" s="72">
        <v>0</v>
      </c>
      <c r="S18" s="20"/>
      <c r="T18" s="18">
        <f t="shared" si="6"/>
        <v>32671601</v>
      </c>
      <c r="U18" s="19">
        <f t="shared" si="6"/>
        <v>34929128</v>
      </c>
      <c r="V18" s="19">
        <f t="shared" si="7"/>
        <v>2257527</v>
      </c>
      <c r="W18" s="126">
        <f>IF(T18=0,"",V18/T18)</f>
        <v>0.06909753213501842</v>
      </c>
    </row>
    <row r="19" spans="1:23" ht="15">
      <c r="A19" s="43"/>
      <c r="B19" s="18"/>
      <c r="C19" s="19"/>
      <c r="D19" s="20">
        <f t="shared" si="1"/>
        <v>0</v>
      </c>
      <c r="E19" s="18"/>
      <c r="F19" s="19"/>
      <c r="G19" s="20">
        <f t="shared" si="2"/>
        <v>0</v>
      </c>
      <c r="H19" s="18"/>
      <c r="I19" s="19"/>
      <c r="J19" s="20">
        <f t="shared" si="3"/>
        <v>0</v>
      </c>
      <c r="K19" s="70"/>
      <c r="L19" s="72">
        <v>0</v>
      </c>
      <c r="M19" s="20">
        <f t="shared" si="4"/>
        <v>0</v>
      </c>
      <c r="N19" s="70"/>
      <c r="O19" s="72"/>
      <c r="P19" s="20">
        <f t="shared" si="5"/>
        <v>0</v>
      </c>
      <c r="Q19" s="70"/>
      <c r="R19" s="72"/>
      <c r="S19" s="20"/>
      <c r="T19" s="18">
        <f>+E19+H19+K19+N19</f>
        <v>0</v>
      </c>
      <c r="U19" s="19">
        <f>+F19+I19+L19+O19</f>
        <v>0</v>
      </c>
      <c r="V19" s="19">
        <f t="shared" si="7"/>
        <v>0</v>
      </c>
      <c r="W19" s="126">
        <f>IF(T19=0,"",V19/T19)</f>
      </c>
    </row>
    <row r="20" spans="1:23" ht="4.5" customHeight="1">
      <c r="A20" s="43"/>
      <c r="B20" s="18"/>
      <c r="C20" s="19"/>
      <c r="D20" s="20"/>
      <c r="E20" s="18"/>
      <c r="F20" s="19"/>
      <c r="G20" s="20"/>
      <c r="H20" s="18"/>
      <c r="I20" s="19"/>
      <c r="J20" s="20"/>
      <c r="K20" s="70"/>
      <c r="L20" s="72"/>
      <c r="M20" s="20"/>
      <c r="N20" s="70"/>
      <c r="O20" s="72"/>
      <c r="P20" s="20"/>
      <c r="Q20" s="70"/>
      <c r="R20" s="72"/>
      <c r="S20" s="20"/>
      <c r="T20" s="18"/>
      <c r="U20" s="19"/>
      <c r="V20" s="19"/>
      <c r="W20" s="126">
        <f t="shared" si="0"/>
      </c>
    </row>
    <row r="21" spans="1:23" ht="15">
      <c r="A21" s="165" t="s">
        <v>16</v>
      </c>
      <c r="B21" s="97">
        <f>+B23+B24</f>
        <v>359902538</v>
      </c>
      <c r="C21" s="166">
        <f>+C23+C24</f>
        <v>541258128</v>
      </c>
      <c r="D21" s="99">
        <f>+C21-B21</f>
        <v>181355590</v>
      </c>
      <c r="E21" s="97">
        <f>+E23+E24</f>
        <v>83899591</v>
      </c>
      <c r="F21" s="166">
        <f>+F23+F24</f>
        <v>106702525</v>
      </c>
      <c r="G21" s="99">
        <f>+F21-E21</f>
        <v>22802934</v>
      </c>
      <c r="H21" s="97">
        <f>+H23+H24</f>
        <v>9376343</v>
      </c>
      <c r="I21" s="166">
        <f>+I23+I24</f>
        <v>8449314</v>
      </c>
      <c r="J21" s="167">
        <f>+I21-H21</f>
        <v>-927029</v>
      </c>
      <c r="K21" s="97">
        <f>+K23+K24</f>
        <v>84340</v>
      </c>
      <c r="L21" s="166">
        <f>+L23+L24</f>
        <v>4913869</v>
      </c>
      <c r="M21" s="167">
        <f>+L21-K21</f>
        <v>4829529</v>
      </c>
      <c r="N21" s="97">
        <f>+N23+N24</f>
        <v>8515894</v>
      </c>
      <c r="O21" s="166">
        <f>+O23+O24</f>
        <v>15270965</v>
      </c>
      <c r="P21" s="99">
        <f>+O21-N21</f>
        <v>6755071</v>
      </c>
      <c r="Q21" s="97">
        <f>+Q23+Q24</f>
        <v>0</v>
      </c>
      <c r="R21" s="166">
        <f>+R23+R24</f>
        <v>0</v>
      </c>
      <c r="S21" s="99">
        <f>+R21-Q21</f>
        <v>0</v>
      </c>
      <c r="T21" s="97">
        <f>+T23+T24</f>
        <v>101876168</v>
      </c>
      <c r="U21" s="166">
        <f>+U23+U24</f>
        <v>135336673</v>
      </c>
      <c r="V21" s="98">
        <f>+U21-T21</f>
        <v>33460505</v>
      </c>
      <c r="W21" s="127">
        <f t="shared" si="0"/>
        <v>0.3284429092385964</v>
      </c>
    </row>
    <row r="22" spans="1:23" ht="4.5" customHeight="1">
      <c r="A22" s="43"/>
      <c r="B22" s="18"/>
      <c r="C22" s="19"/>
      <c r="D22" s="20"/>
      <c r="E22" s="18"/>
      <c r="F22" s="19"/>
      <c r="G22" s="20"/>
      <c r="H22" s="18"/>
      <c r="I22" s="19"/>
      <c r="J22" s="20"/>
      <c r="K22" s="70"/>
      <c r="L22" s="72"/>
      <c r="M22" s="20"/>
      <c r="N22" s="70"/>
      <c r="O22" s="72"/>
      <c r="P22" s="20"/>
      <c r="Q22" s="70"/>
      <c r="R22" s="72"/>
      <c r="S22" s="20"/>
      <c r="T22" s="18"/>
      <c r="U22" s="19"/>
      <c r="V22" s="19"/>
      <c r="W22" s="126">
        <f t="shared" si="0"/>
      </c>
    </row>
    <row r="23" spans="1:23" ht="15">
      <c r="A23" s="140" t="s">
        <v>107</v>
      </c>
      <c r="B23" s="18">
        <f>+Egresos_1!F26</f>
        <v>3889277</v>
      </c>
      <c r="C23" s="19">
        <f>+Egresos_1!J26</f>
        <v>1646360</v>
      </c>
      <c r="D23" s="20">
        <f>+C23-B23</f>
        <v>-2242917</v>
      </c>
      <c r="E23" s="18">
        <v>3670110</v>
      </c>
      <c r="F23" s="19">
        <v>127000</v>
      </c>
      <c r="G23" s="20">
        <f>+F23-E23</f>
        <v>-3543110</v>
      </c>
      <c r="H23" s="200">
        <v>0</v>
      </c>
      <c r="I23" s="197">
        <v>0</v>
      </c>
      <c r="J23" s="20">
        <f>+I23-H23</f>
        <v>0</v>
      </c>
      <c r="K23" s="70">
        <v>0</v>
      </c>
      <c r="L23" s="72">
        <v>0</v>
      </c>
      <c r="M23" s="20">
        <f>+L23-K23</f>
        <v>0</v>
      </c>
      <c r="N23" s="70">
        <v>0</v>
      </c>
      <c r="O23" s="72">
        <v>0</v>
      </c>
      <c r="P23" s="20">
        <f>+O23-N23</f>
        <v>0</v>
      </c>
      <c r="Q23" s="70">
        <v>0</v>
      </c>
      <c r="R23" s="72">
        <v>0</v>
      </c>
      <c r="S23" s="20"/>
      <c r="T23" s="18">
        <f>+E23+H23+K23+N23+Q23</f>
        <v>3670110</v>
      </c>
      <c r="U23" s="19">
        <f>+F23+I23+L23+O23+R23</f>
        <v>127000</v>
      </c>
      <c r="V23" s="19">
        <f>+U23-T23</f>
        <v>-3543110</v>
      </c>
      <c r="W23" s="126">
        <f t="shared" si="0"/>
        <v>-0.9653961325409866</v>
      </c>
    </row>
    <row r="24" spans="1:23" ht="15">
      <c r="A24" s="96" t="s">
        <v>39</v>
      </c>
      <c r="B24" s="97">
        <f>+B25+B26</f>
        <v>356013261</v>
      </c>
      <c r="C24" s="98">
        <f>+C25+C26</f>
        <v>539611768</v>
      </c>
      <c r="D24" s="99">
        <f>+C24-B24</f>
        <v>183598507</v>
      </c>
      <c r="E24" s="97">
        <f>+E25+E26</f>
        <v>80229481</v>
      </c>
      <c r="F24" s="98">
        <f>+F25+F26</f>
        <v>106575525</v>
      </c>
      <c r="G24" s="99">
        <f>+F24-E24</f>
        <v>26346044</v>
      </c>
      <c r="H24" s="97">
        <f>+H25+H26</f>
        <v>9376343</v>
      </c>
      <c r="I24" s="98">
        <f>+I25+I26</f>
        <v>8449314</v>
      </c>
      <c r="J24" s="99">
        <f>+I24-H24</f>
        <v>-927029</v>
      </c>
      <c r="K24" s="97">
        <f>+K25+K26</f>
        <v>84340</v>
      </c>
      <c r="L24" s="98">
        <f>+L25+L26</f>
        <v>4913869</v>
      </c>
      <c r="M24" s="99">
        <f>+L24-K24</f>
        <v>4829529</v>
      </c>
      <c r="N24" s="97">
        <f>+N25+N26</f>
        <v>8515894</v>
      </c>
      <c r="O24" s="98">
        <f>+O25+O26</f>
        <v>15270965</v>
      </c>
      <c r="P24" s="99">
        <f>+O24-N24</f>
        <v>6755071</v>
      </c>
      <c r="Q24" s="97">
        <f>+Q25+Q26</f>
        <v>0</v>
      </c>
      <c r="R24" s="98">
        <f>+R25+R26</f>
        <v>0</v>
      </c>
      <c r="S24" s="99">
        <f>+R24-Q24</f>
        <v>0</v>
      </c>
      <c r="T24" s="97">
        <f>SUM(T25:T26)</f>
        <v>98206058</v>
      </c>
      <c r="U24" s="98">
        <f>SUM(U25:U26)</f>
        <v>135209673</v>
      </c>
      <c r="V24" s="98">
        <f>+U24-T24</f>
        <v>37003615</v>
      </c>
      <c r="W24" s="127">
        <f t="shared" si="0"/>
        <v>0.37679564533585086</v>
      </c>
    </row>
    <row r="25" spans="1:23" ht="15">
      <c r="A25" s="141" t="s">
        <v>57</v>
      </c>
      <c r="B25" s="18">
        <f>+Egresos_1!F29</f>
        <v>262883492</v>
      </c>
      <c r="C25" s="19">
        <f>+Egresos_1!J29</f>
        <v>425651632</v>
      </c>
      <c r="D25" s="20">
        <f>+C25-B25</f>
        <v>162768140</v>
      </c>
      <c r="E25" s="18">
        <f>46056094-10</f>
        <v>46056084</v>
      </c>
      <c r="F25" s="25">
        <f>80326102-8</f>
        <v>80326094</v>
      </c>
      <c r="G25" s="20">
        <f>+F25-E25</f>
        <v>34270010</v>
      </c>
      <c r="H25" s="70">
        <v>0</v>
      </c>
      <c r="I25" s="71">
        <v>1212300</v>
      </c>
      <c r="J25" s="20">
        <f>+I25-H25</f>
        <v>1212300</v>
      </c>
      <c r="K25" s="70">
        <v>84340</v>
      </c>
      <c r="L25" s="71">
        <v>4913869</v>
      </c>
      <c r="M25" s="20">
        <f>+L25-K25</f>
        <v>4829529</v>
      </c>
      <c r="N25" s="70">
        <v>0</v>
      </c>
      <c r="O25" s="71">
        <f>3080762+201899</f>
        <v>3282661</v>
      </c>
      <c r="P25" s="20">
        <f>+O25-N25</f>
        <v>3282661</v>
      </c>
      <c r="Q25" s="70">
        <v>0</v>
      </c>
      <c r="R25" s="71">
        <v>0</v>
      </c>
      <c r="S25" s="20"/>
      <c r="T25" s="18">
        <f>+E25+H25+K25+N25+Q25</f>
        <v>46140424</v>
      </c>
      <c r="U25" s="19">
        <f>+F25+I25+L25+O25+R25</f>
        <v>89734924</v>
      </c>
      <c r="V25" s="19">
        <f>+U25-T25</f>
        <v>43594500</v>
      </c>
      <c r="W25" s="126">
        <f t="shared" si="0"/>
        <v>0.9448222669128484</v>
      </c>
    </row>
    <row r="26" spans="1:23" ht="15">
      <c r="A26" s="142" t="s">
        <v>58</v>
      </c>
      <c r="B26" s="18">
        <f>+Egresos_1!F30</f>
        <v>93129769</v>
      </c>
      <c r="C26" s="25">
        <f>+Egresos_1!J30</f>
        <v>113960136</v>
      </c>
      <c r="D26" s="20">
        <f>+C26-B26</f>
        <v>20830367</v>
      </c>
      <c r="E26" s="18">
        <v>34173397</v>
      </c>
      <c r="F26" s="28">
        <v>26249431</v>
      </c>
      <c r="G26" s="20">
        <f>+F26-E26</f>
        <v>-7923966</v>
      </c>
      <c r="H26" s="198">
        <v>9376343</v>
      </c>
      <c r="I26" s="197">
        <f>8449315-1212300-1</f>
        <v>7237014</v>
      </c>
      <c r="J26" s="20">
        <f>+I26-H26</f>
        <v>-2139329</v>
      </c>
      <c r="K26" s="70">
        <v>0</v>
      </c>
      <c r="L26" s="73">
        <v>0</v>
      </c>
      <c r="M26" s="20">
        <f>+L26-K26</f>
        <v>0</v>
      </c>
      <c r="N26" s="70">
        <v>8515894</v>
      </c>
      <c r="O26" s="73">
        <f>15270966-3282661-1</f>
        <v>11988304</v>
      </c>
      <c r="P26" s="20">
        <f>+O26-N26</f>
        <v>3472410</v>
      </c>
      <c r="Q26" s="70">
        <v>0</v>
      </c>
      <c r="R26" s="73">
        <v>0</v>
      </c>
      <c r="S26" s="20"/>
      <c r="T26" s="18">
        <f>+E26+H26+K26+N26+Q26</f>
        <v>52065634</v>
      </c>
      <c r="U26" s="19">
        <f>+F26+I26+L26+O26+R26</f>
        <v>45474749</v>
      </c>
      <c r="V26" s="19">
        <f>+U26-T26</f>
        <v>-6590885</v>
      </c>
      <c r="W26" s="126">
        <f t="shared" si="0"/>
        <v>-0.12658801004900852</v>
      </c>
    </row>
    <row r="27" spans="1:23" ht="15.75" thickBot="1">
      <c r="A27" s="43"/>
      <c r="B27" s="18"/>
      <c r="C27" s="19"/>
      <c r="D27" s="20"/>
      <c r="E27" s="18"/>
      <c r="F27" s="19"/>
      <c r="G27" s="20"/>
      <c r="H27" s="18"/>
      <c r="I27" s="19"/>
      <c r="J27" s="20"/>
      <c r="K27" s="18"/>
      <c r="L27" s="19"/>
      <c r="M27" s="20"/>
      <c r="N27" s="18"/>
      <c r="O27" s="19">
        <v>0</v>
      </c>
      <c r="P27" s="20"/>
      <c r="Q27" s="18"/>
      <c r="R27" s="19"/>
      <c r="S27" s="20"/>
      <c r="T27" s="18"/>
      <c r="U27" s="19"/>
      <c r="V27" s="19"/>
      <c r="W27" s="126"/>
    </row>
    <row r="28" spans="1:23" ht="15.75" thickBot="1">
      <c r="A28" s="178" t="s">
        <v>17</v>
      </c>
      <c r="B28" s="172">
        <f>+B12+B21</f>
        <v>5330221568</v>
      </c>
      <c r="C28" s="172">
        <f>+C12+C21</f>
        <v>6303924476</v>
      </c>
      <c r="D28" s="173">
        <f>+C28-B28</f>
        <v>973702908</v>
      </c>
      <c r="E28" s="172">
        <f>+E12+E21</f>
        <v>1645843957</v>
      </c>
      <c r="F28" s="174">
        <f>+F12+F21</f>
        <v>1607816058</v>
      </c>
      <c r="G28" s="173">
        <f>+F28-E28</f>
        <v>-38027899</v>
      </c>
      <c r="H28" s="172">
        <f>+H12+H21</f>
        <v>72146188</v>
      </c>
      <c r="I28" s="175">
        <f>+I12+I21</f>
        <v>101255600</v>
      </c>
      <c r="J28" s="173">
        <f>+I28-H28</f>
        <v>29109412</v>
      </c>
      <c r="K28" s="172">
        <f>+K12+K21</f>
        <v>84340</v>
      </c>
      <c r="L28" s="175">
        <f>+L12+L21</f>
        <v>4913869</v>
      </c>
      <c r="M28" s="176">
        <f>+L28-K28</f>
        <v>4829529</v>
      </c>
      <c r="N28" s="172">
        <f>+N12+N21</f>
        <v>166843828</v>
      </c>
      <c r="O28" s="174">
        <f>+O12+O21</f>
        <v>310710604</v>
      </c>
      <c r="P28" s="173">
        <f>+O28-N28</f>
        <v>143866776</v>
      </c>
      <c r="Q28" s="172">
        <f>+Q12+Q21</f>
        <v>0</v>
      </c>
      <c r="R28" s="174">
        <f>+R12+R21</f>
        <v>2992607</v>
      </c>
      <c r="S28" s="173">
        <f>+R28-Q28</f>
        <v>2992607</v>
      </c>
      <c r="T28" s="172">
        <f>+T12+T21</f>
        <v>1884918313</v>
      </c>
      <c r="U28" s="174">
        <f>+U12+U21</f>
        <v>2027688738</v>
      </c>
      <c r="V28" s="174">
        <f>+U28-T28</f>
        <v>142770425</v>
      </c>
      <c r="W28" s="177">
        <f>IF(T28=0,"",V28/T28)</f>
        <v>0.07574356088289541</v>
      </c>
    </row>
    <row r="29" spans="1:23" ht="15">
      <c r="A29" s="68" t="s">
        <v>143</v>
      </c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128"/>
    </row>
    <row r="30" spans="1:23" ht="15">
      <c r="A30" s="67" t="s">
        <v>141</v>
      </c>
      <c r="E30" s="69"/>
      <c r="F30" s="202"/>
      <c r="G30" s="66"/>
      <c r="H30" s="69"/>
      <c r="I30" s="202"/>
      <c r="J30" s="66"/>
      <c r="K30" s="69"/>
      <c r="L30" s="202"/>
      <c r="M30" s="66"/>
      <c r="N30" s="69"/>
      <c r="O30" s="202"/>
      <c r="P30" s="66"/>
      <c r="Q30" s="66"/>
      <c r="R30" s="66"/>
      <c r="S30" s="66"/>
      <c r="T30" s="69"/>
      <c r="U30" s="66"/>
      <c r="V30" s="66"/>
      <c r="W30" s="128"/>
    </row>
    <row r="31" spans="1:21" ht="15">
      <c r="A31" s="1"/>
      <c r="E31" s="49"/>
      <c r="F31" s="202"/>
      <c r="G31" s="49"/>
      <c r="H31" s="49"/>
      <c r="J31" s="49"/>
      <c r="K31" s="49"/>
      <c r="M31" s="49"/>
      <c r="N31" s="49"/>
      <c r="T31" s="258"/>
      <c r="U31" s="258"/>
    </row>
    <row r="32" spans="5:15" ht="15">
      <c r="E32" s="49"/>
      <c r="F32" s="202"/>
      <c r="G32" s="49"/>
      <c r="H32" s="49"/>
      <c r="J32" s="49"/>
      <c r="K32" s="49"/>
      <c r="L32" s="49"/>
      <c r="M32" s="49"/>
      <c r="N32" s="49"/>
      <c r="O32" s="49"/>
    </row>
    <row r="33" ht="15">
      <c r="F33" s="202"/>
    </row>
    <row r="34" ht="15">
      <c r="F34" s="202"/>
    </row>
  </sheetData>
  <sheetProtection/>
  <mergeCells count="13">
    <mergeCell ref="N9:P9"/>
    <mergeCell ref="B9:D9"/>
    <mergeCell ref="E9:G9"/>
    <mergeCell ref="H9:J9"/>
    <mergeCell ref="K9:M9"/>
    <mergeCell ref="Q9:S9"/>
    <mergeCell ref="A2:W2"/>
    <mergeCell ref="A3:W3"/>
    <mergeCell ref="A1:W1"/>
    <mergeCell ref="B8:D8"/>
    <mergeCell ref="E8:W8"/>
    <mergeCell ref="A9:A10"/>
    <mergeCell ref="T9:W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1 M12 M28 P12:P13 G12:G13 G20:G22 G27:G28 P20:P21 D21 D28 D12 J21 J28 P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30" zoomScaleNormal="130" zoomScalePageLayoutView="0" workbookViewId="0" topLeftCell="A10">
      <selection activeCell="B46" sqref="B46:B47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31" customWidth="1"/>
    <col min="4" max="4" width="10.7109375" style="6" customWidth="1"/>
    <col min="5" max="5" width="11.8515625" style="6" bestFit="1" customWidth="1"/>
    <col min="6" max="6" width="12.00390625" style="131" bestFit="1" customWidth="1"/>
    <col min="7" max="7" width="10.7109375" style="6" customWidth="1"/>
    <col min="8" max="8" width="10.8515625" style="6" bestFit="1" customWidth="1"/>
    <col min="9" max="9" width="12.00390625" style="131" customWidth="1"/>
    <col min="10" max="11" width="10.00390625" style="6" customWidth="1"/>
    <col min="12" max="12" width="10.421875" style="131" customWidth="1"/>
    <col min="13" max="13" width="10.421875" style="6" bestFit="1" customWidth="1"/>
    <col min="14" max="14" width="10.57421875" style="6" customWidth="1"/>
    <col min="15" max="15" width="10.7109375" style="131" bestFit="1" customWidth="1"/>
    <col min="16" max="16" width="10.140625" style="6" customWidth="1"/>
    <col min="17" max="17" width="10.57421875" style="6" customWidth="1"/>
    <col min="18" max="18" width="10.7109375" style="131" customWidth="1"/>
    <col min="19" max="19" width="10.421875" style="6" bestFit="1" customWidth="1"/>
    <col min="20" max="20" width="10.8515625" style="6" bestFit="1" customWidth="1"/>
    <col min="21" max="21" width="11.421875" style="131" bestFit="1" customWidth="1"/>
    <col min="22" max="22" width="9.57421875" style="131" bestFit="1" customWidth="1"/>
    <col min="23" max="16384" width="16.57421875" style="6" customWidth="1"/>
  </cols>
  <sheetData>
    <row r="1" spans="2:22" ht="14.25">
      <c r="B1" s="252" t="s">
        <v>147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2:23" ht="12.75">
      <c r="B2" s="253" t="s">
        <v>18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7"/>
    </row>
    <row r="3" spans="2:23" ht="15.75">
      <c r="B3" s="254" t="s">
        <v>116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33"/>
      <c r="J4" s="9"/>
      <c r="K4" s="9"/>
      <c r="L4" s="133"/>
      <c r="M4" s="9"/>
      <c r="N4" s="9"/>
      <c r="O4" s="133"/>
      <c r="P4" s="9"/>
      <c r="Q4" s="9"/>
      <c r="R4" s="133"/>
      <c r="S4" s="9"/>
      <c r="T4" s="9"/>
      <c r="U4" s="133"/>
      <c r="V4" s="133"/>
    </row>
    <row r="5" spans="2:22" ht="12.75">
      <c r="B5" s="8" t="s">
        <v>25</v>
      </c>
      <c r="C5" s="8"/>
      <c r="D5" s="10"/>
      <c r="E5" s="10"/>
      <c r="F5" s="130"/>
      <c r="G5" s="11"/>
      <c r="H5" s="11"/>
      <c r="I5" s="134"/>
      <c r="J5" s="11"/>
      <c r="K5" s="11"/>
      <c r="L5" s="134"/>
      <c r="M5" s="11"/>
      <c r="N5" s="11"/>
      <c r="O5" s="134"/>
      <c r="P5" s="11"/>
      <c r="Q5" s="11"/>
      <c r="R5" s="134"/>
      <c r="S5" s="11"/>
      <c r="T5" s="11"/>
      <c r="U5" s="134"/>
      <c r="V5" s="134"/>
    </row>
    <row r="6" spans="2:22" ht="13.5" thickBot="1">
      <c r="B6" s="8"/>
      <c r="C6" s="8"/>
      <c r="D6" s="10"/>
      <c r="E6" s="10"/>
      <c r="F6" s="130"/>
      <c r="G6" s="11"/>
      <c r="H6" s="11"/>
      <c r="I6" s="134"/>
      <c r="J6" s="11"/>
      <c r="K6" s="11"/>
      <c r="L6" s="134"/>
      <c r="M6" s="11"/>
      <c r="N6" s="11"/>
      <c r="O6" s="134"/>
      <c r="P6" s="11"/>
      <c r="Q6" s="11"/>
      <c r="R6" s="134"/>
      <c r="S6" s="11"/>
      <c r="T6" s="11"/>
      <c r="U6" s="134"/>
      <c r="V6" s="134"/>
    </row>
    <row r="7" spans="1:22" ht="15.75" customHeight="1" thickBot="1">
      <c r="A7" s="249" t="s">
        <v>60</v>
      </c>
      <c r="B7" s="249" t="s">
        <v>140</v>
      </c>
      <c r="C7" s="8"/>
      <c r="D7" s="236" t="s">
        <v>26</v>
      </c>
      <c r="E7" s="237"/>
      <c r="F7" s="238"/>
      <c r="G7" s="236" t="s">
        <v>149</v>
      </c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8"/>
    </row>
    <row r="8" spans="1:22" ht="16.5" customHeight="1">
      <c r="A8" s="250"/>
      <c r="B8" s="250"/>
      <c r="C8" s="17"/>
      <c r="D8" s="255" t="s">
        <v>59</v>
      </c>
      <c r="E8" s="256"/>
      <c r="F8" s="257"/>
      <c r="G8" s="230" t="s">
        <v>19</v>
      </c>
      <c r="H8" s="231"/>
      <c r="I8" s="232"/>
      <c r="J8" s="230" t="s">
        <v>121</v>
      </c>
      <c r="K8" s="231"/>
      <c r="L8" s="232"/>
      <c r="M8" s="230" t="s">
        <v>20</v>
      </c>
      <c r="N8" s="231"/>
      <c r="O8" s="232"/>
      <c r="P8" s="230" t="s">
        <v>104</v>
      </c>
      <c r="Q8" s="231"/>
      <c r="R8" s="232"/>
      <c r="S8" s="230" t="s">
        <v>4</v>
      </c>
      <c r="T8" s="231"/>
      <c r="U8" s="231"/>
      <c r="V8" s="232"/>
    </row>
    <row r="9" spans="1:22" ht="17.25" customHeight="1" thickBot="1">
      <c r="A9" s="251"/>
      <c r="B9" s="251"/>
      <c r="C9" s="16"/>
      <c r="D9" s="179">
        <v>2017</v>
      </c>
      <c r="E9" s="180">
        <v>2018</v>
      </c>
      <c r="F9" s="181" t="s">
        <v>13</v>
      </c>
      <c r="G9" s="179">
        <v>2017</v>
      </c>
      <c r="H9" s="180">
        <v>2018</v>
      </c>
      <c r="I9" s="181" t="s">
        <v>13</v>
      </c>
      <c r="J9" s="179">
        <v>2017</v>
      </c>
      <c r="K9" s="180">
        <v>2018</v>
      </c>
      <c r="L9" s="181" t="s">
        <v>13</v>
      </c>
      <c r="M9" s="179">
        <v>2017</v>
      </c>
      <c r="N9" s="180">
        <v>2018</v>
      </c>
      <c r="O9" s="181" t="s">
        <v>13</v>
      </c>
      <c r="P9" s="179">
        <v>2017</v>
      </c>
      <c r="Q9" s="180">
        <v>2018</v>
      </c>
      <c r="R9" s="181" t="s">
        <v>13</v>
      </c>
      <c r="S9" s="179">
        <v>2017</v>
      </c>
      <c r="T9" s="180">
        <v>2018</v>
      </c>
      <c r="U9" s="180" t="s">
        <v>13</v>
      </c>
      <c r="V9" s="182" t="s">
        <v>14</v>
      </c>
    </row>
    <row r="10" spans="1:22" ht="4.5" customHeight="1">
      <c r="A10" s="51"/>
      <c r="B10" s="52"/>
      <c r="C10" s="30"/>
      <c r="D10" s="183"/>
      <c r="E10" s="184"/>
      <c r="F10" s="185"/>
      <c r="G10" s="186"/>
      <c r="H10" s="184"/>
      <c r="I10" s="185"/>
      <c r="J10" s="186"/>
      <c r="K10" s="184"/>
      <c r="L10" s="185"/>
      <c r="M10" s="186"/>
      <c r="N10" s="184"/>
      <c r="O10" s="185"/>
      <c r="P10" s="186"/>
      <c r="Q10" s="184"/>
      <c r="R10" s="187"/>
      <c r="S10" s="188"/>
      <c r="T10" s="184"/>
      <c r="U10" s="185"/>
      <c r="V10" s="135"/>
    </row>
    <row r="11" spans="1:24" ht="12.75" customHeight="1">
      <c r="A11" s="21"/>
      <c r="B11" s="38"/>
      <c r="C11" s="35"/>
      <c r="D11" s="53"/>
      <c r="E11" s="54"/>
      <c r="F11" s="189"/>
      <c r="G11" s="53"/>
      <c r="H11" s="54"/>
      <c r="I11" s="189"/>
      <c r="J11" s="53"/>
      <c r="K11" s="54"/>
      <c r="L11" s="189"/>
      <c r="M11" s="53"/>
      <c r="N11" s="54"/>
      <c r="O11" s="189"/>
      <c r="P11" s="53"/>
      <c r="Q11" s="54"/>
      <c r="R11" s="189"/>
      <c r="S11" s="53"/>
      <c r="T11" s="54"/>
      <c r="U11" s="189"/>
      <c r="V11" s="24"/>
      <c r="X11" s="12"/>
    </row>
    <row r="12" spans="1:24" ht="12.75" customHeight="1">
      <c r="A12" s="21" t="s">
        <v>134</v>
      </c>
      <c r="B12" s="38" t="s">
        <v>135</v>
      </c>
      <c r="C12" s="35"/>
      <c r="D12" s="53">
        <v>106430</v>
      </c>
      <c r="E12" s="54">
        <v>61430</v>
      </c>
      <c r="F12" s="190">
        <f>+E12-D12</f>
        <v>-45000</v>
      </c>
      <c r="G12" s="53">
        <v>0</v>
      </c>
      <c r="H12" s="54">
        <v>0</v>
      </c>
      <c r="I12" s="190">
        <f>+H12-G12</f>
        <v>0</v>
      </c>
      <c r="J12" s="53">
        <v>0</v>
      </c>
      <c r="K12" s="54">
        <v>0</v>
      </c>
      <c r="L12" s="190">
        <f>+K12-J12</f>
        <v>0</v>
      </c>
      <c r="M12" s="53">
        <v>0</v>
      </c>
      <c r="N12" s="54">
        <v>0</v>
      </c>
      <c r="O12" s="190">
        <f>+N12-M12</f>
        <v>0</v>
      </c>
      <c r="P12" s="53">
        <v>0</v>
      </c>
      <c r="Q12" s="54">
        <v>0</v>
      </c>
      <c r="R12" s="190">
        <f>+Q12-P12</f>
        <v>0</v>
      </c>
      <c r="S12" s="53">
        <f>+G12+J12+M12+P12</f>
        <v>0</v>
      </c>
      <c r="T12" s="54">
        <f>+H12+K12+N12+Q12</f>
        <v>0</v>
      </c>
      <c r="U12" s="190">
        <f>+T12-S12</f>
        <v>0</v>
      </c>
      <c r="V12" s="24" t="str">
        <f>IF(S12=0," ",U12/S12)</f>
        <v> </v>
      </c>
      <c r="X12" s="12"/>
    </row>
    <row r="13" spans="1:24" ht="12.75" customHeight="1">
      <c r="A13" s="21"/>
      <c r="B13" s="38"/>
      <c r="C13" s="35"/>
      <c r="D13" s="53"/>
      <c r="E13" s="54"/>
      <c r="F13" s="189"/>
      <c r="G13" s="53"/>
      <c r="H13" s="54"/>
      <c r="I13" s="189"/>
      <c r="J13" s="53"/>
      <c r="K13" s="54"/>
      <c r="L13" s="189"/>
      <c r="M13" s="53"/>
      <c r="N13" s="54"/>
      <c r="O13" s="189"/>
      <c r="P13" s="53"/>
      <c r="Q13" s="54"/>
      <c r="R13" s="189"/>
      <c r="S13" s="53"/>
      <c r="T13" s="54"/>
      <c r="U13" s="189"/>
      <c r="V13" s="24"/>
      <c r="X13" s="12"/>
    </row>
    <row r="14" spans="1:24" ht="12.75" customHeight="1">
      <c r="A14" s="21" t="s">
        <v>41</v>
      </c>
      <c r="B14" s="38" t="s">
        <v>122</v>
      </c>
      <c r="C14" s="35"/>
      <c r="D14" s="53">
        <v>50691046</v>
      </c>
      <c r="E14" s="54">
        <v>73014079</v>
      </c>
      <c r="F14" s="190">
        <f aca="true" t="shared" si="0" ref="F14:F24">+E14-D14</f>
        <v>22323033</v>
      </c>
      <c r="G14" s="53">
        <v>12318751</v>
      </c>
      <c r="H14" s="54">
        <v>12287588</v>
      </c>
      <c r="I14" s="190">
        <f>+H14-G14</f>
        <v>-31163</v>
      </c>
      <c r="J14" s="53">
        <v>0</v>
      </c>
      <c r="K14" s="54">
        <v>0</v>
      </c>
      <c r="L14" s="190">
        <f>+K14-J14</f>
        <v>0</v>
      </c>
      <c r="M14" s="53">
        <v>0</v>
      </c>
      <c r="N14" s="54">
        <v>0</v>
      </c>
      <c r="O14" s="190">
        <f>+N14-M14</f>
        <v>0</v>
      </c>
      <c r="P14" s="53">
        <v>0</v>
      </c>
      <c r="Q14" s="54">
        <v>0</v>
      </c>
      <c r="R14" s="190">
        <f>+Q14-P14</f>
        <v>0</v>
      </c>
      <c r="S14" s="53">
        <f aca="true" t="shared" si="1" ref="S14:T16">+G14+J14+M14+P14</f>
        <v>12318751</v>
      </c>
      <c r="T14" s="54">
        <f t="shared" si="1"/>
        <v>12287588</v>
      </c>
      <c r="U14" s="190">
        <f aca="true" t="shared" si="2" ref="U14:U24">+T14-S14</f>
        <v>-31163</v>
      </c>
      <c r="V14" s="144">
        <f>IF(S14=0," ",U14/S14)</f>
        <v>-0.002529720748475231</v>
      </c>
      <c r="X14" s="12"/>
    </row>
    <row r="15" spans="1:24" ht="12.75" customHeight="1">
      <c r="A15" s="21" t="s">
        <v>42</v>
      </c>
      <c r="B15" s="38" t="s">
        <v>123</v>
      </c>
      <c r="C15" s="35"/>
      <c r="D15" s="53">
        <v>57006586</v>
      </c>
      <c r="E15" s="54">
        <v>57607203</v>
      </c>
      <c r="F15" s="190">
        <f t="shared" si="0"/>
        <v>600617</v>
      </c>
      <c r="G15" s="53">
        <v>15424005</v>
      </c>
      <c r="H15" s="54">
        <v>17082396</v>
      </c>
      <c r="I15" s="190">
        <f>+H15-G15</f>
        <v>1658391</v>
      </c>
      <c r="J15" s="53">
        <v>0</v>
      </c>
      <c r="K15" s="54">
        <v>0</v>
      </c>
      <c r="L15" s="190">
        <f>+K15-J15</f>
        <v>0</v>
      </c>
      <c r="M15" s="53">
        <v>0</v>
      </c>
      <c r="N15" s="54">
        <v>0</v>
      </c>
      <c r="O15" s="190">
        <f>+N15-M15</f>
        <v>0</v>
      </c>
      <c r="P15" s="53">
        <v>0</v>
      </c>
      <c r="Q15" s="54">
        <v>0</v>
      </c>
      <c r="R15" s="190">
        <f>+Q15-P15</f>
        <v>0</v>
      </c>
      <c r="S15" s="53">
        <f t="shared" si="1"/>
        <v>15424005</v>
      </c>
      <c r="T15" s="54">
        <f t="shared" si="1"/>
        <v>17082396</v>
      </c>
      <c r="U15" s="190">
        <f t="shared" si="2"/>
        <v>1658391</v>
      </c>
      <c r="V15" s="144">
        <f>IF(S15=0," ",U15/S15)</f>
        <v>0.10752012852692928</v>
      </c>
      <c r="X15" s="12"/>
    </row>
    <row r="16" spans="1:24" ht="12.75" customHeight="1">
      <c r="A16" s="21" t="s">
        <v>43</v>
      </c>
      <c r="B16" s="38" t="s">
        <v>124</v>
      </c>
      <c r="C16" s="35"/>
      <c r="D16" s="53">
        <v>140349332</v>
      </c>
      <c r="E16" s="54">
        <v>117870568</v>
      </c>
      <c r="F16" s="190">
        <f t="shared" si="0"/>
        <v>-22478764</v>
      </c>
      <c r="G16" s="53">
        <v>30554423</v>
      </c>
      <c r="H16" s="54">
        <v>31972410</v>
      </c>
      <c r="I16" s="190">
        <f>+H16-G16</f>
        <v>1417987</v>
      </c>
      <c r="J16" s="53">
        <v>0</v>
      </c>
      <c r="K16" s="54">
        <v>0</v>
      </c>
      <c r="L16" s="190">
        <f>+K16-J16</f>
        <v>0</v>
      </c>
      <c r="M16" s="53">
        <v>0</v>
      </c>
      <c r="N16" s="54">
        <v>0</v>
      </c>
      <c r="O16" s="190">
        <f>+N16-M16</f>
        <v>0</v>
      </c>
      <c r="P16" s="53">
        <v>0</v>
      </c>
      <c r="Q16" s="54">
        <v>0</v>
      </c>
      <c r="R16" s="190">
        <f>+Q16-P16</f>
        <v>0</v>
      </c>
      <c r="S16" s="53">
        <f t="shared" si="1"/>
        <v>30554423</v>
      </c>
      <c r="T16" s="54">
        <f t="shared" si="1"/>
        <v>31972410</v>
      </c>
      <c r="U16" s="190">
        <f t="shared" si="2"/>
        <v>1417987</v>
      </c>
      <c r="V16" s="144">
        <f>IF(S16=0," ",U16/S16)</f>
        <v>0.04640856742737377</v>
      </c>
      <c r="X16" s="12"/>
    </row>
    <row r="17" spans="1:24" ht="12.75" customHeight="1">
      <c r="A17" s="21"/>
      <c r="B17" s="38"/>
      <c r="C17" s="35"/>
      <c r="D17" s="53"/>
      <c r="E17" s="54"/>
      <c r="F17" s="190"/>
      <c r="G17" s="53"/>
      <c r="H17" s="54"/>
      <c r="I17" s="190"/>
      <c r="J17" s="53"/>
      <c r="K17" s="54"/>
      <c r="L17" s="190"/>
      <c r="M17" s="53"/>
      <c r="N17" s="54"/>
      <c r="O17" s="190"/>
      <c r="P17" s="53"/>
      <c r="Q17" s="54"/>
      <c r="R17" s="190"/>
      <c r="S17" s="53"/>
      <c r="T17" s="54"/>
      <c r="U17" s="190"/>
      <c r="V17" s="144"/>
      <c r="X17" s="12"/>
    </row>
    <row r="18" spans="1:24" ht="12.75" customHeight="1">
      <c r="A18" s="22" t="s">
        <v>46</v>
      </c>
      <c r="B18" s="38" t="s">
        <v>125</v>
      </c>
      <c r="C18" s="35"/>
      <c r="D18" s="53">
        <v>416127334</v>
      </c>
      <c r="E18" s="54">
        <v>582595602</v>
      </c>
      <c r="F18" s="190">
        <f>+E18-D18</f>
        <v>166468268</v>
      </c>
      <c r="G18" s="53">
        <v>0</v>
      </c>
      <c r="H18" s="54">
        <v>0</v>
      </c>
      <c r="I18" s="190">
        <f>+H18-G18</f>
        <v>0</v>
      </c>
      <c r="J18" s="53">
        <v>0</v>
      </c>
      <c r="K18" s="54">
        <v>0</v>
      </c>
      <c r="L18" s="190">
        <f>+K18-J18</f>
        <v>0</v>
      </c>
      <c r="M18" s="53">
        <v>24743994</v>
      </c>
      <c r="N18" s="54">
        <v>6706037</v>
      </c>
      <c r="O18" s="190">
        <f>+N18-M18</f>
        <v>-18037957</v>
      </c>
      <c r="P18" s="53">
        <v>0</v>
      </c>
      <c r="Q18" s="54">
        <v>4979550</v>
      </c>
      <c r="R18" s="190">
        <f>+Q18-P18</f>
        <v>4979550</v>
      </c>
      <c r="S18" s="53">
        <f>+G18+J18+M18+P18</f>
        <v>24743994</v>
      </c>
      <c r="T18" s="54">
        <f>+H18+K18+N18+Q18</f>
        <v>11685587</v>
      </c>
      <c r="U18" s="190">
        <f>+T18-S18</f>
        <v>-13058407</v>
      </c>
      <c r="V18" s="144">
        <f>IF(S18=0," ",U18/S18)</f>
        <v>-0.5277404690608961</v>
      </c>
      <c r="X18" s="12"/>
    </row>
    <row r="19" spans="1:24" ht="12.75" customHeight="1">
      <c r="A19" s="21" t="s">
        <v>100</v>
      </c>
      <c r="B19" s="38" t="s">
        <v>126</v>
      </c>
      <c r="C19" s="35"/>
      <c r="D19" s="53">
        <v>0</v>
      </c>
      <c r="E19" s="54">
        <v>0</v>
      </c>
      <c r="F19" s="190">
        <f>+E19-D19</f>
        <v>0</v>
      </c>
      <c r="G19" s="53">
        <v>0</v>
      </c>
      <c r="H19" s="54">
        <v>0</v>
      </c>
      <c r="I19" s="190">
        <f>+H19-G19</f>
        <v>0</v>
      </c>
      <c r="J19" s="53">
        <v>0</v>
      </c>
      <c r="K19" s="54">
        <v>0</v>
      </c>
      <c r="L19" s="190">
        <f>+K19-J19</f>
        <v>0</v>
      </c>
      <c r="M19" s="53">
        <v>0</v>
      </c>
      <c r="N19" s="54">
        <v>122500</v>
      </c>
      <c r="O19" s="190">
        <f>+N19-M19</f>
        <v>122500</v>
      </c>
      <c r="P19" s="53">
        <v>0</v>
      </c>
      <c r="Q19" s="54">
        <v>0</v>
      </c>
      <c r="R19" s="190">
        <f>+Q19-P19</f>
        <v>0</v>
      </c>
      <c r="S19" s="53">
        <f>+G19+J19+M19+P19</f>
        <v>0</v>
      </c>
      <c r="T19" s="54">
        <f>+H19+K19+N19+Q19</f>
        <v>122500</v>
      </c>
      <c r="U19" s="190">
        <f>+T19-S19</f>
        <v>122500</v>
      </c>
      <c r="V19" s="144" t="str">
        <f>IF(S19=0," ",U19/S19)</f>
        <v> </v>
      </c>
      <c r="X19" s="12"/>
    </row>
    <row r="20" spans="1:24" ht="12.75" customHeight="1">
      <c r="A20" s="21"/>
      <c r="B20" s="38"/>
      <c r="C20" s="35"/>
      <c r="D20" s="53"/>
      <c r="E20" s="54"/>
      <c r="F20" s="190"/>
      <c r="G20" s="53"/>
      <c r="H20" s="54"/>
      <c r="I20" s="190"/>
      <c r="J20" s="53"/>
      <c r="K20" s="54"/>
      <c r="L20" s="190"/>
      <c r="M20" s="53"/>
      <c r="N20" s="54"/>
      <c r="O20" s="190"/>
      <c r="P20" s="53"/>
      <c r="Q20" s="54"/>
      <c r="R20" s="190"/>
      <c r="S20" s="53"/>
      <c r="T20" s="54"/>
      <c r="U20" s="190"/>
      <c r="V20" s="144"/>
      <c r="X20" s="12"/>
    </row>
    <row r="21" spans="1:24" ht="12.75" customHeight="1">
      <c r="A21" s="22" t="s">
        <v>52</v>
      </c>
      <c r="B21" s="38" t="s">
        <v>127</v>
      </c>
      <c r="C21" s="35"/>
      <c r="D21" s="53">
        <v>84481</v>
      </c>
      <c r="E21" s="55">
        <v>120268</v>
      </c>
      <c r="F21" s="190">
        <f t="shared" si="0"/>
        <v>35787</v>
      </c>
      <c r="G21" s="53">
        <v>497622</v>
      </c>
      <c r="H21" s="54">
        <v>538148</v>
      </c>
      <c r="I21" s="190">
        <f>+H21-G21</f>
        <v>40526</v>
      </c>
      <c r="J21" s="53">
        <v>0</v>
      </c>
      <c r="K21" s="55">
        <v>0</v>
      </c>
      <c r="L21" s="190">
        <f>+K21-J21</f>
        <v>0</v>
      </c>
      <c r="M21" s="53">
        <v>0</v>
      </c>
      <c r="N21" s="55">
        <v>1458</v>
      </c>
      <c r="O21" s="190">
        <f>+N21-M21</f>
        <v>1458</v>
      </c>
      <c r="P21" s="53">
        <v>0</v>
      </c>
      <c r="Q21" s="55">
        <v>0</v>
      </c>
      <c r="R21" s="190">
        <f>+Q21-P21</f>
        <v>0</v>
      </c>
      <c r="S21" s="53">
        <f aca="true" t="shared" si="3" ref="S21:T24">+G21+J21+M21+P21</f>
        <v>497622</v>
      </c>
      <c r="T21" s="55">
        <f t="shared" si="3"/>
        <v>539606</v>
      </c>
      <c r="U21" s="190">
        <f t="shared" si="2"/>
        <v>41984</v>
      </c>
      <c r="V21" s="144">
        <f>IF(S21=0," ",U21/S21)</f>
        <v>0.08436926020151843</v>
      </c>
      <c r="X21" s="12"/>
    </row>
    <row r="22" spans="1:24" ht="12.75" customHeight="1">
      <c r="A22" s="21" t="s">
        <v>53</v>
      </c>
      <c r="B22" s="38" t="s">
        <v>128</v>
      </c>
      <c r="C22" s="35"/>
      <c r="D22" s="53">
        <v>8230433</v>
      </c>
      <c r="E22" s="54">
        <v>10208217</v>
      </c>
      <c r="F22" s="190">
        <f t="shared" si="0"/>
        <v>1977784</v>
      </c>
      <c r="G22" s="53">
        <v>5615684</v>
      </c>
      <c r="H22" s="54">
        <v>6972974</v>
      </c>
      <c r="I22" s="190">
        <f>+H22-G22</f>
        <v>1357290</v>
      </c>
      <c r="J22" s="53">
        <v>0</v>
      </c>
      <c r="K22" s="54">
        <v>0</v>
      </c>
      <c r="L22" s="190">
        <f>+K22-J22</f>
        <v>0</v>
      </c>
      <c r="M22" s="53">
        <v>0</v>
      </c>
      <c r="N22" s="54">
        <v>0</v>
      </c>
      <c r="O22" s="190">
        <f>+N22-M22</f>
        <v>0</v>
      </c>
      <c r="P22" s="53">
        <v>0</v>
      </c>
      <c r="Q22" s="54">
        <v>0</v>
      </c>
      <c r="R22" s="190">
        <f>+Q22-P22</f>
        <v>0</v>
      </c>
      <c r="S22" s="53">
        <f t="shared" si="3"/>
        <v>5615684</v>
      </c>
      <c r="T22" s="54">
        <f t="shared" si="3"/>
        <v>6972974</v>
      </c>
      <c r="U22" s="190">
        <f t="shared" si="2"/>
        <v>1357290</v>
      </c>
      <c r="V22" s="144">
        <f>IF(S22=0," ",U22/S22)</f>
        <v>0.24169629202782777</v>
      </c>
      <c r="X22" s="12"/>
    </row>
    <row r="23" spans="1:24" ht="12.75" customHeight="1">
      <c r="A23" s="21" t="s">
        <v>54</v>
      </c>
      <c r="B23" s="38" t="s">
        <v>129</v>
      </c>
      <c r="C23" s="35"/>
      <c r="D23" s="53">
        <v>31350</v>
      </c>
      <c r="E23" s="54">
        <v>0</v>
      </c>
      <c r="F23" s="190">
        <f>+E23-D23</f>
        <v>-31350</v>
      </c>
      <c r="G23" s="53">
        <v>0</v>
      </c>
      <c r="H23" s="54">
        <v>0</v>
      </c>
      <c r="I23" s="190">
        <f>+H23-G23</f>
        <v>0</v>
      </c>
      <c r="J23" s="53">
        <v>0</v>
      </c>
      <c r="K23" s="54">
        <v>0</v>
      </c>
      <c r="L23" s="190">
        <f>+K23-J23</f>
        <v>0</v>
      </c>
      <c r="M23" s="53">
        <v>12650</v>
      </c>
      <c r="N23" s="54">
        <v>14030</v>
      </c>
      <c r="O23" s="190">
        <f>+N23-M23</f>
        <v>1380</v>
      </c>
      <c r="P23" s="53">
        <v>0</v>
      </c>
      <c r="Q23" s="54">
        <v>0</v>
      </c>
      <c r="R23" s="190">
        <f>+Q23-P23</f>
        <v>0</v>
      </c>
      <c r="S23" s="53">
        <f t="shared" si="3"/>
        <v>12650</v>
      </c>
      <c r="T23" s="54">
        <f t="shared" si="3"/>
        <v>14030</v>
      </c>
      <c r="U23" s="190">
        <f>+T23-S23</f>
        <v>1380</v>
      </c>
      <c r="V23" s="144">
        <f>IF(S23=0," ",U23/S23)</f>
        <v>0.10909090909090909</v>
      </c>
      <c r="X23" s="12"/>
    </row>
    <row r="24" spans="1:24" ht="12.75" customHeight="1">
      <c r="A24" s="22" t="s">
        <v>48</v>
      </c>
      <c r="B24" s="38" t="s">
        <v>130</v>
      </c>
      <c r="C24" s="35"/>
      <c r="D24" s="53">
        <v>587635</v>
      </c>
      <c r="E24" s="54">
        <v>884800</v>
      </c>
      <c r="F24" s="190">
        <f t="shared" si="0"/>
        <v>297165</v>
      </c>
      <c r="G24" s="53">
        <v>1251067</v>
      </c>
      <c r="H24" s="54">
        <v>1516727</v>
      </c>
      <c r="I24" s="190">
        <f>+H24-G24</f>
        <v>265660</v>
      </c>
      <c r="J24" s="53">
        <v>0</v>
      </c>
      <c r="K24" s="54">
        <v>0</v>
      </c>
      <c r="L24" s="190">
        <f>+K24-J24</f>
        <v>0</v>
      </c>
      <c r="M24" s="53">
        <v>0</v>
      </c>
      <c r="N24" s="54">
        <v>0</v>
      </c>
      <c r="O24" s="190">
        <f>+N24-M24</f>
        <v>0</v>
      </c>
      <c r="P24" s="53">
        <v>0</v>
      </c>
      <c r="Q24" s="54">
        <v>0</v>
      </c>
      <c r="R24" s="190">
        <f>+Q24-P24</f>
        <v>0</v>
      </c>
      <c r="S24" s="53">
        <f t="shared" si="3"/>
        <v>1251067</v>
      </c>
      <c r="T24" s="54">
        <f t="shared" si="3"/>
        <v>1516727</v>
      </c>
      <c r="U24" s="190">
        <f t="shared" si="2"/>
        <v>265660</v>
      </c>
      <c r="V24" s="144">
        <f>IF(S24=0," ",U24/S24)</f>
        <v>0.2123467408220343</v>
      </c>
      <c r="X24" s="12"/>
    </row>
    <row r="25" spans="1:24" ht="12.75" customHeight="1">
      <c r="A25" s="36"/>
      <c r="B25" s="39"/>
      <c r="C25" s="33"/>
      <c r="D25" s="56"/>
      <c r="E25" s="57"/>
      <c r="F25" s="190"/>
      <c r="G25" s="53"/>
      <c r="H25" s="54"/>
      <c r="I25" s="190"/>
      <c r="J25" s="53"/>
      <c r="K25" s="57"/>
      <c r="L25" s="190"/>
      <c r="M25" s="53"/>
      <c r="N25" s="57"/>
      <c r="O25" s="190"/>
      <c r="P25" s="53"/>
      <c r="Q25" s="57"/>
      <c r="R25" s="190"/>
      <c r="S25" s="56"/>
      <c r="T25" s="57"/>
      <c r="U25" s="190"/>
      <c r="V25" s="144"/>
      <c r="X25" s="12"/>
    </row>
    <row r="26" spans="1:24" ht="12.75" customHeight="1">
      <c r="A26" s="22" t="s">
        <v>101</v>
      </c>
      <c r="B26" s="38" t="s">
        <v>131</v>
      </c>
      <c r="C26" s="35"/>
      <c r="D26" s="53">
        <v>0</v>
      </c>
      <c r="E26" s="54">
        <v>0</v>
      </c>
      <c r="F26" s="190">
        <f>+E26-D26</f>
        <v>0</v>
      </c>
      <c r="G26" s="53">
        <v>0</v>
      </c>
      <c r="H26" s="54">
        <v>0</v>
      </c>
      <c r="I26" s="190">
        <f>+H26-G26</f>
        <v>0</v>
      </c>
      <c r="J26" s="53">
        <v>0</v>
      </c>
      <c r="K26" s="54">
        <v>0</v>
      </c>
      <c r="L26" s="190">
        <f>+K26-J26</f>
        <v>0</v>
      </c>
      <c r="M26" s="53">
        <v>0</v>
      </c>
      <c r="N26" s="54">
        <v>0</v>
      </c>
      <c r="O26" s="190">
        <f>+N26-M26</f>
        <v>0</v>
      </c>
      <c r="P26" s="53">
        <v>0</v>
      </c>
      <c r="Q26" s="54">
        <v>0</v>
      </c>
      <c r="R26" s="190">
        <f>+Q26-P26</f>
        <v>0</v>
      </c>
      <c r="S26" s="53">
        <f>+G26+J26+M26+P26</f>
        <v>0</v>
      </c>
      <c r="T26" s="54">
        <f>+H26+K26+N26+Q26</f>
        <v>0</v>
      </c>
      <c r="U26" s="190">
        <f>+T26-S26</f>
        <v>0</v>
      </c>
      <c r="V26" s="144" t="str">
        <f>IF(S26=0," ",U26/S26)</f>
        <v> </v>
      </c>
      <c r="X26" s="12"/>
    </row>
    <row r="27" spans="1:24" ht="12.75" customHeight="1">
      <c r="A27" s="37" t="s">
        <v>106</v>
      </c>
      <c r="B27" s="38" t="s">
        <v>132</v>
      </c>
      <c r="C27" s="33"/>
      <c r="D27" s="53">
        <v>0</v>
      </c>
      <c r="E27" s="54">
        <v>88220620</v>
      </c>
      <c r="F27" s="190">
        <f>+E27-D27</f>
        <v>88220620</v>
      </c>
      <c r="G27" s="53">
        <v>0</v>
      </c>
      <c r="H27" s="54">
        <v>0</v>
      </c>
      <c r="I27" s="190">
        <f>+H27-G27</f>
        <v>0</v>
      </c>
      <c r="J27" s="53">
        <v>0</v>
      </c>
      <c r="K27" s="54">
        <v>3456376</v>
      </c>
      <c r="L27" s="190">
        <f>+K27-J27</f>
        <v>3456376</v>
      </c>
      <c r="M27" s="53">
        <v>0</v>
      </c>
      <c r="N27" s="54">
        <v>0</v>
      </c>
      <c r="O27" s="190">
        <f>+N27-M27</f>
        <v>0</v>
      </c>
      <c r="P27" s="53">
        <v>0</v>
      </c>
      <c r="Q27" s="57">
        <v>0</v>
      </c>
      <c r="R27" s="190">
        <f>+Q27-P27</f>
        <v>0</v>
      </c>
      <c r="S27" s="56">
        <f>+G27+J27+M27+P27</f>
        <v>0</v>
      </c>
      <c r="T27" s="57">
        <f>+H27+K27+N27+Q27</f>
        <v>3456376</v>
      </c>
      <c r="U27" s="190">
        <f>+T27-S27</f>
        <v>3456376</v>
      </c>
      <c r="V27" s="144" t="str">
        <f>IF(S27=0," ",U27/S27)</f>
        <v> </v>
      </c>
      <c r="X27" s="12"/>
    </row>
    <row r="28" spans="1:24" ht="12.75" customHeight="1">
      <c r="A28" s="37"/>
      <c r="B28" s="38"/>
      <c r="C28" s="33"/>
      <c r="D28" s="53"/>
      <c r="E28" s="54"/>
      <c r="F28" s="190"/>
      <c r="G28" s="56"/>
      <c r="H28" s="57"/>
      <c r="I28" s="190"/>
      <c r="J28" s="56"/>
      <c r="K28" s="57"/>
      <c r="L28" s="190"/>
      <c r="M28" s="56"/>
      <c r="N28" s="57"/>
      <c r="O28" s="190"/>
      <c r="P28" s="56"/>
      <c r="Q28" s="57"/>
      <c r="R28" s="190"/>
      <c r="S28" s="56"/>
      <c r="T28" s="57"/>
      <c r="U28" s="190"/>
      <c r="V28" s="144"/>
      <c r="X28" s="12"/>
    </row>
    <row r="29" spans="1:24" ht="12.75" customHeight="1">
      <c r="A29" s="22" t="s">
        <v>51</v>
      </c>
      <c r="B29" s="38" t="s">
        <v>133</v>
      </c>
      <c r="C29" s="35"/>
      <c r="D29" s="53">
        <v>80497759</v>
      </c>
      <c r="E29" s="54">
        <v>115647553</v>
      </c>
      <c r="F29" s="190">
        <f>+E29-D29</f>
        <v>35149794</v>
      </c>
      <c r="G29" s="53">
        <v>1249312</v>
      </c>
      <c r="H29" s="54">
        <v>0</v>
      </c>
      <c r="I29" s="190">
        <f>+H29-G29</f>
        <v>-1249312</v>
      </c>
      <c r="J29" s="53">
        <v>0</v>
      </c>
      <c r="K29" s="54">
        <v>0</v>
      </c>
      <c r="L29" s="190">
        <f>+K29-J29</f>
        <v>0</v>
      </c>
      <c r="M29" s="53">
        <v>6438391</v>
      </c>
      <c r="N29" s="54">
        <v>263250</v>
      </c>
      <c r="O29" s="190">
        <f>+N29-M29</f>
        <v>-6175141</v>
      </c>
      <c r="P29" s="53">
        <v>0</v>
      </c>
      <c r="Q29" s="54">
        <v>0</v>
      </c>
      <c r="R29" s="190">
        <f>+Q29-P29</f>
        <v>0</v>
      </c>
      <c r="S29" s="53">
        <f>+G29+J29+M29+P29</f>
        <v>7687703</v>
      </c>
      <c r="T29" s="54">
        <f>+H29+K29+N29+Q29</f>
        <v>263250</v>
      </c>
      <c r="U29" s="190">
        <f>+T29-S29</f>
        <v>-7424453</v>
      </c>
      <c r="V29" s="144">
        <f>IF(S29=0," ",U29/S29)</f>
        <v>-0.9657570017988468</v>
      </c>
      <c r="X29" s="12"/>
    </row>
    <row r="30" spans="1:24" ht="12.75" customHeight="1">
      <c r="A30" s="37"/>
      <c r="B30" s="34"/>
      <c r="C30" s="35"/>
      <c r="D30" s="53"/>
      <c r="E30" s="54"/>
      <c r="F30" s="190"/>
      <c r="G30" s="191"/>
      <c r="H30" s="54"/>
      <c r="I30" s="190"/>
      <c r="J30" s="191"/>
      <c r="K30" s="54"/>
      <c r="L30" s="190"/>
      <c r="M30" s="191"/>
      <c r="N30" s="54"/>
      <c r="O30" s="190"/>
      <c r="P30" s="191"/>
      <c r="Q30" s="54"/>
      <c r="R30" s="190"/>
      <c r="S30" s="191"/>
      <c r="T30" s="54"/>
      <c r="U30" s="190"/>
      <c r="V30" s="145"/>
      <c r="X30" s="12"/>
    </row>
    <row r="31" spans="1:22" ht="20.25" customHeight="1" thickBot="1">
      <c r="A31" s="247" t="s">
        <v>4</v>
      </c>
      <c r="B31" s="248"/>
      <c r="C31" s="17"/>
      <c r="D31" s="192">
        <f>SUM(D12:D29)</f>
        <v>753712386</v>
      </c>
      <c r="E31" s="193">
        <f aca="true" t="shared" si="4" ref="E31:U31">SUM(E12:E29)</f>
        <v>1046230340</v>
      </c>
      <c r="F31" s="194">
        <f t="shared" si="4"/>
        <v>292517954</v>
      </c>
      <c r="G31" s="192">
        <f>SUM(G12:G29)</f>
        <v>66910864</v>
      </c>
      <c r="H31" s="195">
        <f>SUM(H12:H29)</f>
        <v>70370243</v>
      </c>
      <c r="I31" s="194">
        <f t="shared" si="4"/>
        <v>3459379</v>
      </c>
      <c r="J31" s="192">
        <f t="shared" si="4"/>
        <v>0</v>
      </c>
      <c r="K31" s="195">
        <f t="shared" si="4"/>
        <v>3456376</v>
      </c>
      <c r="L31" s="194">
        <f t="shared" si="4"/>
        <v>3456376</v>
      </c>
      <c r="M31" s="192">
        <f t="shared" si="4"/>
        <v>31195035</v>
      </c>
      <c r="N31" s="195">
        <f t="shared" si="4"/>
        <v>7107275</v>
      </c>
      <c r="O31" s="194">
        <f t="shared" si="4"/>
        <v>-24087760</v>
      </c>
      <c r="P31" s="192">
        <f t="shared" si="4"/>
        <v>0</v>
      </c>
      <c r="Q31" s="195">
        <f t="shared" si="4"/>
        <v>4979550</v>
      </c>
      <c r="R31" s="194">
        <f t="shared" si="4"/>
        <v>4979550</v>
      </c>
      <c r="S31" s="192">
        <f t="shared" si="4"/>
        <v>98105899</v>
      </c>
      <c r="T31" s="195">
        <f t="shared" si="4"/>
        <v>85913444</v>
      </c>
      <c r="U31" s="194">
        <f t="shared" si="4"/>
        <v>-12192455</v>
      </c>
      <c r="V31" s="196">
        <f>IF(S31=0," ",U31/S31)</f>
        <v>-0.12427851051036187</v>
      </c>
    </row>
    <row r="32" spans="8:20" ht="3" customHeight="1">
      <c r="H32" s="29"/>
      <c r="N32" s="29"/>
      <c r="Q32" s="29"/>
      <c r="S32" s="12"/>
      <c r="T32" s="12"/>
    </row>
    <row r="33" spans="1:20" ht="13.5">
      <c r="A33" s="68" t="s">
        <v>143</v>
      </c>
      <c r="C33" s="32"/>
      <c r="G33" s="29"/>
      <c r="S33" s="143"/>
      <c r="T33" s="12"/>
    </row>
    <row r="34" spans="1:22" s="1" customFormat="1" ht="11.25">
      <c r="A34" s="67"/>
      <c r="C34" s="13"/>
      <c r="F34" s="50"/>
      <c r="G34" s="199"/>
      <c r="H34" s="2"/>
      <c r="I34" s="50"/>
      <c r="L34" s="50"/>
      <c r="O34" s="50"/>
      <c r="P34" s="137"/>
      <c r="R34" s="50"/>
      <c r="S34" s="199"/>
      <c r="U34" s="50"/>
      <c r="V34" s="50"/>
    </row>
    <row r="35" spans="1:22" s="1" customFormat="1" ht="11.25">
      <c r="A35" s="136" t="s">
        <v>62</v>
      </c>
      <c r="C35" s="13"/>
      <c r="D35" s="2"/>
      <c r="E35" s="2"/>
      <c r="F35" s="132"/>
      <c r="G35" s="2"/>
      <c r="H35" s="2"/>
      <c r="I35" s="132"/>
      <c r="J35" s="2"/>
      <c r="K35" s="2"/>
      <c r="L35" s="132"/>
      <c r="M35" s="2"/>
      <c r="N35" s="2"/>
      <c r="O35" s="132"/>
      <c r="P35" s="2"/>
      <c r="Q35" s="2"/>
      <c r="R35" s="132"/>
      <c r="S35" s="2"/>
      <c r="T35" s="2"/>
      <c r="U35" s="132"/>
      <c r="V35" s="132"/>
    </row>
    <row r="36" spans="1:22" s="1" customFormat="1" ht="11.25">
      <c r="A36" s="40" t="s">
        <v>27</v>
      </c>
      <c r="B36" s="23" t="s">
        <v>40</v>
      </c>
      <c r="C36" s="15"/>
      <c r="F36" s="50"/>
      <c r="I36" s="50"/>
      <c r="L36" s="50"/>
      <c r="O36" s="50"/>
      <c r="R36" s="50"/>
      <c r="U36" s="50"/>
      <c r="V36" s="50"/>
    </row>
    <row r="37" spans="1:22" s="1" customFormat="1" ht="11.25">
      <c r="A37" s="41" t="s">
        <v>44</v>
      </c>
      <c r="B37" s="23" t="s">
        <v>45</v>
      </c>
      <c r="C37" s="15"/>
      <c r="F37" s="50"/>
      <c r="I37" s="50"/>
      <c r="L37" s="50"/>
      <c r="O37" s="50"/>
      <c r="R37" s="50"/>
      <c r="U37" s="50"/>
      <c r="V37" s="50"/>
    </row>
    <row r="38" spans="1:22" s="1" customFormat="1" ht="11.25">
      <c r="A38" s="41" t="s">
        <v>21</v>
      </c>
      <c r="B38" s="23" t="s">
        <v>47</v>
      </c>
      <c r="C38" s="15"/>
      <c r="F38" s="50"/>
      <c r="I38" s="50"/>
      <c r="L38" s="50"/>
      <c r="O38" s="50"/>
      <c r="R38" s="50"/>
      <c r="U38" s="50"/>
      <c r="V38" s="50"/>
    </row>
    <row r="39" spans="1:22" s="1" customFormat="1" ht="11.25">
      <c r="A39" s="50" t="s">
        <v>102</v>
      </c>
      <c r="B39" s="50" t="s">
        <v>103</v>
      </c>
      <c r="C39" s="15"/>
      <c r="F39" s="50"/>
      <c r="I39" s="50"/>
      <c r="L39" s="50"/>
      <c r="O39" s="50"/>
      <c r="R39" s="50"/>
      <c r="U39" s="50"/>
      <c r="V39" s="50"/>
    </row>
    <row r="40" spans="1:22" s="1" customFormat="1" ht="11.25">
      <c r="A40" s="41" t="s">
        <v>49</v>
      </c>
      <c r="B40" s="23" t="s">
        <v>50</v>
      </c>
      <c r="C40" s="13"/>
      <c r="F40" s="50"/>
      <c r="I40" s="50"/>
      <c r="L40" s="50"/>
      <c r="O40" s="50"/>
      <c r="R40" s="50"/>
      <c r="U40" s="50"/>
      <c r="V40" s="50"/>
    </row>
    <row r="41" spans="3:22" s="1" customFormat="1" ht="11.25">
      <c r="C41" s="13"/>
      <c r="F41" s="50"/>
      <c r="I41" s="50"/>
      <c r="L41" s="50"/>
      <c r="O41" s="50"/>
      <c r="R41" s="50"/>
      <c r="U41" s="50"/>
      <c r="V41" s="50"/>
    </row>
    <row r="42" spans="3:22" s="1" customFormat="1" ht="11.25">
      <c r="C42" s="13"/>
      <c r="F42" s="50"/>
      <c r="I42" s="50"/>
      <c r="L42" s="50"/>
      <c r="O42" s="50"/>
      <c r="R42" s="50"/>
      <c r="U42" s="50"/>
      <c r="V42" s="50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2021-05-14T17:20:23Z</dcterms:modified>
  <cp:category/>
  <cp:version/>
  <cp:contentType/>
  <cp:contentStatus/>
</cp:coreProperties>
</file>