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Egresos_1" sheetId="1" r:id="rId1"/>
    <sheet name="Egresos_2" sheetId="2" r:id="rId2"/>
    <sheet name="Gto_09_10" sheetId="3" r:id="rId3"/>
    <sheet name="Ing_2020_2021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'Ing_2020_2021'!$A$1:$V$40</definedName>
  </definedNames>
  <calcPr fullCalcOnLoad="1"/>
</workbook>
</file>

<file path=xl/sharedStrings.xml><?xml version="1.0" encoding="utf-8"?>
<sst xmlns="http://schemas.openxmlformats.org/spreadsheetml/2006/main" count="191" uniqueCount="150">
  <si>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</si>
  <si>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</si>
  <si>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</si>
  <si>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</si>
  <si>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</si>
  <si>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</si>
  <si>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</si>
  <si>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</si>
  <si>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</si>
  <si>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</si>
  <si>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</si>
  <si>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</si>
  <si>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</si>
  <si>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</si>
  <si>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</si>
  <si>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</si>
  <si>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</si>
  <si>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</si>
  <si>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</si>
  <si>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</si>
  <si>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</si>
  <si>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</si>
  <si>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</si>
  <si>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</si>
  <si>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</si>
  <si>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</si>
  <si>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</si>
  <si>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</si>
  <si>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</si>
  <si>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</si>
  <si>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</si>
  <si>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</si>
  <si>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</si>
  <si>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</si>
  <si>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</si>
  <si>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</si>
  <si>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</si>
  <si>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</si>
  <si>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</si>
  <si>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</si>
  <si>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</si>
  <si>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</si>
  <si>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</si>
  <si>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</si>
  <si>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</si>
  <si>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</si>
  <si>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</si>
  <si>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</si>
  <si>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</si>
  <si>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</si>
  <si>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</si>
  <si>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</si>
  <si>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</si>
  <si>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</si>
  <si>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</si>
  <si>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</si>
  <si>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</si>
  <si>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</si>
  <si>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</si>
  <si>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</si>
  <si>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</si>
  <si>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</si>
  <si>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</si>
  <si>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</si>
  <si>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</si>
  <si>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</si>
  <si>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</si>
  <si>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</si>
  <si>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</si>
  <si>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</si>
  <si>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</si>
  <si>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</si>
  <si>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</si>
  <si>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</si>
  <si>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</si>
  <si>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</si>
  <si>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</si>
  <si>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</si>
  <si>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</si>
  <si>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</si>
  <si>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</si>
  <si>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</si>
  <si>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</si>
  <si>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</si>
  <si>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</si>
  <si>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</si>
  <si>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</si>
  <si>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</si>
  <si>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</si>
  <si>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</si>
  <si>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</si>
  <si>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</si>
  <si>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</si>
  <si>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</si>
  <si>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</si>
  <si>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</si>
  <si>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</si>
  <si>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</si>
  <si>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</si>
  <si>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</si>
  <si>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</si>
  <si>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</si>
  <si>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</si>
  <si>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</si>
  <si>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</si>
  <si>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</si>
  <si>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</si>
  <si>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</si>
  <si>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</si>
  <si>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</si>
  <si>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</si>
  <si>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</si>
  <si>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</si>
  <si>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</si>
  <si>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</si>
  <si>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</si>
  <si>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</si>
  <si>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</si>
  <si>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</si>
  <si>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</si>
  <si>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</si>
  <si>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</si>
  <si>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</si>
  <si>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</si>
  <si>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</si>
  <si>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</si>
  <si>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</si>
  <si>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</si>
  <si>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</si>
  <si>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</si>
  <si>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</si>
  <si>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</si>
  <si>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</si>
  <si>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</si>
  <si>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</si>
  <si>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</si>
  <si>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</si>
  <si>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5 RECURSOS DETERMINADOS</t>
  </si>
  <si>
    <t>AÑO FISCAL 2020</t>
  </si>
  <si>
    <t>AÑO FISCAL 2021</t>
  </si>
  <si>
    <t>INGRESOS COMPARATIVOS III TRIMESTRE AÑO FISCAL 2020 - 2021</t>
  </si>
  <si>
    <t>EJECUCION III TRIMESTRE (*)</t>
  </si>
  <si>
    <t>EJECUCION AL
III TRIMESTRE (*)</t>
  </si>
  <si>
    <t>RESULTADOS OPERATIVOS COMPARATIVOS III TRIMESTRE AÑOS FISCALES 2020 - 2021</t>
  </si>
  <si>
    <t>EJECUCION
III TRIMESTRE
 /*</t>
  </si>
  <si>
    <t>PRESUPUESTO DE EGRESOS COMPARATIVO III TRIMESTRE AÑO FISCAL 2020 - 2021</t>
  </si>
  <si>
    <t>Fuente : Consulta Amigable: Base de Datos MEF, al 30 de Setiembre del 2021.</t>
  </si>
  <si>
    <t>EJECUCION III TRIMESTRE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</si>
  <si>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</t>
    </r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</si>
  <si>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III Trimestre se encuentra a Nivel de Devengados.</t>
    </r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</si>
</sst>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>
      <alignment horizontal="center" vertical="center" wrapText="1"/>
    </xf>
    <xf numFmtId="216" fontId="6" fillId="0" borderId="0" xfId="50" applyNumberFormat="1" applyFont="1" applyAlignment="1">
      <alignment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zoomScale="160" zoomScaleNormal="160" zoomScalePageLayoutView="0" workbookViewId="0" topLeftCell="A1">
      <selection activeCell="O7" sqref="O7:O9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195" t="s">
        <v>145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12.75">
      <c r="C2" s="196" t="s">
        <v>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5" ht="12.75">
      <c r="C3" s="196" t="s">
        <v>115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7" t="s">
        <v>6</v>
      </c>
      <c r="D6" s="201"/>
      <c r="E6" s="14"/>
      <c r="F6" s="199" t="s">
        <v>138</v>
      </c>
      <c r="G6" s="202"/>
      <c r="H6" s="200"/>
      <c r="I6" s="72"/>
      <c r="J6" s="199" t="s">
        <v>139</v>
      </c>
      <c r="K6" s="202"/>
      <c r="L6" s="200"/>
      <c r="M6" s="72"/>
      <c r="N6" s="199" t="s">
        <v>10</v>
      </c>
      <c r="O6" s="200"/>
    </row>
    <row r="7" spans="3:15" ht="12.75" customHeight="1">
      <c r="C7" s="201"/>
      <c r="D7" s="201"/>
      <c r="E7" s="14"/>
      <c r="F7" s="197" t="s">
        <v>8</v>
      </c>
      <c r="G7" s="197" t="s">
        <v>144</v>
      </c>
      <c r="H7" s="197" t="s">
        <v>114</v>
      </c>
      <c r="I7" s="69"/>
      <c r="J7" s="197" t="s">
        <v>8</v>
      </c>
      <c r="K7" s="197" t="s">
        <v>144</v>
      </c>
      <c r="L7" s="197" t="s">
        <v>114</v>
      </c>
      <c r="M7" s="69"/>
      <c r="N7" s="197" t="s">
        <v>8</v>
      </c>
      <c r="O7" s="197" t="s">
        <v>144</v>
      </c>
    </row>
    <row r="8" spans="3:15" ht="12.75">
      <c r="C8" s="201"/>
      <c r="D8" s="201"/>
      <c r="E8" s="14"/>
      <c r="F8" s="198"/>
      <c r="G8" s="198"/>
      <c r="H8" s="198"/>
      <c r="I8" s="69"/>
      <c r="J8" s="198"/>
      <c r="K8" s="198"/>
      <c r="L8" s="198"/>
      <c r="M8" s="69"/>
      <c r="N8" s="198"/>
      <c r="O8" s="198"/>
    </row>
    <row r="9" spans="3:15" ht="12.75">
      <c r="C9" s="201"/>
      <c r="D9" s="201"/>
      <c r="E9" s="14"/>
      <c r="F9" s="198"/>
      <c r="G9" s="198"/>
      <c r="H9" s="198"/>
      <c r="I9" s="69"/>
      <c r="J9" s="198"/>
      <c r="K9" s="198"/>
      <c r="L9" s="198"/>
      <c r="M9" s="69"/>
      <c r="N9" s="198"/>
      <c r="O9" s="198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3" t="s">
        <v>7</v>
      </c>
      <c r="D11" s="194"/>
      <c r="E11" s="16"/>
      <c r="F11" s="160">
        <f>SUM(F12:F16)</f>
        <v>10083530277</v>
      </c>
      <c r="G11" s="160">
        <f>SUM(G12:G16)</f>
        <v>5167930364.899995</v>
      </c>
      <c r="H11" s="127">
        <f aca="true" t="shared" si="0" ref="H11:H16">IF(F11=0," ",G11/F11)</f>
        <v>0.512512009478245</v>
      </c>
      <c r="I11" s="69"/>
      <c r="J11" s="160">
        <f>SUM(J12:J16)</f>
        <v>10112711524</v>
      </c>
      <c r="K11" s="160">
        <f>SUM(K12:K16)</f>
        <v>6164335318.469998</v>
      </c>
      <c r="L11" s="127">
        <f aca="true" t="shared" si="1" ref="L11:L16">IF(J11=0," ",K11/J11)</f>
        <v>0.6095630537705427</v>
      </c>
      <c r="M11" s="69"/>
      <c r="N11" s="160">
        <f aca="true" t="shared" si="2" ref="N11:O16">+J11-F11</f>
        <v>29181247</v>
      </c>
      <c r="O11" s="160">
        <f t="shared" si="2"/>
        <v>996404953.5700035</v>
      </c>
    </row>
    <row r="12" spans="3:18" ht="12.75">
      <c r="C12" s="76" t="s">
        <v>32</v>
      </c>
      <c r="D12" s="120" t="s">
        <v>1</v>
      </c>
      <c r="E12" s="71"/>
      <c r="F12" s="159">
        <v>7108291075</v>
      </c>
      <c r="G12" s="159">
        <v>4673663636.419995</v>
      </c>
      <c r="H12" s="96">
        <f t="shared" si="0"/>
        <v>0.6574946899483847</v>
      </c>
      <c r="I12" s="69"/>
      <c r="J12" s="159">
        <v>6928627753</v>
      </c>
      <c r="K12" s="159">
        <v>4446221309.909999</v>
      </c>
      <c r="L12" s="96">
        <f t="shared" si="1"/>
        <v>0.6417174465730023</v>
      </c>
      <c r="M12" s="69"/>
      <c r="N12" s="159">
        <f t="shared" si="2"/>
        <v>-179663322</v>
      </c>
      <c r="O12" s="159">
        <f t="shared" si="2"/>
        <v>-227442326.5099964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9">
        <v>362893029</v>
      </c>
      <c r="G13" s="159">
        <v>125949302.99999996</v>
      </c>
      <c r="H13" s="96">
        <f t="shared" si="0"/>
        <v>0.3470700535280879</v>
      </c>
      <c r="I13" s="69"/>
      <c r="J13" s="159">
        <v>254515355</v>
      </c>
      <c r="K13" s="159">
        <v>86927179.91000006</v>
      </c>
      <c r="L13" s="96">
        <f t="shared" si="1"/>
        <v>0.3415400218584064</v>
      </c>
      <c r="M13" s="69"/>
      <c r="N13" s="159">
        <f t="shared" si="2"/>
        <v>-108377674</v>
      </c>
      <c r="O13" s="159">
        <f t="shared" si="2"/>
        <v>-39022123.0899999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9">
        <v>1954550860</v>
      </c>
      <c r="G14" s="159">
        <v>78577071.87000002</v>
      </c>
      <c r="H14" s="96">
        <f t="shared" si="0"/>
        <v>0.040202111634997324</v>
      </c>
      <c r="I14" s="69"/>
      <c r="J14" s="159">
        <v>2279663864</v>
      </c>
      <c r="K14" s="159">
        <v>1307384024.8700001</v>
      </c>
      <c r="L14" s="96">
        <f t="shared" si="1"/>
        <v>0.5734985957868393</v>
      </c>
      <c r="M14" s="69"/>
      <c r="N14" s="159">
        <f t="shared" si="2"/>
        <v>325113004</v>
      </c>
      <c r="O14" s="159">
        <f t="shared" si="2"/>
        <v>1228806953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9">
        <v>654933460</v>
      </c>
      <c r="G15" s="159">
        <v>289740353.61</v>
      </c>
      <c r="H15" s="96">
        <f t="shared" si="0"/>
        <v>0.44239662699474847</v>
      </c>
      <c r="I15" s="69"/>
      <c r="J15" s="159">
        <v>644789833</v>
      </c>
      <c r="K15" s="159">
        <v>321098926.78000015</v>
      </c>
      <c r="L15" s="96">
        <f t="shared" si="1"/>
        <v>0.49799005869250446</v>
      </c>
      <c r="M15" s="69"/>
      <c r="N15" s="159">
        <f t="shared" si="2"/>
        <v>-10143627</v>
      </c>
      <c r="O15" s="159">
        <f t="shared" si="2"/>
        <v>31358573.170000136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9">
        <v>2861853</v>
      </c>
      <c r="G16" s="159">
        <v>0</v>
      </c>
      <c r="H16" s="96">
        <f t="shared" si="0"/>
        <v>0</v>
      </c>
      <c r="I16" s="69"/>
      <c r="J16" s="159">
        <v>5114719</v>
      </c>
      <c r="K16" s="159">
        <v>2703877</v>
      </c>
      <c r="L16" s="96">
        <f t="shared" si="1"/>
        <v>0.5286462462551706</v>
      </c>
      <c r="M16" s="69"/>
      <c r="N16" s="159">
        <f t="shared" si="2"/>
        <v>2252866</v>
      </c>
      <c r="O16" s="159">
        <f t="shared" si="2"/>
        <v>2703877</v>
      </c>
      <c r="Q16" s="77"/>
      <c r="R16" s="77"/>
    </row>
    <row r="17" spans="3:15" ht="5.25" customHeight="1">
      <c r="C17" s="73"/>
      <c r="D17" s="74"/>
      <c r="E17" s="71"/>
      <c r="F17" s="159"/>
      <c r="G17" s="159"/>
      <c r="H17" s="97"/>
      <c r="I17" s="69"/>
      <c r="J17" s="159"/>
      <c r="K17" s="159"/>
      <c r="L17" s="97"/>
      <c r="M17" s="69"/>
      <c r="N17" s="159"/>
      <c r="O17" s="159"/>
    </row>
    <row r="18" spans="3:15" ht="12.75">
      <c r="C18" s="193" t="s">
        <v>5</v>
      </c>
      <c r="D18" s="194"/>
      <c r="E18" s="16"/>
      <c r="F18" s="160">
        <f>+F19+F25</f>
        <v>10083530277</v>
      </c>
      <c r="G18" s="160">
        <f>+G19+G25</f>
        <v>5167930364.900005</v>
      </c>
      <c r="H18" s="127">
        <f>IF(F18=0," ",G18/F18)</f>
        <v>0.512512009478246</v>
      </c>
      <c r="I18" s="69"/>
      <c r="J18" s="160">
        <f>+J19+J25</f>
        <v>10112711524</v>
      </c>
      <c r="K18" s="160">
        <f>+K19+K25</f>
        <v>6164335318.469999</v>
      </c>
      <c r="L18" s="127">
        <f aca="true" t="shared" si="3" ref="L18:L30">IF(J18=0," ",K18/J18)</f>
        <v>0.6095630537705428</v>
      </c>
      <c r="M18" s="69"/>
      <c r="N18" s="160">
        <f aca="true" t="shared" si="4" ref="N18:N30">+J18-F18</f>
        <v>29181247</v>
      </c>
      <c r="O18" s="160">
        <f aca="true" t="shared" si="5" ref="O18:O30">+K18-G18</f>
        <v>996404953.569994</v>
      </c>
    </row>
    <row r="19" spans="3:15" ht="12.75">
      <c r="C19" s="76"/>
      <c r="D19" s="128" t="s">
        <v>108</v>
      </c>
      <c r="E19" s="16"/>
      <c r="F19" s="160">
        <f>+SUM(F20:F24)</f>
        <v>9112733269</v>
      </c>
      <c r="G19" s="160">
        <f>+SUM(G20:G24)</f>
        <v>4954341893.090005</v>
      </c>
      <c r="H19" s="127">
        <f aca="true" t="shared" si="6" ref="H19:H30">IF(F19=0," ",G19/F19)</f>
        <v>0.5436724357930952</v>
      </c>
      <c r="I19" s="69"/>
      <c r="J19" s="160">
        <f>+SUM(J20:J24)</f>
        <v>8961188238</v>
      </c>
      <c r="K19" s="160">
        <f>+SUM(K20:K24)</f>
        <v>5805316808.99</v>
      </c>
      <c r="L19" s="127">
        <f t="shared" si="3"/>
        <v>0.6478289100515154</v>
      </c>
      <c r="M19" s="69"/>
      <c r="N19" s="160">
        <f t="shared" si="4"/>
        <v>-151545031</v>
      </c>
      <c r="O19" s="160">
        <f t="shared" si="5"/>
        <v>850974915.8999949</v>
      </c>
    </row>
    <row r="20" spans="3:21" ht="12.75">
      <c r="C20" s="76"/>
      <c r="D20" s="121" t="s">
        <v>109</v>
      </c>
      <c r="E20" s="71"/>
      <c r="F20" s="159">
        <v>2844413143</v>
      </c>
      <c r="G20" s="159">
        <v>1903678657.800004</v>
      </c>
      <c r="H20" s="96">
        <f t="shared" si="6"/>
        <v>0.6692693930503344</v>
      </c>
      <c r="I20" s="69"/>
      <c r="J20" s="159">
        <v>2884474457</v>
      </c>
      <c r="K20" s="159">
        <v>1995779248.500003</v>
      </c>
      <c r="L20" s="96">
        <f t="shared" si="3"/>
        <v>0.6919039423825285</v>
      </c>
      <c r="M20" s="69"/>
      <c r="N20" s="159">
        <f t="shared" si="4"/>
        <v>40061314</v>
      </c>
      <c r="O20" s="159">
        <f t="shared" si="5"/>
        <v>92100590.6999991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9">
        <v>172337429</v>
      </c>
      <c r="G21" s="159">
        <v>121655125.91000001</v>
      </c>
      <c r="H21" s="96">
        <f t="shared" si="6"/>
        <v>0.7059123872040589</v>
      </c>
      <c r="I21" s="69"/>
      <c r="J21" s="159">
        <v>178109389</v>
      </c>
      <c r="K21" s="159">
        <v>121696501.02999997</v>
      </c>
      <c r="L21" s="96">
        <f t="shared" si="3"/>
        <v>0.6832683089491703</v>
      </c>
      <c r="M21" s="69"/>
      <c r="N21" s="159">
        <f t="shared" si="4"/>
        <v>5771960</v>
      </c>
      <c r="O21" s="159">
        <f t="shared" si="5"/>
        <v>41375.119999960065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9">
        <v>5325195692</v>
      </c>
      <c r="G22" s="159">
        <v>2380633593.0200014</v>
      </c>
      <c r="H22" s="96">
        <f t="shared" si="6"/>
        <v>0.44705091243809286</v>
      </c>
      <c r="I22" s="69"/>
      <c r="J22" s="159">
        <v>4955288156</v>
      </c>
      <c r="K22" s="159">
        <v>3060765004.709997</v>
      </c>
      <c r="L22" s="96">
        <f t="shared" si="3"/>
        <v>0.6176764919319451</v>
      </c>
      <c r="M22" s="69"/>
      <c r="N22" s="159">
        <f t="shared" si="4"/>
        <v>-369907536</v>
      </c>
      <c r="O22" s="159">
        <f t="shared" si="5"/>
        <v>680131411.6899958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9">
        <v>670961416</v>
      </c>
      <c r="G23" s="159">
        <v>474531753.3699998</v>
      </c>
      <c r="H23" s="96">
        <f t="shared" si="6"/>
        <v>0.7072414926613304</v>
      </c>
      <c r="I23" s="69"/>
      <c r="J23" s="159">
        <v>564259151</v>
      </c>
      <c r="K23" s="159">
        <v>387564858.0400002</v>
      </c>
      <c r="L23" s="96">
        <f t="shared" si="3"/>
        <v>0.6868561322455189</v>
      </c>
      <c r="M23" s="69"/>
      <c r="N23" s="159">
        <f t="shared" si="4"/>
        <v>-106702265</v>
      </c>
      <c r="O23" s="159">
        <f t="shared" si="5"/>
        <v>-86966895.32999963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9">
        <v>99825589</v>
      </c>
      <c r="G24" s="159">
        <v>73842762.99000002</v>
      </c>
      <c r="H24" s="96">
        <f t="shared" si="6"/>
        <v>0.7397177790756639</v>
      </c>
      <c r="I24" s="69"/>
      <c r="J24" s="159">
        <v>379057085</v>
      </c>
      <c r="K24" s="159">
        <v>239511196.71000007</v>
      </c>
      <c r="L24" s="96">
        <f t="shared" si="3"/>
        <v>0.6318604932816387</v>
      </c>
      <c r="M24" s="69"/>
      <c r="N24" s="159">
        <f t="shared" si="4"/>
        <v>279231496</v>
      </c>
      <c r="O24" s="159">
        <f t="shared" si="5"/>
        <v>165668433.72000003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60">
        <f>+F26+F27+F28</f>
        <v>970797008</v>
      </c>
      <c r="G25" s="160">
        <f>+G26+G27+G28</f>
        <v>213588471.81000006</v>
      </c>
      <c r="H25" s="127">
        <f t="shared" si="6"/>
        <v>0.22001352502108254</v>
      </c>
      <c r="I25" s="69"/>
      <c r="J25" s="160">
        <f>+J26+J27+J28</f>
        <v>1151523286</v>
      </c>
      <c r="K25" s="160">
        <f>+K26+K27+K28</f>
        <v>359018509.47999996</v>
      </c>
      <c r="L25" s="127">
        <f t="shared" si="3"/>
        <v>0.3117770294746779</v>
      </c>
      <c r="M25" s="69"/>
      <c r="N25" s="160">
        <f t="shared" si="4"/>
        <v>180726278</v>
      </c>
      <c r="O25" s="160">
        <f t="shared" si="5"/>
        <v>145430037.6699999</v>
      </c>
    </row>
    <row r="26" spans="3:21" ht="12.75">
      <c r="C26" s="78"/>
      <c r="D26" s="123" t="s">
        <v>107</v>
      </c>
      <c r="E26" s="71"/>
      <c r="F26" s="159">
        <v>176190036</v>
      </c>
      <c r="G26" s="159">
        <v>0</v>
      </c>
      <c r="H26" s="96">
        <f t="shared" si="6"/>
        <v>0</v>
      </c>
      <c r="I26" s="69"/>
      <c r="J26" s="159">
        <v>0</v>
      </c>
      <c r="K26" s="159">
        <v>0</v>
      </c>
      <c r="L26" s="96" t="str">
        <f t="shared" si="3"/>
        <v> </v>
      </c>
      <c r="M26" s="69"/>
      <c r="N26" s="159">
        <f t="shared" si="4"/>
        <v>-176190036</v>
      </c>
      <c r="O26" s="159">
        <f t="shared" si="5"/>
        <v>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9">
        <v>0</v>
      </c>
      <c r="G27" s="159">
        <v>0</v>
      </c>
      <c r="H27" s="96" t="str">
        <f t="shared" si="6"/>
        <v> </v>
      </c>
      <c r="I27" s="69"/>
      <c r="J27" s="159">
        <v>0</v>
      </c>
      <c r="K27" s="159">
        <v>0</v>
      </c>
      <c r="L27" s="96" t="str">
        <f t="shared" si="3"/>
        <v> </v>
      </c>
      <c r="M27" s="69"/>
      <c r="N27" s="159">
        <f t="shared" si="4"/>
        <v>0</v>
      </c>
      <c r="O27" s="159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1">
        <f>SUM(F29:F30)</f>
        <v>794606972</v>
      </c>
      <c r="G28" s="161">
        <f>SUM(G29:G30)</f>
        <v>213588471.81000006</v>
      </c>
      <c r="H28" s="127">
        <f t="shared" si="6"/>
        <v>0.268797631201756</v>
      </c>
      <c r="I28" s="81"/>
      <c r="J28" s="161">
        <f>+J29+J30</f>
        <v>1151523286</v>
      </c>
      <c r="K28" s="161">
        <f>+K29+K30</f>
        <v>359018509.47999996</v>
      </c>
      <c r="L28" s="130">
        <f t="shared" si="3"/>
        <v>0.3117770294746779</v>
      </c>
      <c r="M28" s="81"/>
      <c r="N28" s="160">
        <f t="shared" si="4"/>
        <v>356916314</v>
      </c>
      <c r="O28" s="160">
        <f t="shared" si="5"/>
        <v>145430037.6699999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9">
        <v>643930288</v>
      </c>
      <c r="G29" s="159">
        <v>175713919.19000006</v>
      </c>
      <c r="H29" s="96">
        <f t="shared" si="6"/>
        <v>0.27287723914300493</v>
      </c>
      <c r="I29" s="69"/>
      <c r="J29" s="163">
        <v>1033822370</v>
      </c>
      <c r="K29" s="159">
        <v>335925173.2699999</v>
      </c>
      <c r="L29" s="96">
        <f t="shared" si="3"/>
        <v>0.3249350981542409</v>
      </c>
      <c r="M29" s="69"/>
      <c r="N29" s="159">
        <f t="shared" si="4"/>
        <v>389892082</v>
      </c>
      <c r="O29" s="159">
        <f t="shared" si="5"/>
        <v>160211254.07999986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2">
        <v>150676684</v>
      </c>
      <c r="G30" s="162">
        <v>37874552.62000001</v>
      </c>
      <c r="H30" s="98">
        <f t="shared" si="6"/>
        <v>0.2513630617196222</v>
      </c>
      <c r="I30" s="69"/>
      <c r="J30" s="162">
        <v>117700916</v>
      </c>
      <c r="K30" s="162">
        <v>23093336.210000023</v>
      </c>
      <c r="L30" s="98">
        <f t="shared" si="3"/>
        <v>0.19620353855190067</v>
      </c>
      <c r="M30" s="69"/>
      <c r="N30" s="162">
        <f t="shared" si="4"/>
        <v>-32975768</v>
      </c>
      <c r="O30" s="162">
        <f t="shared" si="5"/>
        <v>-14781216.409999989</v>
      </c>
      <c r="Q30" s="77"/>
      <c r="R30" s="77"/>
      <c r="U30" s="77"/>
    </row>
    <row r="31" spans="2:15" ht="12.75">
      <c r="B31" s="63"/>
      <c r="C31" s="65" t="s">
        <v>146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148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N9" sqref="N9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5" width="14.421875" style="42" bestFit="1" customWidth="1"/>
    <col min="6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07" t="s">
        <v>143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87"/>
    </row>
    <row r="2" spans="2:15" ht="12.75">
      <c r="B2" s="196" t="s">
        <v>97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84"/>
    </row>
    <row r="3" spans="2:15" ht="12.75">
      <c r="B3" s="196" t="s">
        <v>115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06" t="s">
        <v>22</v>
      </c>
      <c r="C5" s="206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16" t="s">
        <v>63</v>
      </c>
      <c r="C7" s="217"/>
      <c r="D7" s="41"/>
      <c r="E7" s="205" t="s">
        <v>138</v>
      </c>
      <c r="F7" s="205"/>
      <c r="G7" s="205"/>
      <c r="I7" s="205" t="s">
        <v>139</v>
      </c>
      <c r="J7" s="205"/>
      <c r="K7" s="205"/>
      <c r="M7" s="205" t="s">
        <v>10</v>
      </c>
      <c r="N7" s="205"/>
    </row>
    <row r="8" spans="2:14" s="43" customFormat="1" ht="38.25">
      <c r="B8" s="218"/>
      <c r="C8" s="219"/>
      <c r="D8" s="41"/>
      <c r="E8" s="125" t="s">
        <v>64</v>
      </c>
      <c r="F8" s="126" t="s">
        <v>142</v>
      </c>
      <c r="G8" s="125" t="s">
        <v>0</v>
      </c>
      <c r="I8" s="125" t="s">
        <v>64</v>
      </c>
      <c r="J8" s="126" t="s">
        <v>142</v>
      </c>
      <c r="K8" s="125" t="s">
        <v>0</v>
      </c>
      <c r="M8" s="126" t="s">
        <v>65</v>
      </c>
      <c r="N8" s="126" t="s">
        <v>142</v>
      </c>
    </row>
    <row r="9" spans="2:14" s="43" customFormat="1" ht="12.75">
      <c r="B9" s="208" t="s">
        <v>66</v>
      </c>
      <c r="C9" s="208"/>
      <c r="D9" s="88"/>
      <c r="E9" s="164">
        <f>SUM(E10:E12)</f>
        <v>2844413143</v>
      </c>
      <c r="F9" s="164">
        <f>SUM(F10:F12)</f>
        <v>1903678657.800002</v>
      </c>
      <c r="G9" s="131">
        <f aca="true" t="shared" si="0" ref="G9:G39">IF(E9=0," ",F9/E9)</f>
        <v>0.6692693930503337</v>
      </c>
      <c r="I9" s="164">
        <f>SUM(I10:I12)</f>
        <v>2884474457</v>
      </c>
      <c r="J9" s="164">
        <f>SUM(J10:J12)</f>
        <v>1995779248.5000033</v>
      </c>
      <c r="K9" s="131">
        <f aca="true" t="shared" si="1" ref="K9:K40">IF(I9=0," ",J9/I9)</f>
        <v>0.6919039423825285</v>
      </c>
      <c r="M9" s="164">
        <f aca="true" t="shared" si="2" ref="M9:M36">+E9-I9</f>
        <v>-40061314</v>
      </c>
      <c r="N9" s="164">
        <f aca="true" t="shared" si="3" ref="N9:N35">+F9-J9</f>
        <v>-92100590.70000124</v>
      </c>
    </row>
    <row r="10" spans="2:14" ht="12.75">
      <c r="B10" s="204" t="s">
        <v>67</v>
      </c>
      <c r="C10" s="204"/>
      <c r="D10" s="89"/>
      <c r="E10" s="165">
        <v>2671072676</v>
      </c>
      <c r="F10" s="165">
        <v>1771677012.370002</v>
      </c>
      <c r="G10" s="90">
        <f t="shared" si="0"/>
        <v>0.6632829680333273</v>
      </c>
      <c r="I10" s="165">
        <v>2725008745</v>
      </c>
      <c r="J10" s="165">
        <v>1892677170.5900035</v>
      </c>
      <c r="K10" s="90">
        <f t="shared" si="1"/>
        <v>0.6945582006159776</v>
      </c>
      <c r="M10" s="165">
        <f t="shared" si="2"/>
        <v>-53936069</v>
      </c>
      <c r="N10" s="165">
        <f t="shared" si="3"/>
        <v>-121000158.22000146</v>
      </c>
    </row>
    <row r="11" spans="2:14" ht="12.75">
      <c r="B11" s="213" t="s">
        <v>68</v>
      </c>
      <c r="C11" s="213"/>
      <c r="D11" s="89"/>
      <c r="E11" s="166">
        <v>14495639</v>
      </c>
      <c r="F11" s="166">
        <v>7394034.51</v>
      </c>
      <c r="G11" s="91">
        <f t="shared" si="0"/>
        <v>0.5100868274934275</v>
      </c>
      <c r="I11" s="166">
        <v>14029948</v>
      </c>
      <c r="J11" s="166">
        <v>6689556.869999999</v>
      </c>
      <c r="K11" s="91">
        <f t="shared" si="1"/>
        <v>0.4768055355586492</v>
      </c>
      <c r="M11" s="166">
        <f t="shared" si="2"/>
        <v>465691</v>
      </c>
      <c r="N11" s="166">
        <f t="shared" si="3"/>
        <v>704477.6400000006</v>
      </c>
    </row>
    <row r="12" spans="2:14" ht="12.75">
      <c r="B12" s="203" t="s">
        <v>69</v>
      </c>
      <c r="C12" s="203"/>
      <c r="D12" s="89"/>
      <c r="E12" s="166">
        <v>158844828</v>
      </c>
      <c r="F12" s="166">
        <v>124607610.92000002</v>
      </c>
      <c r="G12" s="92">
        <f t="shared" si="0"/>
        <v>0.7844612411302433</v>
      </c>
      <c r="I12" s="168">
        <v>145435764</v>
      </c>
      <c r="J12" s="168">
        <v>96412521.04000005</v>
      </c>
      <c r="K12" s="92">
        <f t="shared" si="1"/>
        <v>0.662921680254659</v>
      </c>
      <c r="M12" s="168">
        <f t="shared" si="2"/>
        <v>13409064</v>
      </c>
      <c r="N12" s="168">
        <f t="shared" si="3"/>
        <v>28195089.879999965</v>
      </c>
    </row>
    <row r="13" spans="2:14" ht="12.75">
      <c r="B13" s="208" t="s">
        <v>70</v>
      </c>
      <c r="C13" s="208"/>
      <c r="D13" s="88"/>
      <c r="E13" s="167">
        <f>SUM(E14:E15)</f>
        <v>172337429</v>
      </c>
      <c r="F13" s="167">
        <f>SUM(F14:F15)</f>
        <v>121655125.91</v>
      </c>
      <c r="G13" s="131">
        <f t="shared" si="0"/>
        <v>0.7059123872040588</v>
      </c>
      <c r="I13" s="167">
        <f>SUM(I14:I15)</f>
        <v>178109389</v>
      </c>
      <c r="J13" s="167">
        <f>SUM(J14:J15)</f>
        <v>121696501.03</v>
      </c>
      <c r="K13" s="131">
        <f t="shared" si="1"/>
        <v>0.6832683089491706</v>
      </c>
      <c r="M13" s="167">
        <f t="shared" si="2"/>
        <v>-5771960</v>
      </c>
      <c r="N13" s="167">
        <f t="shared" si="3"/>
        <v>-41375.12000000477</v>
      </c>
    </row>
    <row r="14" spans="2:14" ht="12.75">
      <c r="B14" s="204" t="s">
        <v>71</v>
      </c>
      <c r="C14" s="204"/>
      <c r="D14" s="89"/>
      <c r="E14" s="165">
        <v>161497495</v>
      </c>
      <c r="F14" s="165">
        <v>120453640</v>
      </c>
      <c r="G14" s="90">
        <f t="shared" si="0"/>
        <v>0.745854540963623</v>
      </c>
      <c r="I14" s="165">
        <v>167950118</v>
      </c>
      <c r="J14" s="165">
        <v>117150792.76</v>
      </c>
      <c r="K14" s="90">
        <f t="shared" si="1"/>
        <v>0.6975332566304002</v>
      </c>
      <c r="M14" s="165">
        <f t="shared" si="2"/>
        <v>-6452623</v>
      </c>
      <c r="N14" s="165">
        <f t="shared" si="3"/>
        <v>3302847.2399999946</v>
      </c>
    </row>
    <row r="15" spans="2:14" ht="12.75">
      <c r="B15" s="203" t="s">
        <v>72</v>
      </c>
      <c r="C15" s="203"/>
      <c r="D15" s="89"/>
      <c r="E15" s="168">
        <v>10839934</v>
      </c>
      <c r="F15" s="168">
        <v>1201485.91</v>
      </c>
      <c r="G15" s="92">
        <f t="shared" si="0"/>
        <v>0.11083885842847382</v>
      </c>
      <c r="I15" s="168">
        <v>10159271</v>
      </c>
      <c r="J15" s="168">
        <v>4545708.2700000005</v>
      </c>
      <c r="K15" s="92">
        <f t="shared" si="1"/>
        <v>0.4474443363111389</v>
      </c>
      <c r="M15" s="168">
        <f t="shared" si="2"/>
        <v>680663</v>
      </c>
      <c r="N15" s="168">
        <f t="shared" si="3"/>
        <v>-3344222.3600000003</v>
      </c>
    </row>
    <row r="16" spans="2:14" ht="12.75">
      <c r="B16" s="208" t="s">
        <v>73</v>
      </c>
      <c r="C16" s="208"/>
      <c r="D16" s="88"/>
      <c r="E16" s="167">
        <f>SUM(E17:E18)</f>
        <v>5325195692</v>
      </c>
      <c r="F16" s="167">
        <f>SUM(F17:F18)</f>
        <v>2380633593.0199995</v>
      </c>
      <c r="G16" s="131">
        <f t="shared" si="0"/>
        <v>0.44705091243809253</v>
      </c>
      <c r="I16" s="167">
        <f>SUM(I17:I18)</f>
        <v>4955288156</v>
      </c>
      <c r="J16" s="167">
        <f>SUM(J17:J18)</f>
        <v>3060765004.709978</v>
      </c>
      <c r="K16" s="131">
        <f t="shared" si="1"/>
        <v>0.6176764919319413</v>
      </c>
      <c r="M16" s="167">
        <f t="shared" si="2"/>
        <v>369907536</v>
      </c>
      <c r="N16" s="167">
        <f t="shared" si="3"/>
        <v>-680131411.6899786</v>
      </c>
    </row>
    <row r="17" spans="2:14" ht="12.75">
      <c r="B17" s="204" t="s">
        <v>74</v>
      </c>
      <c r="C17" s="204"/>
      <c r="D17" s="89"/>
      <c r="E17" s="165">
        <v>2542215814</v>
      </c>
      <c r="F17" s="165">
        <v>915537224.1799997</v>
      </c>
      <c r="G17" s="90">
        <f t="shared" si="0"/>
        <v>0.36013355716620515</v>
      </c>
      <c r="I17" s="165">
        <v>1957532725</v>
      </c>
      <c r="J17" s="165">
        <v>983601019.4599997</v>
      </c>
      <c r="K17" s="90">
        <f t="shared" si="1"/>
        <v>0.5024697706956596</v>
      </c>
      <c r="M17" s="165">
        <f t="shared" si="2"/>
        <v>584683089</v>
      </c>
      <c r="N17" s="165">
        <f t="shared" si="3"/>
        <v>-68063795.27999997</v>
      </c>
    </row>
    <row r="18" spans="2:14" ht="12.75">
      <c r="B18" s="203" t="s">
        <v>75</v>
      </c>
      <c r="C18" s="203"/>
      <c r="D18" s="89"/>
      <c r="E18" s="168">
        <v>2782979878</v>
      </c>
      <c r="F18" s="168">
        <v>1465096368.8399997</v>
      </c>
      <c r="G18" s="92">
        <f t="shared" si="0"/>
        <v>0.5264487826239324</v>
      </c>
      <c r="I18" s="168">
        <v>2997755431</v>
      </c>
      <c r="J18" s="168">
        <v>2077163985.2499785</v>
      </c>
      <c r="K18" s="92">
        <f t="shared" si="1"/>
        <v>0.6929064205071166</v>
      </c>
      <c r="M18" s="168">
        <f t="shared" si="2"/>
        <v>-214775553</v>
      </c>
      <c r="N18" s="168">
        <f t="shared" si="3"/>
        <v>-612067616.4099789</v>
      </c>
    </row>
    <row r="19" spans="2:14" ht="12.75">
      <c r="B19" s="208" t="s">
        <v>76</v>
      </c>
      <c r="C19" s="208"/>
      <c r="D19" s="88"/>
      <c r="E19" s="167">
        <f>SUM(E20:E21)</f>
        <v>847151452</v>
      </c>
      <c r="F19" s="167">
        <f>SUM(F20:F21)</f>
        <v>474531753.3699998</v>
      </c>
      <c r="G19" s="131">
        <f t="shared" si="0"/>
        <v>0.560149843631502</v>
      </c>
      <c r="I19" s="167">
        <f>SUM(I20:I21)</f>
        <v>564259151</v>
      </c>
      <c r="J19" s="167">
        <f>SUM(J20:J21)</f>
        <v>387564858.0400002</v>
      </c>
      <c r="K19" s="131">
        <f t="shared" si="1"/>
        <v>0.6868561322455189</v>
      </c>
      <c r="M19" s="167">
        <f t="shared" si="2"/>
        <v>282892301</v>
      </c>
      <c r="N19" s="167">
        <f>+F19-J19</f>
        <v>86966895.32999963</v>
      </c>
    </row>
    <row r="20" spans="2:14" ht="12.75">
      <c r="B20" s="209" t="s">
        <v>77</v>
      </c>
      <c r="C20" s="209"/>
      <c r="D20" s="89"/>
      <c r="E20" s="169">
        <v>670961416</v>
      </c>
      <c r="F20" s="169">
        <v>474531753.3699998</v>
      </c>
      <c r="G20" s="93">
        <f t="shared" si="0"/>
        <v>0.7072414926613304</v>
      </c>
      <c r="I20" s="169">
        <v>564259151</v>
      </c>
      <c r="J20" s="169">
        <v>387564858.0400002</v>
      </c>
      <c r="K20" s="93">
        <f t="shared" si="1"/>
        <v>0.6868561322455189</v>
      </c>
      <c r="M20" s="169">
        <f t="shared" si="2"/>
        <v>106702265</v>
      </c>
      <c r="N20" s="169">
        <f t="shared" si="3"/>
        <v>86966895.32999963</v>
      </c>
    </row>
    <row r="21" spans="2:14" ht="12.75">
      <c r="B21" s="212" t="s">
        <v>105</v>
      </c>
      <c r="C21" s="212"/>
      <c r="D21" s="89"/>
      <c r="E21" s="170">
        <v>176190036</v>
      </c>
      <c r="F21" s="170">
        <v>0</v>
      </c>
      <c r="G21" s="94">
        <f>IF(E21=0," ",F21/E21)</f>
        <v>0</v>
      </c>
      <c r="I21" s="170">
        <v>0</v>
      </c>
      <c r="J21" s="170">
        <v>0</v>
      </c>
      <c r="K21" s="94" t="str">
        <f>IF(I21=0," ",J21/I21)</f>
        <v> </v>
      </c>
      <c r="M21" s="170">
        <f>+E21-I21</f>
        <v>176190036</v>
      </c>
      <c r="N21" s="170">
        <f>+F21-J21</f>
        <v>0</v>
      </c>
    </row>
    <row r="22" spans="2:14" ht="12.75">
      <c r="B22" s="208" t="s">
        <v>78</v>
      </c>
      <c r="C22" s="208"/>
      <c r="D22" s="88"/>
      <c r="E22" s="167">
        <f>SUM(E23:E27)</f>
        <v>99825589</v>
      </c>
      <c r="F22" s="167">
        <f>SUM(F23:F27)</f>
        <v>73842762.98999998</v>
      </c>
      <c r="G22" s="131">
        <f t="shared" si="0"/>
        <v>0.7397177790756635</v>
      </c>
      <c r="I22" s="167">
        <f>SUM(I23:I27)</f>
        <v>379057085</v>
      </c>
      <c r="J22" s="167">
        <f>SUM(J23:J27)</f>
        <v>239511196.70999998</v>
      </c>
      <c r="K22" s="131">
        <f t="shared" si="1"/>
        <v>0.6318604932816385</v>
      </c>
      <c r="M22" s="167">
        <f t="shared" si="2"/>
        <v>-279231496</v>
      </c>
      <c r="N22" s="167">
        <f t="shared" si="3"/>
        <v>-165668433.72</v>
      </c>
    </row>
    <row r="23" spans="2:14" ht="12.75">
      <c r="B23" s="204" t="s">
        <v>79</v>
      </c>
      <c r="C23" s="204"/>
      <c r="D23" s="89"/>
      <c r="E23" s="165">
        <v>0</v>
      </c>
      <c r="F23" s="165">
        <v>0</v>
      </c>
      <c r="G23" s="90" t="str">
        <f t="shared" si="0"/>
        <v> </v>
      </c>
      <c r="I23" s="165">
        <v>0</v>
      </c>
      <c r="J23" s="165">
        <v>0</v>
      </c>
      <c r="K23" s="90" t="str">
        <f t="shared" si="1"/>
        <v> </v>
      </c>
      <c r="M23" s="165">
        <f t="shared" si="2"/>
        <v>0</v>
      </c>
      <c r="N23" s="165">
        <f t="shared" si="3"/>
        <v>0</v>
      </c>
    </row>
    <row r="24" spans="2:14" ht="12.75">
      <c r="B24" s="204" t="s">
        <v>80</v>
      </c>
      <c r="C24" s="204"/>
      <c r="D24" s="89"/>
      <c r="E24" s="165">
        <v>14935800</v>
      </c>
      <c r="F24" s="165">
        <v>10949094.739999998</v>
      </c>
      <c r="G24" s="90">
        <f t="shared" si="0"/>
        <v>0.7330772198342237</v>
      </c>
      <c r="I24" s="165">
        <v>15096874</v>
      </c>
      <c r="J24" s="165">
        <v>11200318.42</v>
      </c>
      <c r="K24" s="90">
        <f t="shared" si="1"/>
        <v>0.7418965290430324</v>
      </c>
      <c r="M24" s="165">
        <f t="shared" si="2"/>
        <v>-161074</v>
      </c>
      <c r="N24" s="165">
        <f t="shared" si="3"/>
        <v>-251223.68000000156</v>
      </c>
    </row>
    <row r="25" spans="2:14" ht="12.75">
      <c r="B25" s="213" t="s">
        <v>81</v>
      </c>
      <c r="C25" s="213"/>
      <c r="D25" s="89"/>
      <c r="E25" s="166">
        <v>41029</v>
      </c>
      <c r="F25" s="166">
        <v>22549</v>
      </c>
      <c r="G25" s="91">
        <f t="shared" si="0"/>
        <v>0.5495868775743986</v>
      </c>
      <c r="I25" s="166">
        <v>20920</v>
      </c>
      <c r="J25" s="166">
        <v>20620</v>
      </c>
      <c r="K25" s="91">
        <f t="shared" si="1"/>
        <v>0.98565965583174</v>
      </c>
      <c r="M25" s="166">
        <f t="shared" si="2"/>
        <v>20109</v>
      </c>
      <c r="N25" s="166">
        <f t="shared" si="3"/>
        <v>1929</v>
      </c>
    </row>
    <row r="26" spans="2:14" ht="12.75">
      <c r="B26" s="213" t="s">
        <v>82</v>
      </c>
      <c r="C26" s="213"/>
      <c r="D26" s="89"/>
      <c r="E26" s="166">
        <v>82441169</v>
      </c>
      <c r="F26" s="166">
        <v>62826463.17999999</v>
      </c>
      <c r="G26" s="91">
        <f t="shared" si="0"/>
        <v>0.7620763259676727</v>
      </c>
      <c r="I26" s="166">
        <v>363037691</v>
      </c>
      <c r="J26" s="166">
        <v>227791295.69</v>
      </c>
      <c r="K26" s="91">
        <f t="shared" si="1"/>
        <v>0.6274590802474005</v>
      </c>
      <c r="M26" s="166">
        <f t="shared" si="2"/>
        <v>-280596522</v>
      </c>
      <c r="N26" s="166">
        <f t="shared" si="3"/>
        <v>-164964832.51</v>
      </c>
    </row>
    <row r="27" spans="2:14" ht="12.75">
      <c r="B27" s="203" t="s">
        <v>83</v>
      </c>
      <c r="C27" s="203"/>
      <c r="D27" s="89"/>
      <c r="E27" s="168">
        <v>2407591</v>
      </c>
      <c r="F27" s="168">
        <v>44656.07</v>
      </c>
      <c r="G27" s="92">
        <f t="shared" si="0"/>
        <v>0.018548029960238265</v>
      </c>
      <c r="I27" s="168">
        <v>901600</v>
      </c>
      <c r="J27" s="168">
        <v>498962.60000000003</v>
      </c>
      <c r="K27" s="92">
        <f t="shared" si="1"/>
        <v>0.5534190328305235</v>
      </c>
      <c r="M27" s="168">
        <f t="shared" si="2"/>
        <v>1505991</v>
      </c>
      <c r="N27" s="168">
        <f t="shared" si="3"/>
        <v>-454306.53</v>
      </c>
    </row>
    <row r="28" spans="2:14" ht="12.75">
      <c r="B28" s="208" t="s">
        <v>84</v>
      </c>
      <c r="C28" s="208"/>
      <c r="D28" s="88"/>
      <c r="E28" s="167">
        <f>SUM(E29)</f>
        <v>0</v>
      </c>
      <c r="F28" s="167">
        <f>SUM(F29)</f>
        <v>0</v>
      </c>
      <c r="G28" s="131" t="str">
        <f t="shared" si="0"/>
        <v> </v>
      </c>
      <c r="I28" s="167">
        <f>SUM(I29)</f>
        <v>0</v>
      </c>
      <c r="J28" s="167">
        <f>SUM(J29)</f>
        <v>0</v>
      </c>
      <c r="K28" s="131" t="str">
        <f t="shared" si="1"/>
        <v> </v>
      </c>
      <c r="M28" s="167">
        <f t="shared" si="2"/>
        <v>0</v>
      </c>
      <c r="N28" s="167">
        <f t="shared" si="3"/>
        <v>0</v>
      </c>
    </row>
    <row r="29" spans="2:14" ht="12.75">
      <c r="B29" s="211" t="s">
        <v>85</v>
      </c>
      <c r="C29" s="211"/>
      <c r="D29" s="89"/>
      <c r="E29" s="171">
        <v>0</v>
      </c>
      <c r="F29" s="171">
        <v>0</v>
      </c>
      <c r="G29" s="95" t="str">
        <f t="shared" si="0"/>
        <v> </v>
      </c>
      <c r="I29" s="171">
        <v>0</v>
      </c>
      <c r="J29" s="171">
        <v>0</v>
      </c>
      <c r="K29" s="95" t="str">
        <f t="shared" si="1"/>
        <v> </v>
      </c>
      <c r="M29" s="171">
        <f t="shared" si="2"/>
        <v>0</v>
      </c>
      <c r="N29" s="171">
        <f t="shared" si="3"/>
        <v>0</v>
      </c>
    </row>
    <row r="30" spans="2:14" ht="12.75">
      <c r="B30" s="208" t="s">
        <v>86</v>
      </c>
      <c r="C30" s="208"/>
      <c r="D30" s="88"/>
      <c r="E30" s="167">
        <f>SUM(E31)</f>
        <v>0</v>
      </c>
      <c r="F30" s="167">
        <f>SUM(F31)</f>
        <v>0</v>
      </c>
      <c r="G30" s="131" t="str">
        <f t="shared" si="0"/>
        <v> </v>
      </c>
      <c r="I30" s="167">
        <f>SUM(I31)</f>
        <v>0</v>
      </c>
      <c r="J30" s="167">
        <f>SUM(J31)</f>
        <v>0</v>
      </c>
      <c r="K30" s="131" t="str">
        <f t="shared" si="1"/>
        <v> </v>
      </c>
      <c r="M30" s="167">
        <f t="shared" si="2"/>
        <v>0</v>
      </c>
      <c r="N30" s="167">
        <f t="shared" si="3"/>
        <v>0</v>
      </c>
    </row>
    <row r="31" spans="2:14" ht="12.75">
      <c r="B31" s="211" t="s">
        <v>87</v>
      </c>
      <c r="C31" s="211"/>
      <c r="D31" s="89"/>
      <c r="E31" s="171">
        <v>0</v>
      </c>
      <c r="F31" s="171">
        <v>0</v>
      </c>
      <c r="G31" s="95" t="str">
        <f t="shared" si="0"/>
        <v> </v>
      </c>
      <c r="I31" s="171">
        <v>0</v>
      </c>
      <c r="J31" s="171">
        <v>0</v>
      </c>
      <c r="K31" s="95" t="str">
        <f t="shared" si="1"/>
        <v> </v>
      </c>
      <c r="M31" s="171">
        <f t="shared" si="2"/>
        <v>0</v>
      </c>
      <c r="N31" s="171">
        <f t="shared" si="3"/>
        <v>0</v>
      </c>
    </row>
    <row r="32" spans="2:14" ht="12.75">
      <c r="B32" s="208" t="s">
        <v>88</v>
      </c>
      <c r="C32" s="208"/>
      <c r="D32" s="88"/>
      <c r="E32" s="167">
        <f>SUM(E33:E39)</f>
        <v>794606972</v>
      </c>
      <c r="F32" s="167">
        <f>SUM(F33:F39)</f>
        <v>213588471.81</v>
      </c>
      <c r="G32" s="131">
        <f t="shared" si="0"/>
        <v>0.2687976312017559</v>
      </c>
      <c r="I32" s="167">
        <f>SUM(I33:I39)</f>
        <v>1151523286</v>
      </c>
      <c r="J32" s="167">
        <f>SUM(J33:J39)</f>
        <v>359018509.48</v>
      </c>
      <c r="K32" s="131">
        <f t="shared" si="1"/>
        <v>0.31177702947467795</v>
      </c>
      <c r="M32" s="167">
        <f t="shared" si="2"/>
        <v>-356916314</v>
      </c>
      <c r="N32" s="167">
        <f t="shared" si="3"/>
        <v>-145430037.67000002</v>
      </c>
    </row>
    <row r="33" spans="2:14" ht="12.75">
      <c r="B33" s="204" t="s">
        <v>89</v>
      </c>
      <c r="C33" s="204"/>
      <c r="D33" s="89"/>
      <c r="E33" s="165">
        <v>0</v>
      </c>
      <c r="F33" s="165">
        <v>0</v>
      </c>
      <c r="G33" s="90" t="str">
        <f t="shared" si="0"/>
        <v> </v>
      </c>
      <c r="I33" s="165">
        <v>0</v>
      </c>
      <c r="J33" s="165">
        <v>0</v>
      </c>
      <c r="K33" s="90" t="str">
        <f t="shared" si="1"/>
        <v> </v>
      </c>
      <c r="M33" s="165">
        <f t="shared" si="2"/>
        <v>0</v>
      </c>
      <c r="N33" s="165">
        <f t="shared" si="3"/>
        <v>0</v>
      </c>
    </row>
    <row r="34" spans="2:14" ht="12.75">
      <c r="B34" s="204" t="s">
        <v>90</v>
      </c>
      <c r="C34" s="204"/>
      <c r="D34" s="89"/>
      <c r="E34" s="165">
        <v>319054589</v>
      </c>
      <c r="F34" s="165">
        <v>88644587.24</v>
      </c>
      <c r="G34" s="90">
        <f t="shared" si="0"/>
        <v>0.2778351739676748</v>
      </c>
      <c r="I34" s="165">
        <v>402379002</v>
      </c>
      <c r="J34" s="165">
        <v>101113948.37000002</v>
      </c>
      <c r="K34" s="90">
        <f t="shared" si="1"/>
        <v>0.2512903204874493</v>
      </c>
      <c r="M34" s="165">
        <f t="shared" si="2"/>
        <v>-83324413</v>
      </c>
      <c r="N34" s="165">
        <f t="shared" si="3"/>
        <v>-12469361.130000025</v>
      </c>
    </row>
    <row r="35" spans="2:14" ht="12.75">
      <c r="B35" s="214" t="s">
        <v>91</v>
      </c>
      <c r="C35" s="215"/>
      <c r="D35" s="89"/>
      <c r="E35" s="166">
        <v>371666166</v>
      </c>
      <c r="F35" s="166">
        <v>91351827.76000004</v>
      </c>
      <c r="G35" s="91">
        <f t="shared" si="0"/>
        <v>0.24579000220321381</v>
      </c>
      <c r="I35" s="166">
        <v>582393634</v>
      </c>
      <c r="J35" s="166">
        <v>226877231.42</v>
      </c>
      <c r="K35" s="91">
        <f t="shared" si="1"/>
        <v>0.38955994395364557</v>
      </c>
      <c r="M35" s="166">
        <f t="shared" si="2"/>
        <v>-210727468</v>
      </c>
      <c r="N35" s="166">
        <f t="shared" si="3"/>
        <v>-135525403.65999997</v>
      </c>
    </row>
    <row r="36" spans="2:14" ht="12.75">
      <c r="B36" s="112" t="s">
        <v>92</v>
      </c>
      <c r="C36" s="113"/>
      <c r="D36" s="89"/>
      <c r="E36" s="166">
        <v>0</v>
      </c>
      <c r="F36" s="166">
        <v>0</v>
      </c>
      <c r="G36" s="91" t="str">
        <f t="shared" si="0"/>
        <v> </v>
      </c>
      <c r="I36" s="166">
        <v>0</v>
      </c>
      <c r="J36" s="166">
        <v>0</v>
      </c>
      <c r="K36" s="91" t="str">
        <f t="shared" si="1"/>
        <v> </v>
      </c>
      <c r="M36" s="166">
        <f t="shared" si="2"/>
        <v>0</v>
      </c>
      <c r="N36" s="166">
        <f aca="true" t="shared" si="4" ref="N36:N41">+F36-J36</f>
        <v>0</v>
      </c>
    </row>
    <row r="37" spans="2:14" ht="12.75">
      <c r="B37" s="213" t="s">
        <v>93</v>
      </c>
      <c r="C37" s="213"/>
      <c r="D37" s="89"/>
      <c r="E37" s="166">
        <v>1437112</v>
      </c>
      <c r="F37" s="166">
        <v>288748.70000000007</v>
      </c>
      <c r="G37" s="91">
        <f t="shared" si="0"/>
        <v>0.20092289257900572</v>
      </c>
      <c r="I37" s="166">
        <v>10167357</v>
      </c>
      <c r="J37" s="166">
        <v>476583.54000000004</v>
      </c>
      <c r="K37" s="91">
        <f t="shared" si="1"/>
        <v>0.04687388669444773</v>
      </c>
      <c r="M37" s="166">
        <f>+E37-I37</f>
        <v>-8730245</v>
      </c>
      <c r="N37" s="166">
        <f t="shared" si="4"/>
        <v>-187834.83999999997</v>
      </c>
    </row>
    <row r="38" spans="2:14" ht="12.75">
      <c r="B38" s="213" t="s">
        <v>94</v>
      </c>
      <c r="C38" s="213"/>
      <c r="D38" s="89"/>
      <c r="E38" s="166">
        <v>19550982</v>
      </c>
      <c r="F38" s="166">
        <v>16171058.169999998</v>
      </c>
      <c r="G38" s="91">
        <f t="shared" si="0"/>
        <v>0.827122554253285</v>
      </c>
      <c r="I38" s="166">
        <v>8549833</v>
      </c>
      <c r="J38" s="166">
        <v>3643367.32</v>
      </c>
      <c r="K38" s="91">
        <f t="shared" si="1"/>
        <v>0.4261331560511182</v>
      </c>
      <c r="M38" s="166">
        <f>+E38-I38</f>
        <v>11001149</v>
      </c>
      <c r="N38" s="166">
        <f t="shared" si="4"/>
        <v>12527690.849999998</v>
      </c>
    </row>
    <row r="39" spans="2:14" ht="12.75">
      <c r="B39" s="212" t="s">
        <v>95</v>
      </c>
      <c r="C39" s="212"/>
      <c r="D39" s="89"/>
      <c r="E39" s="170">
        <v>82898123</v>
      </c>
      <c r="F39" s="170">
        <v>17132249.939999998</v>
      </c>
      <c r="G39" s="94">
        <f t="shared" si="0"/>
        <v>0.2066663190914467</v>
      </c>
      <c r="I39" s="170">
        <v>148033460</v>
      </c>
      <c r="J39" s="170">
        <v>26907378.830000006</v>
      </c>
      <c r="K39" s="94">
        <f t="shared" si="1"/>
        <v>0.18176551997095797</v>
      </c>
      <c r="M39" s="170">
        <f>+E39-I39</f>
        <v>-65135337</v>
      </c>
      <c r="N39" s="170">
        <f t="shared" si="4"/>
        <v>-9775128.890000008</v>
      </c>
    </row>
    <row r="40" spans="5:14" ht="3.75" customHeight="1">
      <c r="E40" s="172"/>
      <c r="F40" s="172"/>
      <c r="G40" s="86"/>
      <c r="I40" s="172">
        <v>0</v>
      </c>
      <c r="J40" s="172" t="s">
        <v>134</v>
      </c>
      <c r="K40" s="86" t="str">
        <f t="shared" si="1"/>
        <v> </v>
      </c>
      <c r="M40" s="172"/>
      <c r="N40" s="172"/>
    </row>
    <row r="41" spans="2:14" ht="21" customHeight="1">
      <c r="B41" s="210" t="s">
        <v>96</v>
      </c>
      <c r="C41" s="210"/>
      <c r="D41" s="45"/>
      <c r="E41" s="167">
        <f>+E32+E30+E28+E22+E19+E16+E13+E9</f>
        <v>10083530277</v>
      </c>
      <c r="F41" s="167">
        <f>+F32+F30+F28+F22+F19+F16+F13+F9</f>
        <v>5167930364.900002</v>
      </c>
      <c r="G41" s="131">
        <f>IF(E41=0," ",F41/E41)</f>
        <v>0.5125120094782457</v>
      </c>
      <c r="I41" s="167">
        <f>+I32+I30+I28+I22+I19+I16+I13+I9</f>
        <v>10112711524</v>
      </c>
      <c r="J41" s="167">
        <f>+J32+J30+J28+J22+J19+J16+J13+J9</f>
        <v>6164335318.469982</v>
      </c>
      <c r="K41" s="131">
        <f>IF(I41=0," ",J41/I41)</f>
        <v>0.6095630537705411</v>
      </c>
      <c r="M41" s="167">
        <f>+E41-I41</f>
        <v>-29181247</v>
      </c>
      <c r="N41" s="167">
        <f t="shared" si="4"/>
        <v>-996404953.5699806</v>
      </c>
    </row>
    <row r="42" ht="12.75">
      <c r="B42" s="65" t="s">
        <v>146</v>
      </c>
    </row>
    <row r="43" ht="12.75">
      <c r="B43" s="64" t="s">
        <v>148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15" zoomScaleNormal="115" zoomScalePageLayoutView="0" workbookViewId="0" topLeftCell="A1">
      <selection activeCell="A9" sqref="A9:A10"/>
    </sheetView>
  </sheetViews>
  <sheetFormatPr defaultColWidth="16.8515625" defaultRowHeight="12.75"/>
  <cols>
    <col min="1" max="1" width="35.00390625" style="37" customWidth="1"/>
    <col min="2" max="2" width="14.28125" style="37" bestFit="1" customWidth="1"/>
    <col min="3" max="3" width="13.7109375" style="37" bestFit="1" customWidth="1"/>
    <col min="4" max="4" width="12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12.00390625" style="37" bestFit="1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8" t="s">
        <v>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18.75">
      <c r="A2" s="226" t="s">
        <v>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5">
      <c r="A3" s="227" t="s">
        <v>116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9" t="s">
        <v>26</v>
      </c>
      <c r="C8" s="230"/>
      <c r="D8" s="231"/>
      <c r="E8" s="229" t="s">
        <v>141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</row>
    <row r="9" spans="1:23" ht="22.5" customHeight="1">
      <c r="A9" s="232" t="s">
        <v>133</v>
      </c>
      <c r="B9" s="220" t="s">
        <v>24</v>
      </c>
      <c r="C9" s="221"/>
      <c r="D9" s="222"/>
      <c r="E9" s="220" t="s">
        <v>28</v>
      </c>
      <c r="F9" s="221"/>
      <c r="G9" s="222"/>
      <c r="H9" s="223" t="s">
        <v>29</v>
      </c>
      <c r="I9" s="224"/>
      <c r="J9" s="225"/>
      <c r="K9" s="223" t="s">
        <v>135</v>
      </c>
      <c r="L9" s="224"/>
      <c r="M9" s="225"/>
      <c r="N9" s="223" t="s">
        <v>30</v>
      </c>
      <c r="O9" s="224"/>
      <c r="P9" s="225"/>
      <c r="Q9" s="223" t="s">
        <v>137</v>
      </c>
      <c r="R9" s="224"/>
      <c r="S9" s="225"/>
      <c r="T9" s="234" t="s">
        <v>4</v>
      </c>
      <c r="U9" s="235"/>
      <c r="V9" s="235"/>
      <c r="W9" s="236"/>
    </row>
    <row r="10" spans="1:23" ht="15">
      <c r="A10" s="233"/>
      <c r="B10" s="133">
        <v>2020</v>
      </c>
      <c r="C10" s="134">
        <v>2021</v>
      </c>
      <c r="D10" s="135" t="s">
        <v>13</v>
      </c>
      <c r="E10" s="133">
        <v>2020</v>
      </c>
      <c r="F10" s="191">
        <v>2021</v>
      </c>
      <c r="G10" s="135" t="s">
        <v>13</v>
      </c>
      <c r="H10" s="133">
        <v>2020</v>
      </c>
      <c r="I10" s="191">
        <v>2021</v>
      </c>
      <c r="J10" s="135" t="s">
        <v>13</v>
      </c>
      <c r="K10" s="133">
        <v>2020</v>
      </c>
      <c r="L10" s="191">
        <v>2021</v>
      </c>
      <c r="M10" s="135" t="s">
        <v>13</v>
      </c>
      <c r="N10" s="133">
        <v>2020</v>
      </c>
      <c r="O10" s="191">
        <v>2021</v>
      </c>
      <c r="P10" s="135" t="s">
        <v>13</v>
      </c>
      <c r="Q10" s="133">
        <v>2020</v>
      </c>
      <c r="R10" s="191">
        <v>2021</v>
      </c>
      <c r="S10" s="135" t="s">
        <v>13</v>
      </c>
      <c r="T10" s="133">
        <v>2020</v>
      </c>
      <c r="U10" s="191">
        <v>2021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3">
        <f>SUM(B14:B18)</f>
        <v>9112733269</v>
      </c>
      <c r="C12" s="174">
        <f>SUM(C14:C18)</f>
        <v>8961188238</v>
      </c>
      <c r="D12" s="175">
        <f>+C12-B12</f>
        <v>-151545031</v>
      </c>
      <c r="E12" s="173">
        <f>SUM(E14:E18)</f>
        <v>4471639088.910004</v>
      </c>
      <c r="F12" s="174">
        <f>SUM(F14:F18)</f>
        <v>4404368108.4399805</v>
      </c>
      <c r="G12" s="175">
        <f>+F12-E12</f>
        <v>-67270980.47002316</v>
      </c>
      <c r="H12" s="173">
        <f>SUM(H14:H18)</f>
        <v>124358627.40999992</v>
      </c>
      <c r="I12" s="176">
        <f>SUM(I14:I18)</f>
        <v>80206030.39000006</v>
      </c>
      <c r="J12" s="177">
        <f>+I12-H12</f>
        <v>-44152597.01999986</v>
      </c>
      <c r="K12" s="173">
        <f>SUM(K14:K18)</f>
        <v>71229852.7</v>
      </c>
      <c r="L12" s="174">
        <f>SUM(L14:L18)</f>
        <v>1008385095.6800003</v>
      </c>
      <c r="M12" s="175">
        <f>+L12-K12</f>
        <v>937155242.9800003</v>
      </c>
      <c r="N12" s="173">
        <f>SUM(N14:N18)</f>
        <v>287114324.07000005</v>
      </c>
      <c r="O12" s="174">
        <f>SUM(O14:O18)</f>
        <v>309653697.4800002</v>
      </c>
      <c r="P12" s="175">
        <f>+O12-N12</f>
        <v>22539373.410000145</v>
      </c>
      <c r="Q12" s="173">
        <f>SUM(Q14:Q18)</f>
        <v>0</v>
      </c>
      <c r="R12" s="174">
        <f>SUM(R14:R18)</f>
        <v>2703877</v>
      </c>
      <c r="S12" s="175">
        <f>+R12-Q12</f>
        <v>2703877</v>
      </c>
      <c r="T12" s="173">
        <f>SUM(T14:T18)</f>
        <v>4954341893.090003</v>
      </c>
      <c r="U12" s="174">
        <f>SUM(U14:U18)</f>
        <v>5805316808.989981</v>
      </c>
      <c r="V12" s="174">
        <f>+U12-T12</f>
        <v>850974915.8999777</v>
      </c>
      <c r="W12" s="101">
        <f>IF(T12=0,"",V12/T12)</f>
        <v>0.1717634620829989</v>
      </c>
      <c r="X12" s="40"/>
    </row>
    <row r="13" spans="1:23" ht="4.5" customHeight="1">
      <c r="A13" s="38"/>
      <c r="B13" s="178"/>
      <c r="C13" s="179"/>
      <c r="D13" s="180"/>
      <c r="E13" s="178"/>
      <c r="F13" s="179"/>
      <c r="G13" s="180"/>
      <c r="H13" s="178"/>
      <c r="I13" s="179"/>
      <c r="J13" s="180"/>
      <c r="K13" s="178"/>
      <c r="L13" s="179"/>
      <c r="M13" s="180"/>
      <c r="N13" s="178"/>
      <c r="O13" s="179"/>
      <c r="P13" s="180"/>
      <c r="Q13" s="178"/>
      <c r="R13" s="179"/>
      <c r="S13" s="180"/>
      <c r="T13" s="178"/>
      <c r="U13" s="179"/>
      <c r="V13" s="179"/>
      <c r="W13" s="100">
        <f aca="true" t="shared" si="0" ref="W13:W25">IF(T13=0,"",V13/T13)</f>
      </c>
    </row>
    <row r="14" spans="1:25" ht="15">
      <c r="A14" s="114" t="s">
        <v>36</v>
      </c>
      <c r="B14" s="178">
        <f>+Egresos_1!F20</f>
        <v>2844413143</v>
      </c>
      <c r="C14" s="179">
        <f>+Egresos_1!J20</f>
        <v>2884474457</v>
      </c>
      <c r="D14" s="180">
        <f>+C14-B14</f>
        <v>40061314</v>
      </c>
      <c r="E14" s="178">
        <v>1888215999.200004</v>
      </c>
      <c r="F14" s="179">
        <v>1938342335.910003</v>
      </c>
      <c r="G14" s="180">
        <f>+F14-E14</f>
        <v>50126336.709998846</v>
      </c>
      <c r="H14" s="178">
        <v>203662</v>
      </c>
      <c r="I14" s="179">
        <v>264093</v>
      </c>
      <c r="J14" s="180">
        <f>+I14-H14</f>
        <v>60431</v>
      </c>
      <c r="K14" s="178">
        <v>15258996.6</v>
      </c>
      <c r="L14" s="179">
        <v>56309239.59000001</v>
      </c>
      <c r="M14" s="180">
        <f>+L14-K14</f>
        <v>41050242.99000001</v>
      </c>
      <c r="N14" s="178">
        <v>0</v>
      </c>
      <c r="O14" s="179">
        <v>863580</v>
      </c>
      <c r="P14" s="180">
        <f>+O14-N14</f>
        <v>863580</v>
      </c>
      <c r="Q14" s="178">
        <v>0</v>
      </c>
      <c r="R14" s="179">
        <v>0</v>
      </c>
      <c r="S14" s="180">
        <f>+R14-Q14</f>
        <v>0</v>
      </c>
      <c r="T14" s="178">
        <f aca="true" t="shared" si="1" ref="T14:U18">+E14+H14+K14+N14+Q14</f>
        <v>1903678657.800004</v>
      </c>
      <c r="U14" s="179">
        <f t="shared" si="1"/>
        <v>1995779248.5000029</v>
      </c>
      <c r="V14" s="179">
        <f>+U14-T14</f>
        <v>92100590.69999886</v>
      </c>
      <c r="W14" s="100">
        <f t="shared" si="0"/>
        <v>0.04838032423310107</v>
      </c>
      <c r="Y14" s="39"/>
    </row>
    <row r="15" spans="1:25" ht="15">
      <c r="A15" s="114" t="s">
        <v>37</v>
      </c>
      <c r="B15" s="178">
        <f>+Egresos_1!F21</f>
        <v>172337429</v>
      </c>
      <c r="C15" s="179">
        <f>+Egresos_1!J21</f>
        <v>178109389</v>
      </c>
      <c r="D15" s="180">
        <f>+C15-B15</f>
        <v>5771960</v>
      </c>
      <c r="E15" s="178">
        <v>121357061.81</v>
      </c>
      <c r="F15" s="179">
        <v>121696501.02999997</v>
      </c>
      <c r="G15" s="180">
        <f>+F15-E15</f>
        <v>339439.219999969</v>
      </c>
      <c r="H15" s="178">
        <v>298064.1</v>
      </c>
      <c r="I15" s="179">
        <v>0</v>
      </c>
      <c r="J15" s="180">
        <f>+I15-H15</f>
        <v>-298064.1</v>
      </c>
      <c r="K15" s="178"/>
      <c r="L15" s="179">
        <v>0</v>
      </c>
      <c r="M15" s="180">
        <f>+L15-K15</f>
        <v>0</v>
      </c>
      <c r="N15" s="178"/>
      <c r="O15" s="179">
        <v>0</v>
      </c>
      <c r="P15" s="180">
        <f>+O15-N15</f>
        <v>0</v>
      </c>
      <c r="Q15" s="178">
        <v>0</v>
      </c>
      <c r="R15" s="179">
        <v>0</v>
      </c>
      <c r="S15" s="180">
        <f>+R15-Q15</f>
        <v>0</v>
      </c>
      <c r="T15" s="178">
        <f t="shared" si="1"/>
        <v>121655125.91</v>
      </c>
      <c r="U15" s="179">
        <f t="shared" si="1"/>
        <v>121696501.02999997</v>
      </c>
      <c r="V15" s="179">
        <f>+U15-T15</f>
        <v>41375.119999974966</v>
      </c>
      <c r="W15" s="100">
        <f t="shared" si="0"/>
        <v>0.0003401017399840934</v>
      </c>
      <c r="Y15" s="39"/>
    </row>
    <row r="16" spans="1:25" ht="15">
      <c r="A16" s="114" t="s">
        <v>38</v>
      </c>
      <c r="B16" s="178">
        <f>+Egresos_1!F22</f>
        <v>5325195692</v>
      </c>
      <c r="C16" s="179">
        <f>+Egresos_1!J22</f>
        <v>4955288156</v>
      </c>
      <c r="D16" s="180">
        <f>+C16-B16</f>
        <v>-369907536</v>
      </c>
      <c r="E16" s="178">
        <v>1914545495.7799995</v>
      </c>
      <c r="F16" s="179">
        <v>1884519581.5399773</v>
      </c>
      <c r="G16" s="180">
        <f>+F16-E16</f>
        <v>-30025914.240022182</v>
      </c>
      <c r="H16" s="178">
        <v>123002917.06999993</v>
      </c>
      <c r="I16" s="179">
        <v>74559294.92000006</v>
      </c>
      <c r="J16" s="180">
        <f>+I16-H16</f>
        <v>-48443622.14999987</v>
      </c>
      <c r="K16" s="178">
        <v>55970856.10000001</v>
      </c>
      <c r="L16" s="179">
        <v>790204833.7700002</v>
      </c>
      <c r="M16" s="180">
        <f>+L16-K16</f>
        <v>734233977.6700002</v>
      </c>
      <c r="N16" s="178">
        <v>287114324.07000005</v>
      </c>
      <c r="O16" s="179">
        <v>308777417.4800002</v>
      </c>
      <c r="P16" s="180">
        <f>+O16-N16</f>
        <v>21663093.410000145</v>
      </c>
      <c r="Q16" s="178">
        <v>0</v>
      </c>
      <c r="R16" s="179">
        <v>2703877</v>
      </c>
      <c r="S16" s="180">
        <f>+R16-Q16</f>
        <v>2703877</v>
      </c>
      <c r="T16" s="178">
        <f t="shared" si="1"/>
        <v>2380633593.0199995</v>
      </c>
      <c r="U16" s="179">
        <f t="shared" si="1"/>
        <v>3060765004.7099776</v>
      </c>
      <c r="V16" s="179">
        <f>+U16-T16</f>
        <v>680131411.6899781</v>
      </c>
      <c r="W16" s="100">
        <f>IF(T16=0,"",V16/T16)</f>
        <v>0.2856934446712499</v>
      </c>
      <c r="Y16" s="39"/>
    </row>
    <row r="17" spans="1:25" ht="15">
      <c r="A17" s="114" t="s">
        <v>107</v>
      </c>
      <c r="B17" s="178">
        <f>+Egresos_1!F23</f>
        <v>670961416</v>
      </c>
      <c r="C17" s="179">
        <f>+Egresos_1!J23</f>
        <v>564259151</v>
      </c>
      <c r="D17" s="180">
        <f>+C17-B17</f>
        <v>-106702265</v>
      </c>
      <c r="E17" s="178">
        <v>474500858.8699998</v>
      </c>
      <c r="F17" s="179">
        <v>350768528.7200002</v>
      </c>
      <c r="G17" s="180">
        <f>+F17-E17</f>
        <v>-123732330.14999962</v>
      </c>
      <c r="H17" s="178">
        <v>30894.5</v>
      </c>
      <c r="I17" s="179">
        <v>0</v>
      </c>
      <c r="J17" s="180">
        <f>+I17-H17</f>
        <v>-30894.5</v>
      </c>
      <c r="K17" s="178">
        <v>0</v>
      </c>
      <c r="L17" s="179">
        <v>36796329.32</v>
      </c>
      <c r="M17" s="180">
        <f>+L17-K17</f>
        <v>36796329.32</v>
      </c>
      <c r="N17" s="178">
        <v>0</v>
      </c>
      <c r="O17" s="179">
        <v>0</v>
      </c>
      <c r="P17" s="180">
        <f>+O17-N17</f>
        <v>0</v>
      </c>
      <c r="Q17" s="178">
        <v>0</v>
      </c>
      <c r="R17" s="179">
        <v>0</v>
      </c>
      <c r="S17" s="180">
        <f>+R17-Q17</f>
        <v>0</v>
      </c>
      <c r="T17" s="178">
        <f t="shared" si="1"/>
        <v>474531753.3699998</v>
      </c>
      <c r="U17" s="179">
        <f t="shared" si="1"/>
        <v>387564858.0400002</v>
      </c>
      <c r="V17" s="179">
        <f>+U17-T17</f>
        <v>-86966895.32999963</v>
      </c>
      <c r="W17" s="100">
        <f>IF(T17=0,"",V17/T17)</f>
        <v>-0.18326886391138966</v>
      </c>
      <c r="Y17" s="39"/>
    </row>
    <row r="18" spans="1:25" ht="15">
      <c r="A18" s="114" t="s">
        <v>61</v>
      </c>
      <c r="B18" s="178">
        <f>+Egresos_1!F24</f>
        <v>99825589</v>
      </c>
      <c r="C18" s="179">
        <f>+Egresos_1!J24</f>
        <v>379057085</v>
      </c>
      <c r="D18" s="180">
        <f>+C18-B18</f>
        <v>279231496</v>
      </c>
      <c r="E18" s="178">
        <v>73019673.25000001</v>
      </c>
      <c r="F18" s="179">
        <v>109041161.23999998</v>
      </c>
      <c r="G18" s="180">
        <f>+F18-E18</f>
        <v>36021487.989999965</v>
      </c>
      <c r="H18" s="178">
        <v>823089.74</v>
      </c>
      <c r="I18" s="179">
        <v>5382642.469999999</v>
      </c>
      <c r="J18" s="180">
        <f>+I18-H18</f>
        <v>4559552.729999999</v>
      </c>
      <c r="K18" s="178">
        <v>0</v>
      </c>
      <c r="L18" s="179">
        <v>125074693</v>
      </c>
      <c r="M18" s="180">
        <f>+L18-K18</f>
        <v>125074693</v>
      </c>
      <c r="N18" s="178">
        <v>0</v>
      </c>
      <c r="O18" s="179">
        <v>12700</v>
      </c>
      <c r="P18" s="180">
        <f>+O18-N18</f>
        <v>12700</v>
      </c>
      <c r="Q18" s="178">
        <v>0</v>
      </c>
      <c r="R18" s="179">
        <v>0</v>
      </c>
      <c r="S18" s="180">
        <f>+R18-Q18</f>
        <v>0</v>
      </c>
      <c r="T18" s="178">
        <f t="shared" si="1"/>
        <v>73842762.99000001</v>
      </c>
      <c r="U18" s="179">
        <f t="shared" si="1"/>
        <v>239511196.70999998</v>
      </c>
      <c r="V18" s="179">
        <f>+U18-T18</f>
        <v>165668433.71999997</v>
      </c>
      <c r="W18" s="100">
        <f>IF(T18=0,"",V18/T18)</f>
        <v>2.2435297246723453</v>
      </c>
      <c r="Y18" s="39"/>
    </row>
    <row r="19" spans="1:23" ht="4.5" customHeight="1">
      <c r="A19" s="38"/>
      <c r="B19" s="178"/>
      <c r="C19" s="179"/>
      <c r="D19" s="180"/>
      <c r="E19" s="178"/>
      <c r="F19" s="179"/>
      <c r="G19" s="180"/>
      <c r="H19" s="178"/>
      <c r="I19" s="179"/>
      <c r="J19" s="180"/>
      <c r="K19" s="178"/>
      <c r="L19" s="179"/>
      <c r="M19" s="180"/>
      <c r="N19" s="178"/>
      <c r="O19" s="179"/>
      <c r="P19" s="180"/>
      <c r="Q19" s="178"/>
      <c r="R19" s="179"/>
      <c r="S19" s="180"/>
      <c r="T19" s="178"/>
      <c r="U19" s="179"/>
      <c r="V19" s="179"/>
      <c r="W19" s="100">
        <f t="shared" si="0"/>
      </c>
    </row>
    <row r="20" spans="1:24" ht="15">
      <c r="A20" s="132" t="s">
        <v>16</v>
      </c>
      <c r="B20" s="173">
        <f>+B22+B23</f>
        <v>970797008</v>
      </c>
      <c r="C20" s="176">
        <f>+C22+C23</f>
        <v>1151523286</v>
      </c>
      <c r="D20" s="175">
        <f>+C20-B20</f>
        <v>180726278</v>
      </c>
      <c r="E20" s="173">
        <f>+E22+E23</f>
        <v>202024547.51000008</v>
      </c>
      <c r="F20" s="176">
        <f>+F22+F23</f>
        <v>41853201.46999999</v>
      </c>
      <c r="G20" s="175">
        <f>+F20-E20</f>
        <v>-160171346.04000008</v>
      </c>
      <c r="H20" s="173">
        <f>+H22+H23</f>
        <v>1590675.5899999999</v>
      </c>
      <c r="I20" s="176">
        <f>+I22+I23</f>
        <v>6721149.520000003</v>
      </c>
      <c r="J20" s="177">
        <f>+I20-H20</f>
        <v>5130473.930000003</v>
      </c>
      <c r="K20" s="173">
        <f>+K22+K23</f>
        <v>7347219.17</v>
      </c>
      <c r="L20" s="176">
        <f>+L22+L23</f>
        <v>298998929.1899999</v>
      </c>
      <c r="M20" s="177">
        <f>+L20-K20</f>
        <v>291651710.01999986</v>
      </c>
      <c r="N20" s="173">
        <f>+N22+N23</f>
        <v>2626029.54</v>
      </c>
      <c r="O20" s="176">
        <f>+O22+O23</f>
        <v>11445229.299999999</v>
      </c>
      <c r="P20" s="175">
        <f>+O20-N20</f>
        <v>8819199.759999998</v>
      </c>
      <c r="Q20" s="173">
        <f>+Q22+Q23</f>
        <v>0</v>
      </c>
      <c r="R20" s="176">
        <f>+R22+R23</f>
        <v>0</v>
      </c>
      <c r="S20" s="175">
        <f>+R20-Q20</f>
        <v>0</v>
      </c>
      <c r="T20" s="173">
        <f>+T22+T23</f>
        <v>213588471.81000006</v>
      </c>
      <c r="U20" s="176">
        <f>+U22+U23</f>
        <v>359018509.47999984</v>
      </c>
      <c r="V20" s="174">
        <f>+U20-T20</f>
        <v>145430037.66999978</v>
      </c>
      <c r="W20" s="101">
        <f t="shared" si="0"/>
        <v>0.6808889844924245</v>
      </c>
      <c r="X20" s="40"/>
    </row>
    <row r="21" spans="1:24" ht="4.5" customHeight="1">
      <c r="A21" s="38"/>
      <c r="B21" s="178"/>
      <c r="C21" s="179"/>
      <c r="D21" s="180"/>
      <c r="E21" s="178"/>
      <c r="F21" s="179"/>
      <c r="G21" s="180"/>
      <c r="H21" s="178"/>
      <c r="I21" s="179"/>
      <c r="J21" s="180"/>
      <c r="K21" s="178"/>
      <c r="L21" s="179"/>
      <c r="M21" s="180"/>
      <c r="N21" s="178"/>
      <c r="O21" s="179"/>
      <c r="P21" s="180"/>
      <c r="Q21" s="178"/>
      <c r="R21" s="179"/>
      <c r="S21" s="180"/>
      <c r="T21" s="178"/>
      <c r="U21" s="179"/>
      <c r="V21" s="179"/>
      <c r="W21" s="100">
        <f t="shared" si="0"/>
      </c>
      <c r="X21" s="40"/>
    </row>
    <row r="22" spans="1:24" ht="15">
      <c r="A22" s="114" t="s">
        <v>107</v>
      </c>
      <c r="B22" s="178">
        <f>+Egresos_1!F26</f>
        <v>176190036</v>
      </c>
      <c r="C22" s="179">
        <f>+Egresos_1!J26</f>
        <v>0</v>
      </c>
      <c r="D22" s="180">
        <f>+C22-B22</f>
        <v>-176190036</v>
      </c>
      <c r="E22" s="178">
        <v>0</v>
      </c>
      <c r="F22" s="179">
        <v>0</v>
      </c>
      <c r="G22" s="180">
        <f>+F22-E22</f>
        <v>0</v>
      </c>
      <c r="H22" s="181">
        <v>0</v>
      </c>
      <c r="I22" s="182">
        <v>0</v>
      </c>
      <c r="J22" s="180">
        <f>+I22-H22</f>
        <v>0</v>
      </c>
      <c r="K22" s="178">
        <v>0</v>
      </c>
      <c r="L22" s="179">
        <v>0</v>
      </c>
      <c r="M22" s="180">
        <f>+L22-K22</f>
        <v>0</v>
      </c>
      <c r="N22" s="178">
        <v>0</v>
      </c>
      <c r="O22" s="179">
        <v>0</v>
      </c>
      <c r="P22" s="180">
        <f>+O22-N22</f>
        <v>0</v>
      </c>
      <c r="Q22" s="178">
        <v>0</v>
      </c>
      <c r="R22" s="179">
        <v>0</v>
      </c>
      <c r="S22" s="180">
        <f>+R22-Q22</f>
        <v>0</v>
      </c>
      <c r="T22" s="178">
        <f>+E22+H22+K22+N22+Q22</f>
        <v>0</v>
      </c>
      <c r="U22" s="183">
        <f>+F22+I22+L22+O22+R22</f>
        <v>0</v>
      </c>
      <c r="V22" s="179">
        <f>+U22-T22</f>
        <v>0</v>
      </c>
      <c r="W22" s="100">
        <f t="shared" si="0"/>
      </c>
      <c r="X22" s="40"/>
    </row>
    <row r="23" spans="1:25" ht="15">
      <c r="A23" s="85" t="s">
        <v>39</v>
      </c>
      <c r="B23" s="173">
        <f>+B24+B25</f>
        <v>794606972</v>
      </c>
      <c r="C23" s="174">
        <f>+C24+C25</f>
        <v>1151523286</v>
      </c>
      <c r="D23" s="175">
        <f>+C23-B23</f>
        <v>356916314</v>
      </c>
      <c r="E23" s="173">
        <f>+E24+E25</f>
        <v>202024547.51000008</v>
      </c>
      <c r="F23" s="174">
        <f>+F24+F25</f>
        <v>41853201.46999999</v>
      </c>
      <c r="G23" s="175">
        <f>+F23-E23</f>
        <v>-160171346.04000008</v>
      </c>
      <c r="H23" s="173">
        <f>+H24+H25</f>
        <v>1590675.5899999999</v>
      </c>
      <c r="I23" s="174">
        <f>+I24+I25</f>
        <v>6721149.520000003</v>
      </c>
      <c r="J23" s="175">
        <f>+I23-H23</f>
        <v>5130473.930000003</v>
      </c>
      <c r="K23" s="173">
        <f>+K24+K25</f>
        <v>7347219.17</v>
      </c>
      <c r="L23" s="174">
        <f>+L24+L25</f>
        <v>298998929.1899999</v>
      </c>
      <c r="M23" s="175">
        <f>+L23-K23</f>
        <v>291651710.01999986</v>
      </c>
      <c r="N23" s="173">
        <f>+N24+N25</f>
        <v>2626029.54</v>
      </c>
      <c r="O23" s="174">
        <f>+O24+O25</f>
        <v>11445229.299999999</v>
      </c>
      <c r="P23" s="175">
        <f>+O23-N23</f>
        <v>8819199.759999998</v>
      </c>
      <c r="Q23" s="173">
        <f>+Q24+Q25</f>
        <v>0</v>
      </c>
      <c r="R23" s="174">
        <f>+R24+R25</f>
        <v>0</v>
      </c>
      <c r="S23" s="175">
        <f>+R23-Q23</f>
        <v>0</v>
      </c>
      <c r="T23" s="173">
        <f>SUM(T24:T25)</f>
        <v>213588471.81000006</v>
      </c>
      <c r="U23" s="174">
        <f>SUM(U24:U25)</f>
        <v>359018509.47999984</v>
      </c>
      <c r="V23" s="174">
        <f>+U23-T23</f>
        <v>145430037.66999978</v>
      </c>
      <c r="W23" s="101">
        <f t="shared" si="0"/>
        <v>0.6808889844924245</v>
      </c>
      <c r="Y23" s="39"/>
    </row>
    <row r="24" spans="1:25" ht="15">
      <c r="A24" s="115" t="s">
        <v>57</v>
      </c>
      <c r="B24" s="178">
        <f>+Egresos_1!F29</f>
        <v>643930288</v>
      </c>
      <c r="C24" s="179">
        <f>+Egresos_1!J29</f>
        <v>1033822370</v>
      </c>
      <c r="D24" s="180">
        <f>+C24-B24</f>
        <v>389892082</v>
      </c>
      <c r="E24" s="178">
        <v>168344200.02000007</v>
      </c>
      <c r="F24" s="184">
        <v>33882603.269999996</v>
      </c>
      <c r="G24" s="180">
        <f>+F24-E24</f>
        <v>-134461596.75000006</v>
      </c>
      <c r="H24" s="178">
        <v>0</v>
      </c>
      <c r="I24" s="184">
        <v>235720</v>
      </c>
      <c r="J24" s="180">
        <f>+I24-H24</f>
        <v>235720</v>
      </c>
      <c r="K24" s="178">
        <v>7347219.17</v>
      </c>
      <c r="L24" s="184">
        <v>297752365.38999987</v>
      </c>
      <c r="M24" s="180">
        <f>+L24-K24</f>
        <v>290405146.21999985</v>
      </c>
      <c r="N24" s="178">
        <v>22500</v>
      </c>
      <c r="O24" s="184">
        <v>4054484.61</v>
      </c>
      <c r="P24" s="180">
        <f>+O24-N24</f>
        <v>4031984.61</v>
      </c>
      <c r="Q24" s="178">
        <v>0</v>
      </c>
      <c r="R24" s="184">
        <v>0</v>
      </c>
      <c r="S24" s="180">
        <f>+R24-Q24</f>
        <v>0</v>
      </c>
      <c r="T24" s="178">
        <f>+E24+H24+K24+N24+Q24</f>
        <v>175713919.19000006</v>
      </c>
      <c r="U24" s="179">
        <f>+F24+I24+L24+O24+R24</f>
        <v>335925173.26999986</v>
      </c>
      <c r="V24" s="179">
        <f>+U24-T24</f>
        <v>160211254.0799998</v>
      </c>
      <c r="W24" s="100">
        <f t="shared" si="0"/>
        <v>0.9117732665604188</v>
      </c>
      <c r="Y24" s="39"/>
    </row>
    <row r="25" spans="1:25" ht="15.75" thickBot="1">
      <c r="A25" s="116" t="s">
        <v>58</v>
      </c>
      <c r="B25" s="178">
        <f>+Egresos_1!F30</f>
        <v>150676684</v>
      </c>
      <c r="C25" s="184">
        <f>+Egresos_1!J30</f>
        <v>117700916</v>
      </c>
      <c r="D25" s="180">
        <f>+C25-B25</f>
        <v>-32975768</v>
      </c>
      <c r="E25" s="178">
        <v>33680347.49000001</v>
      </c>
      <c r="F25" s="185">
        <v>7970598.199999996</v>
      </c>
      <c r="G25" s="180">
        <f>+F25-E25</f>
        <v>-25709749.290000014</v>
      </c>
      <c r="H25" s="181">
        <v>1590675.5899999999</v>
      </c>
      <c r="I25" s="182">
        <v>6485429.520000003</v>
      </c>
      <c r="J25" s="180">
        <f>+I25-H25</f>
        <v>4894753.930000003</v>
      </c>
      <c r="K25" s="178">
        <v>0</v>
      </c>
      <c r="L25" s="185">
        <v>1246563.8</v>
      </c>
      <c r="M25" s="180">
        <f>+L25-K25</f>
        <v>1246563.8</v>
      </c>
      <c r="N25" s="178">
        <v>2603529.54</v>
      </c>
      <c r="O25" s="185">
        <v>7390744.6899999995</v>
      </c>
      <c r="P25" s="180">
        <f>+O25-N25</f>
        <v>4787215.149999999</v>
      </c>
      <c r="Q25" s="178">
        <v>0</v>
      </c>
      <c r="R25" s="185">
        <v>0</v>
      </c>
      <c r="S25" s="180">
        <f>+R25-Q25</f>
        <v>0</v>
      </c>
      <c r="T25" s="178">
        <f>+E25+H25+K25+N25+Q25</f>
        <v>37874552.62000001</v>
      </c>
      <c r="U25" s="179">
        <f>+F25+I25+L25+O25+R25</f>
        <v>23093336.21</v>
      </c>
      <c r="V25" s="179">
        <f>+U25-T25</f>
        <v>-14781216.410000011</v>
      </c>
      <c r="W25" s="100">
        <f t="shared" si="0"/>
        <v>-0.39026774938576175</v>
      </c>
      <c r="Y25" s="39"/>
    </row>
    <row r="26" spans="1:23" ht="15.75" thickBot="1">
      <c r="A26" s="138" t="s">
        <v>17</v>
      </c>
      <c r="B26" s="186">
        <f>+B12+B20</f>
        <v>10083530277</v>
      </c>
      <c r="C26" s="186">
        <f>+C12+C20</f>
        <v>10112711524</v>
      </c>
      <c r="D26" s="187">
        <f>+C26-B26</f>
        <v>29181247</v>
      </c>
      <c r="E26" s="186">
        <f>+E12+E20</f>
        <v>4673663636.420004</v>
      </c>
      <c r="F26" s="188">
        <f>+F12+F20</f>
        <v>4446221309.909981</v>
      </c>
      <c r="G26" s="187">
        <f>+F26-E26</f>
        <v>-227442326.51002312</v>
      </c>
      <c r="H26" s="186">
        <f>+H12+H20</f>
        <v>125949302.99999993</v>
      </c>
      <c r="I26" s="189">
        <f>+I12+I20</f>
        <v>86927179.91000006</v>
      </c>
      <c r="J26" s="187">
        <f>+I26-H26</f>
        <v>-39022123.08999987</v>
      </c>
      <c r="K26" s="186">
        <f>+K12+K20</f>
        <v>78577071.87</v>
      </c>
      <c r="L26" s="189">
        <f>+L12+L20</f>
        <v>1307384024.8700001</v>
      </c>
      <c r="M26" s="190">
        <f>+L26-K26</f>
        <v>1228806953</v>
      </c>
      <c r="N26" s="186">
        <f>+N12+N20</f>
        <v>289740353.6100001</v>
      </c>
      <c r="O26" s="188">
        <f>+O12+O20</f>
        <v>321098926.7800002</v>
      </c>
      <c r="P26" s="187">
        <f>+O26-N26</f>
        <v>31358573.170000136</v>
      </c>
      <c r="Q26" s="186">
        <f>+Q12+Q20</f>
        <v>0</v>
      </c>
      <c r="R26" s="188">
        <f>+R12+R20</f>
        <v>2703877</v>
      </c>
      <c r="S26" s="187">
        <f>+R26-Q26</f>
        <v>2703877</v>
      </c>
      <c r="T26" s="186">
        <f>+T12+T20</f>
        <v>5167930364.900003</v>
      </c>
      <c r="U26" s="188">
        <f>+U12+U20</f>
        <v>6164335318.46998</v>
      </c>
      <c r="V26" s="188">
        <f>+U26-T26</f>
        <v>996404953.5699768</v>
      </c>
      <c r="W26" s="137">
        <f>IF(T26=0,"",V26/T26)</f>
        <v>0.19280541400817747</v>
      </c>
    </row>
    <row r="27" spans="1:23" ht="15">
      <c r="A27" s="65" t="s">
        <v>146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149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2"/>
    </row>
    <row r="30" spans="2:20" ht="15">
      <c r="B30" s="42"/>
      <c r="T30" s="42"/>
    </row>
    <row r="31" spans="3:21" ht="15">
      <c r="C31" s="42"/>
      <c r="U31" s="42"/>
    </row>
  </sheetData>
  <sheetProtection/>
  <mergeCells count="13"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  <mergeCell ref="K9:M9"/>
    <mergeCell ref="A2:W2"/>
    <mergeCell ref="A3:W3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tabSelected="1" zoomScalePageLayoutView="0" workbookViewId="0" topLeftCell="A1">
      <selection activeCell="B7" sqref="B7:B9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5" width="11.710937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1.7109375" style="6" bestFit="1" customWidth="1"/>
    <col min="12" max="12" width="10.421875" style="105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20" width="11.7109375" style="6" bestFit="1" customWidth="1"/>
    <col min="21" max="21" width="11.7109375" style="105" bestFit="1" customWidth="1"/>
    <col min="22" max="22" width="6.57421875" style="105" bestFit="1" customWidth="1"/>
    <col min="23" max="16384" width="16.57421875" style="6" customWidth="1"/>
  </cols>
  <sheetData>
    <row r="1" spans="2:22" ht="14.25">
      <c r="B1" s="242" t="s">
        <v>140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2:23" ht="12.75">
      <c r="B2" s="243" t="s">
        <v>18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7"/>
    </row>
    <row r="3" spans="2:23" ht="15.75">
      <c r="B3" s="244" t="s">
        <v>116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39" t="s">
        <v>60</v>
      </c>
      <c r="B7" s="239" t="s">
        <v>136</v>
      </c>
      <c r="C7" s="8"/>
      <c r="D7" s="229" t="s">
        <v>26</v>
      </c>
      <c r="E7" s="230"/>
      <c r="F7" s="231"/>
      <c r="G7" s="229" t="s">
        <v>147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1"/>
    </row>
    <row r="8" spans="1:22" ht="16.5" customHeight="1">
      <c r="A8" s="240"/>
      <c r="B8" s="240"/>
      <c r="C8" s="17"/>
      <c r="D8" s="245" t="s">
        <v>59</v>
      </c>
      <c r="E8" s="246"/>
      <c r="F8" s="247"/>
      <c r="G8" s="223" t="s">
        <v>19</v>
      </c>
      <c r="H8" s="224"/>
      <c r="I8" s="225"/>
      <c r="J8" s="223" t="s">
        <v>118</v>
      </c>
      <c r="K8" s="224"/>
      <c r="L8" s="225"/>
      <c r="M8" s="223" t="s">
        <v>20</v>
      </c>
      <c r="N8" s="224"/>
      <c r="O8" s="225"/>
      <c r="P8" s="223" t="s">
        <v>104</v>
      </c>
      <c r="Q8" s="224"/>
      <c r="R8" s="225"/>
      <c r="S8" s="223" t="s">
        <v>4</v>
      </c>
      <c r="T8" s="224"/>
      <c r="U8" s="224"/>
      <c r="V8" s="225"/>
    </row>
    <row r="9" spans="1:22" ht="17.25" customHeight="1" thickBot="1">
      <c r="A9" s="241"/>
      <c r="B9" s="241"/>
      <c r="C9" s="16"/>
      <c r="D9" s="139">
        <v>2020</v>
      </c>
      <c r="E9" s="140">
        <v>2021</v>
      </c>
      <c r="F9" s="141" t="s">
        <v>13</v>
      </c>
      <c r="G9" s="157">
        <v>2020</v>
      </c>
      <c r="H9" s="140">
        <v>2021</v>
      </c>
      <c r="I9" s="141" t="s">
        <v>13</v>
      </c>
      <c r="J9" s="157">
        <v>2020</v>
      </c>
      <c r="K9" s="140">
        <v>2021</v>
      </c>
      <c r="L9" s="141" t="s">
        <v>13</v>
      </c>
      <c r="M9" s="157">
        <v>2020</v>
      </c>
      <c r="N9" s="140">
        <v>2021</v>
      </c>
      <c r="O9" s="141" t="s">
        <v>13</v>
      </c>
      <c r="P9" s="157">
        <v>2020</v>
      </c>
      <c r="Q9" s="140">
        <v>2021</v>
      </c>
      <c r="R9" s="141" t="s">
        <v>13</v>
      </c>
      <c r="S9" s="157">
        <v>2020</v>
      </c>
      <c r="T9" s="140">
        <v>2021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61191</v>
      </c>
      <c r="E12" s="51">
        <v>61191</v>
      </c>
      <c r="F12" s="150">
        <f>+E12-D12</f>
        <v>0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62974731</v>
      </c>
      <c r="E14" s="51">
        <v>53244694</v>
      </c>
      <c r="F14" s="150">
        <f aca="true" t="shared" si="0" ref="F14:F24">+E14-D14</f>
        <v>-9730037</v>
      </c>
      <c r="G14" s="50">
        <v>24871445.06000001</v>
      </c>
      <c r="H14" s="51">
        <v>14870963.110000003</v>
      </c>
      <c r="I14" s="150">
        <f>+H14-G14</f>
        <v>-10000481.950000007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24871445.06000001</v>
      </c>
      <c r="T14" s="51">
        <f t="shared" si="1"/>
        <v>14870963.110000003</v>
      </c>
      <c r="U14" s="150">
        <f aca="true" t="shared" si="2" ref="U14:U24">+T14-S14</f>
        <v>-10000481.950000007</v>
      </c>
      <c r="V14" s="118">
        <f>IF(S14=0," ",U14/S14)</f>
        <v>-0.4020868882316564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37421240</v>
      </c>
      <c r="E15" s="51">
        <v>38136391</v>
      </c>
      <c r="F15" s="150">
        <f t="shared" si="0"/>
        <v>715151</v>
      </c>
      <c r="G15" s="50">
        <v>45015376.54999999</v>
      </c>
      <c r="H15" s="51">
        <v>21718547.660000004</v>
      </c>
      <c r="I15" s="150">
        <f>+H15-G15</f>
        <v>-23296828.889999986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45015376.54999999</v>
      </c>
      <c r="T15" s="51">
        <f t="shared" si="1"/>
        <v>21718547.660000004</v>
      </c>
      <c r="U15" s="150">
        <f t="shared" si="2"/>
        <v>-23296828.889999986</v>
      </c>
      <c r="V15" s="118">
        <f>IF(S15=0," ",U15/S15)</f>
        <v>-0.5175304679307406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145568641</v>
      </c>
      <c r="E16" s="51">
        <v>86687487</v>
      </c>
      <c r="F16" s="150">
        <f t="shared" si="0"/>
        <v>-58881154</v>
      </c>
      <c r="G16" s="50">
        <v>44586244.05999998</v>
      </c>
      <c r="H16" s="51">
        <v>19902472.119999997</v>
      </c>
      <c r="I16" s="150">
        <f>+H16-G16</f>
        <v>-24683771.939999983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44586244.05999998</v>
      </c>
      <c r="T16" s="51">
        <f t="shared" si="1"/>
        <v>19902472.119999997</v>
      </c>
      <c r="U16" s="150">
        <f t="shared" si="2"/>
        <v>-24683771.939999983</v>
      </c>
      <c r="V16" s="118">
        <f>IF(S16=0," ",U16/S16)</f>
        <v>-0.5536185534440371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595873441</v>
      </c>
      <c r="E18" s="51">
        <v>378188983</v>
      </c>
      <c r="F18" s="150">
        <f>+E18-D18</f>
        <v>-217684458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528618429.21000004</v>
      </c>
      <c r="N18" s="51">
        <v>361575777</v>
      </c>
      <c r="O18" s="150">
        <f>+N18-M18</f>
        <v>-167042652.21000004</v>
      </c>
      <c r="P18" s="50">
        <v>0</v>
      </c>
      <c r="Q18" s="51">
        <v>0</v>
      </c>
      <c r="R18" s="150">
        <f>+Q18-P18</f>
        <v>0</v>
      </c>
      <c r="S18" s="50">
        <f>+G18+J18+M18+P18</f>
        <v>528618429.21000004</v>
      </c>
      <c r="T18" s="51">
        <f>+H18+K18+N18+Q18</f>
        <v>361575777</v>
      </c>
      <c r="U18" s="150">
        <f>+T18-S18</f>
        <v>-167042652.21000004</v>
      </c>
      <c r="V18" s="118">
        <f>IF(S18=0," ",U18/S18)</f>
        <v>-0.3159985406858381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34700</v>
      </c>
      <c r="E19" s="51"/>
      <c r="F19" s="150">
        <f>+E19-D19</f>
        <v>-34700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34700</v>
      </c>
      <c r="N19" s="51">
        <v>0</v>
      </c>
      <c r="O19" s="150">
        <f>+N19-M19</f>
        <v>-34700</v>
      </c>
      <c r="P19" s="50">
        <v>0</v>
      </c>
      <c r="Q19" s="51">
        <v>0</v>
      </c>
      <c r="R19" s="150">
        <f>+Q19-P19</f>
        <v>0</v>
      </c>
      <c r="S19" s="50">
        <f>+G19+J19+M19+P19</f>
        <v>34700</v>
      </c>
      <c r="T19" s="51">
        <f>+H19+K19+N19+Q19</f>
        <v>0</v>
      </c>
      <c r="U19" s="150">
        <f>+T19-S19</f>
        <v>-34700</v>
      </c>
      <c r="V19" s="118">
        <f>IF(S19=0," ",U19/S19)</f>
        <v>-1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>
        <f>+Q20-P20</f>
        <v>0</v>
      </c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614325</v>
      </c>
      <c r="E21" s="52">
        <v>554048</v>
      </c>
      <c r="F21" s="150">
        <f t="shared" si="0"/>
        <v>-60277</v>
      </c>
      <c r="G21" s="50">
        <v>311455.06999999995</v>
      </c>
      <c r="H21" s="51">
        <v>17819.370000000003</v>
      </c>
      <c r="I21" s="150">
        <f>+H21-G21</f>
        <v>-293635.69999999995</v>
      </c>
      <c r="J21" s="50">
        <v>0</v>
      </c>
      <c r="K21" s="52">
        <v>0</v>
      </c>
      <c r="L21" s="150">
        <f>+K21-J21</f>
        <v>0</v>
      </c>
      <c r="M21" s="50">
        <v>6.5</v>
      </c>
      <c r="N21" s="52">
        <v>4.880000000000001</v>
      </c>
      <c r="O21" s="150">
        <f>+N21-M21</f>
        <v>-1.6199999999999992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311461.56999999995</v>
      </c>
      <c r="T21" s="52">
        <f t="shared" si="3"/>
        <v>17824.250000000004</v>
      </c>
      <c r="U21" s="150">
        <f t="shared" si="2"/>
        <v>-293637.31999999995</v>
      </c>
      <c r="V21" s="118">
        <f>IF(S21=0," ",U21/S21)</f>
        <v>-0.9427722335054048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9292511</v>
      </c>
      <c r="E22" s="51">
        <v>14329615</v>
      </c>
      <c r="F22" s="150">
        <f t="shared" si="0"/>
        <v>5037104</v>
      </c>
      <c r="G22" s="50">
        <v>19995495.87000001</v>
      </c>
      <c r="H22" s="51">
        <v>18519110.849999998</v>
      </c>
      <c r="I22" s="150">
        <f>+H22-G22</f>
        <v>-1476385.0200000107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19995495.87000001</v>
      </c>
      <c r="T22" s="51">
        <f t="shared" si="3"/>
        <v>18519110.849999998</v>
      </c>
      <c r="U22" s="150">
        <f t="shared" si="2"/>
        <v>-1476385.0200000107</v>
      </c>
      <c r="V22" s="118">
        <f>IF(S22=0," ",U22/S22)</f>
        <v>-0.07383587931995657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463020</v>
      </c>
      <c r="E23" s="51">
        <v>0</v>
      </c>
      <c r="F23" s="150">
        <f>+E23-D23</f>
        <v>-463020</v>
      </c>
      <c r="G23" s="50">
        <v>0</v>
      </c>
      <c r="H23" s="51">
        <v>0</v>
      </c>
      <c r="I23" s="150">
        <f>+H23-G23</f>
        <v>0</v>
      </c>
      <c r="J23" s="50"/>
      <c r="K23" s="51"/>
      <c r="L23" s="150">
        <f>+K23-J23</f>
        <v>0</v>
      </c>
      <c r="M23" s="50">
        <v>473800</v>
      </c>
      <c r="N23" s="51">
        <v>9300</v>
      </c>
      <c r="O23" s="150">
        <f>+N23-M23</f>
        <v>-464500</v>
      </c>
      <c r="P23" s="50">
        <v>0</v>
      </c>
      <c r="Q23" s="51">
        <v>0</v>
      </c>
      <c r="R23" s="150">
        <f>+Q23-P23</f>
        <v>0</v>
      </c>
      <c r="S23" s="50">
        <f t="shared" si="3"/>
        <v>473800</v>
      </c>
      <c r="T23" s="51">
        <f t="shared" si="3"/>
        <v>9300</v>
      </c>
      <c r="U23" s="150">
        <f>+T23-S23</f>
        <v>-464500</v>
      </c>
      <c r="V23" s="118">
        <f>IF(S23=0," ",U23/S23)</f>
        <v>-0.9803714647530604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1713320</v>
      </c>
      <c r="E24" s="51">
        <v>963447</v>
      </c>
      <c r="F24" s="150">
        <f t="shared" si="0"/>
        <v>-749873</v>
      </c>
      <c r="G24" s="50">
        <v>2814691.11</v>
      </c>
      <c r="H24" s="51">
        <v>2256558.0599999996</v>
      </c>
      <c r="I24" s="150">
        <f>+H24-G24</f>
        <v>-558133.0500000003</v>
      </c>
      <c r="J24" s="50">
        <v>0</v>
      </c>
      <c r="K24" s="51">
        <v>130795.92</v>
      </c>
      <c r="L24" s="150">
        <f>+K24-J24</f>
        <v>130795.92</v>
      </c>
      <c r="M24" s="50">
        <v>3856.4</v>
      </c>
      <c r="N24" s="51">
        <v>29825.12</v>
      </c>
      <c r="O24" s="150">
        <f>+N24-M24</f>
        <v>25968.719999999998</v>
      </c>
      <c r="P24" s="50">
        <v>0</v>
      </c>
      <c r="Q24" s="51">
        <v>6000</v>
      </c>
      <c r="R24" s="150">
        <f>+Q24-P24</f>
        <v>6000</v>
      </c>
      <c r="S24" s="50">
        <f t="shared" si="3"/>
        <v>2818547.51</v>
      </c>
      <c r="T24" s="51">
        <f t="shared" si="3"/>
        <v>2423179.0999999996</v>
      </c>
      <c r="U24" s="150">
        <f t="shared" si="2"/>
        <v>-395368.41000000015</v>
      </c>
      <c r="V24" s="118">
        <f>IF(S24=0," ",U24/S24)</f>
        <v>-0.14027381429522193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1662739247</v>
      </c>
      <c r="E26" s="51">
        <v>1224988816</v>
      </c>
      <c r="F26" s="150">
        <f>+E26-D26</f>
        <v>-437750431</v>
      </c>
      <c r="G26" s="50">
        <v>0</v>
      </c>
      <c r="H26" s="51">
        <v>0</v>
      </c>
      <c r="I26" s="150">
        <f>+H26-G26</f>
        <v>0</v>
      </c>
      <c r="J26" s="50">
        <v>661293322.36</v>
      </c>
      <c r="K26" s="51">
        <v>628639660</v>
      </c>
      <c r="L26" s="150">
        <f>+K26-J26</f>
        <v>-32653662.360000014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661293322.36</v>
      </c>
      <c r="T26" s="51">
        <f>+H26+K26+N26+Q26</f>
        <v>628639660</v>
      </c>
      <c r="U26" s="150">
        <f>+T26-S26</f>
        <v>-32653662.360000014</v>
      </c>
      <c r="V26" s="118">
        <f>IF(S26=0," ",U26/S26)</f>
        <v>-0.049378484941397544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291811613</v>
      </c>
      <c r="E27" s="51">
        <v>1273691539</v>
      </c>
      <c r="F27" s="150">
        <f>+E27-D27</f>
        <v>981879926</v>
      </c>
      <c r="G27" s="50">
        <v>0</v>
      </c>
      <c r="H27" s="51">
        <v>0</v>
      </c>
      <c r="I27" s="150">
        <f>+H27-G27</f>
        <v>0</v>
      </c>
      <c r="J27" s="50">
        <v>57552599.93</v>
      </c>
      <c r="K27" s="51">
        <v>441741779.25</v>
      </c>
      <c r="L27" s="150">
        <f>+K27-J27</f>
        <v>384189179.32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57552599.93</v>
      </c>
      <c r="T27" s="51">
        <f>+H27+K27+N27+Q27</f>
        <v>441741779.25</v>
      </c>
      <c r="U27" s="150">
        <f>+T27-S27</f>
        <v>384189179.32</v>
      </c>
      <c r="V27" s="118">
        <f>IF(S27=0," ",U27/S27)</f>
        <v>6.675444372405089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166671222</v>
      </c>
      <c r="E29" s="51">
        <v>310308029</v>
      </c>
      <c r="F29" s="150">
        <f>+E29-D29</f>
        <v>143636807</v>
      </c>
      <c r="G29" s="50">
        <v>63326952.22</v>
      </c>
      <c r="H29" s="51">
        <v>46784683.13000002</v>
      </c>
      <c r="I29" s="150">
        <f>+H29-G29</f>
        <v>-16542269.089999981</v>
      </c>
      <c r="J29" s="50">
        <v>4717186.53</v>
      </c>
      <c r="K29" s="51">
        <v>149498115.09</v>
      </c>
      <c r="L29" s="150">
        <f>+K29-J29</f>
        <v>144780928.56</v>
      </c>
      <c r="M29" s="50">
        <v>62422859.84</v>
      </c>
      <c r="N29" s="51">
        <v>123573041.14</v>
      </c>
      <c r="O29" s="150">
        <f>+N29-M29</f>
        <v>61150181.3</v>
      </c>
      <c r="P29" s="50">
        <v>2513621.5199999996</v>
      </c>
      <c r="Q29" s="51">
        <v>1496614.27</v>
      </c>
      <c r="R29" s="150">
        <f>+Q29-P29</f>
        <v>-1017007.2499999995</v>
      </c>
      <c r="S29" s="50">
        <f>+G29+J29+M29+P29</f>
        <v>132980620.11</v>
      </c>
      <c r="T29" s="51">
        <f>+H29+K29+N29+Q29</f>
        <v>321352453.63</v>
      </c>
      <c r="U29" s="150">
        <f>+T29-S29</f>
        <v>188371833.51999998</v>
      </c>
      <c r="V29" s="118">
        <f>IF(S29=0," ",U29/S29)</f>
        <v>1.4165359836958273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7" t="s">
        <v>4</v>
      </c>
      <c r="B31" s="238"/>
      <c r="C31" s="17"/>
      <c r="D31" s="152">
        <f>SUM(D12:D29)</f>
        <v>2975239202</v>
      </c>
      <c r="E31" s="153">
        <f aca="true" t="shared" si="4" ref="E31:U31">SUM(E12:E29)</f>
        <v>3381154240</v>
      </c>
      <c r="F31" s="154">
        <f t="shared" si="4"/>
        <v>405915038</v>
      </c>
      <c r="G31" s="152">
        <f t="shared" si="4"/>
        <v>200921659.94</v>
      </c>
      <c r="H31" s="155">
        <f>SUM(H12:H29)</f>
        <v>124070154.30000001</v>
      </c>
      <c r="I31" s="154">
        <f t="shared" si="4"/>
        <v>-76851505.63999996</v>
      </c>
      <c r="J31" s="152">
        <f t="shared" si="4"/>
        <v>723563108.8199999</v>
      </c>
      <c r="K31" s="155">
        <f t="shared" si="4"/>
        <v>1220010350.26</v>
      </c>
      <c r="L31" s="154">
        <f t="shared" si="4"/>
        <v>496447241.44</v>
      </c>
      <c r="M31" s="152">
        <f t="shared" si="4"/>
        <v>591553651.95</v>
      </c>
      <c r="N31" s="155">
        <f t="shared" si="4"/>
        <v>485187948.14</v>
      </c>
      <c r="O31" s="154">
        <f t="shared" si="4"/>
        <v>-106365703.81000005</v>
      </c>
      <c r="P31" s="152">
        <f t="shared" si="4"/>
        <v>2513621.5199999996</v>
      </c>
      <c r="Q31" s="155">
        <f t="shared" si="4"/>
        <v>1502614.27</v>
      </c>
      <c r="R31" s="154">
        <f t="shared" si="4"/>
        <v>-1011007.2499999995</v>
      </c>
      <c r="S31" s="152">
        <f t="shared" si="4"/>
        <v>1518552042.23</v>
      </c>
      <c r="T31" s="155">
        <f t="shared" si="4"/>
        <v>1830771066.9700003</v>
      </c>
      <c r="U31" s="154">
        <f t="shared" si="4"/>
        <v>312219024.73999995</v>
      </c>
      <c r="V31" s="156">
        <f>IF(S31=0," ",U31/S31)</f>
        <v>0.20560311142284265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146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8"/>
      <c r="N34" s="158"/>
      <c r="O34" s="47"/>
      <c r="P34" s="111"/>
      <c r="R34" s="47"/>
      <c r="S34" s="158"/>
      <c r="T34" s="158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B1:V1"/>
    <mergeCell ref="B2:V2"/>
    <mergeCell ref="B3:V3"/>
    <mergeCell ref="D8:F8"/>
    <mergeCell ref="G8:I8"/>
    <mergeCell ref="J8:L8"/>
    <mergeCell ref="P8:R8"/>
    <mergeCell ref="D7:F7"/>
    <mergeCell ref="G7:V7"/>
    <mergeCell ref="A31:B31"/>
    <mergeCell ref="S8:V8"/>
    <mergeCell ref="B7:B9"/>
    <mergeCell ref="A7:A9"/>
    <mergeCell ref="M8:O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2021-10-13T16:05:44Z</dcterms:modified>
  <cp:category/>
  <cp:version/>
  <cp:contentType/>
  <cp:contentStatus/>
</cp:coreProperties>
</file>