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Egresos_1" sheetId="1" r:id="rId1"/>
    <sheet name="Egresos_2" sheetId="2" r:id="rId2"/>
    <sheet name="Gto_09_10" sheetId="3" r:id="rId3"/>
    <sheet name="Ing_2021_2022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'Ing_2021_2022'!$A$1:$V$40</definedName>
  </definedNames>
  <calcPr fullCalcOnLoad="1"/>
</workbook>
</file>

<file path=xl/sharedStrings.xml><?xml version="1.0" encoding="utf-8"?>
<sst xmlns="http://schemas.openxmlformats.org/spreadsheetml/2006/main" count="191" uniqueCount="149">
  <si>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</si>
  <si>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</si>
  <si>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</si>
  <si>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</si>
  <si>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</si>
  <si>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</si>
  <si>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</si>
  <si>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</si>
  <si>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</si>
  <si>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</si>
  <si>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</si>
  <si>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</si>
  <si>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</si>
  <si>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</si>
  <si>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</si>
  <si>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</si>
  <si>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</si>
  <si>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</si>
  <si>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</si>
  <si>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</si>
  <si>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</si>
  <si>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</si>
  <si>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</si>
  <si>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</si>
  <si>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</si>
  <si>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</si>
  <si>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</si>
  <si>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</si>
  <si>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</si>
  <si>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</si>
  <si>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</si>
  <si>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</si>
  <si>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</si>
  <si>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</si>
  <si>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</si>
  <si>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</si>
  <si>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</si>
  <si>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</si>
  <si>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</si>
  <si>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</si>
  <si>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</si>
  <si>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</si>
  <si>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</si>
  <si>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</si>
  <si>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</si>
  <si>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</si>
  <si>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</si>
  <si>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</si>
  <si>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</si>
  <si>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</si>
  <si>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</si>
  <si>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</si>
  <si>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</si>
  <si>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</si>
  <si>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</si>
  <si>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</si>
  <si>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</si>
  <si>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</si>
  <si>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</si>
  <si>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</si>
  <si>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</si>
  <si>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</si>
  <si>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</si>
  <si>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</si>
  <si>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</si>
  <si>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</si>
  <si>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</si>
  <si>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</si>
  <si>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</si>
  <si>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</si>
  <si>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</si>
  <si>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</si>
  <si>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</si>
  <si>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</si>
  <si>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</si>
  <si>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</si>
  <si>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</si>
  <si>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</si>
  <si>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</si>
  <si>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</si>
  <si>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</si>
  <si>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</si>
  <si>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</si>
  <si>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</si>
  <si>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</si>
  <si>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</si>
  <si>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</si>
  <si>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</si>
  <si>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</si>
  <si>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</si>
  <si>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</si>
  <si>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</si>
  <si>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</si>
  <si>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</si>
  <si>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</si>
  <si>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</si>
  <si>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</si>
  <si>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</si>
  <si>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</si>
  <si>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</si>
  <si>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</si>
  <si>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</si>
  <si>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</si>
  <si>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</si>
  <si>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</si>
  <si>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</si>
  <si>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</si>
  <si>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</si>
  <si>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</si>
  <si>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</si>
  <si>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</si>
  <si>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</si>
  <si>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</si>
  <si>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</si>
  <si>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</si>
  <si>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</si>
  <si>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</si>
  <si>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</si>
  <si>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</si>
  <si>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</si>
  <si>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</si>
  <si>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</si>
  <si>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</si>
  <si>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</si>
  <si>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</si>
  <si>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</si>
  <si>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</si>
  <si>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</si>
  <si>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</si>
  <si>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</si>
  <si>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</si>
  <si>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</si>
  <si>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</si>
  <si>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</si>
  <si>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</si>
  <si>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</si>
  <si>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</si>
  <si>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AÑO FISCAL 2021</t>
  </si>
  <si>
    <t>EJECUCION
IV TRIMESTRE
 /*</t>
  </si>
  <si>
    <t>EJECUCION AL
IV TRIMESTRE (*)</t>
  </si>
  <si>
    <t>EJECUCION IV TRIMESTRE (*)</t>
  </si>
  <si>
    <t>EJECUCION IV TRIMESTRE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</si>
  <si>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al IV Trimestre se encuentra a Nivel de Devengados</t>
    </r>
  </si>
  <si>
    <t>Fuente : Consulta Amigable: Base de Datos MEF, al 31 de Diciembre del 2022.</t>
  </si>
  <si>
    <t>AÑO FISCAL 2022</t>
  </si>
  <si>
    <t>PRESUPUESTO DE EGRESOS COMPARATIVO AL IV TRIMESTRE AÑO FISCAL 2021 - 2022</t>
  </si>
  <si>
    <t>RESULTADOS OPERATIVOS COMPARATIVOS AL IV TRIMESTRE AÑOS FISCALES 2021 - 2022</t>
  </si>
  <si>
    <t>INGRESOS COMPARATIVOS AL IV TRIMESTRE AÑO FISCAL 2021 - 2022</t>
  </si>
  <si>
    <t xml:space="preserve">CONCEPTO </t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</si>
</sst>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9" formatCode="_-* #,##0_-;\-* #,##0_-;_-* &quot;-&quot;_-;_-@_-"/>
    <numFmt numFmtId="204" formatCode="_ &quot;€&quot;* #,##0_ ;_ &quot;€&quot;* \-#,##0_ ;_ &quot;€&quot;* &quot;-&quot;_ ;_ @_ "/>
    <numFmt numFmtId="205" formatCode="_ &quot;€&quot;* #,##0.00_ ;_ &quot;€&quot;* \-#,##0.00_ ;_ &quot;€&quot;* &quot;-&quot;??_ ;_ @_ "/>
    <numFmt numFmtId="206" formatCode="#,##0_ ;\-#,##0\ "/>
    <numFmt numFmtId="207" formatCode="#,##0;[Red]\(#,##0\)"/>
    <numFmt numFmtId="208" formatCode="_ * #,##0_)\ &quot;Pts&quot;_ ;_ * \(#,##0\)\ &quot;Pts&quot;_ ;_ * &quot;-&quot;_)\ &quot;Pts&quot;_ ;_ @_ "/>
    <numFmt numFmtId="210" formatCode="0.0%"/>
    <numFmt numFmtId="220" formatCode="_([$€-2]\ * #,##0.00_);_([$€-2]\ * \(#,##0.00\);_([$€-2]\ * &quot;-&quot;??_)"/>
    <numFmt numFmtId="222" formatCode="_ * #,##0_ ;_ * \-#,##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2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9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7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169" fontId="7" fillId="0" borderId="0" xfId="54" applyNumberFormat="1" applyFont="1" applyFill="1" applyBorder="1" applyAlignment="1">
      <alignment vertical="center" wrapText="1"/>
    </xf>
    <xf numFmtId="169" fontId="6" fillId="0" borderId="11" xfId="54" applyNumberFormat="1" applyFont="1" applyFill="1" applyBorder="1" applyAlignment="1">
      <alignment vertical="center" wrapText="1"/>
    </xf>
    <xf numFmtId="169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9" fontId="6" fillId="0" borderId="14" xfId="54" applyNumberFormat="1" applyFont="1" applyFill="1" applyBorder="1" applyAlignment="1">
      <alignment vertical="center"/>
    </xf>
    <xf numFmtId="169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7" fontId="6" fillId="0" borderId="11" xfId="54" applyNumberFormat="1" applyFont="1" applyFill="1" applyBorder="1" applyAlignment="1">
      <alignment/>
    </xf>
    <xf numFmtId="41" fontId="6" fillId="0" borderId="15" xfId="54" applyNumberFormat="1" applyFont="1" applyFill="1" applyBorder="1" applyAlignment="1">
      <alignment vertical="center"/>
    </xf>
    <xf numFmtId="41" fontId="6" fillId="0" borderId="17" xfId="54" applyNumberFormat="1" applyFont="1" applyFill="1" applyBorder="1" applyAlignment="1">
      <alignment vertical="center"/>
    </xf>
    <xf numFmtId="41" fontId="6" fillId="0" borderId="17" xfId="54" applyNumberFormat="1" applyFont="1" applyFill="1" applyBorder="1" applyAlignment="1">
      <alignment horizontal="right" vertical="center"/>
    </xf>
    <xf numFmtId="41" fontId="7" fillId="0" borderId="15" xfId="54" applyNumberFormat="1" applyFont="1" applyFill="1" applyBorder="1" applyAlignment="1">
      <alignment vertical="center"/>
    </xf>
    <xf numFmtId="41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6" fontId="6" fillId="0" borderId="0" xfId="0" applyNumberFormat="1" applyFont="1" applyFill="1" applyAlignment="1">
      <alignment vertical="center"/>
    </xf>
    <xf numFmtId="206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10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10" fontId="24" fillId="0" borderId="19" xfId="57" applyNumberFormat="1" applyFont="1" applyBorder="1" applyAlignment="1">
      <alignment horizontal="center" vertical="center"/>
    </xf>
    <xf numFmtId="210" fontId="24" fillId="0" borderId="20" xfId="57" applyNumberFormat="1" applyFont="1" applyBorder="1" applyAlignment="1">
      <alignment horizontal="center" vertical="center"/>
    </xf>
    <xf numFmtId="210" fontId="24" fillId="0" borderId="21" xfId="57" applyNumberFormat="1" applyFont="1" applyBorder="1" applyAlignment="1">
      <alignment horizontal="center" vertical="center"/>
    </xf>
    <xf numFmtId="210" fontId="24" fillId="0" borderId="22" xfId="57" applyNumberFormat="1" applyFont="1" applyBorder="1" applyAlignment="1">
      <alignment horizontal="center" vertical="center"/>
    </xf>
    <xf numFmtId="210" fontId="24" fillId="0" borderId="23" xfId="57" applyNumberFormat="1" applyFont="1" applyBorder="1" applyAlignment="1">
      <alignment horizontal="center" vertical="center"/>
    </xf>
    <xf numFmtId="210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7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22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10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1" fontId="6" fillId="0" borderId="15" xfId="54" applyNumberFormat="1" applyFont="1" applyFill="1" applyBorder="1" applyAlignment="1">
      <alignment/>
    </xf>
    <xf numFmtId="41" fontId="6" fillId="0" borderId="17" xfId="54" applyNumberFormat="1" applyFont="1" applyFill="1" applyBorder="1" applyAlignment="1">
      <alignment/>
    </xf>
    <xf numFmtId="41" fontId="7" fillId="0" borderId="11" xfId="54" applyNumberFormat="1" applyFont="1" applyFill="1" applyBorder="1" applyAlignment="1">
      <alignment/>
    </xf>
    <xf numFmtId="41" fontId="6" fillId="0" borderId="0" xfId="54" applyNumberFormat="1" applyFont="1" applyFill="1" applyBorder="1" applyAlignment="1">
      <alignment/>
    </xf>
    <xf numFmtId="41" fontId="7" fillId="0" borderId="0" xfId="54" applyNumberFormat="1" applyFont="1" applyFill="1" applyBorder="1" applyAlignment="1">
      <alignment/>
    </xf>
    <xf numFmtId="41" fontId="6" fillId="0" borderId="10" xfId="54" applyNumberFormat="1" applyFont="1" applyFill="1" applyBorder="1" applyAlignment="1">
      <alignment/>
    </xf>
    <xf numFmtId="41" fontId="7" fillId="0" borderId="14" xfId="54" applyNumberFormat="1" applyFont="1" applyFill="1" applyBorder="1" applyAlignment="1">
      <alignment vertical="center"/>
    </xf>
    <xf numFmtId="41" fontId="7" fillId="0" borderId="11" xfId="54" applyNumberFormat="1" applyFont="1" applyFill="1" applyBorder="1" applyAlignment="1">
      <alignment vertical="center"/>
    </xf>
    <xf numFmtId="41" fontId="6" fillId="0" borderId="0" xfId="54" applyNumberFormat="1" applyFont="1" applyFill="1" applyBorder="1" applyAlignment="1">
      <alignment vertical="center"/>
    </xf>
    <xf numFmtId="41" fontId="7" fillId="34" borderId="37" xfId="54" applyNumberFormat="1" applyFont="1" applyFill="1" applyBorder="1" applyAlignment="1">
      <alignment vertical="center"/>
    </xf>
    <xf numFmtId="41" fontId="7" fillId="34" borderId="34" xfId="54" applyNumberFormat="1" applyFont="1" applyFill="1" applyBorder="1" applyAlignment="1">
      <alignment vertical="center"/>
    </xf>
    <xf numFmtId="41" fontId="7" fillId="34" borderId="36" xfId="54" applyNumberFormat="1" applyFont="1" applyFill="1" applyBorder="1" applyAlignment="1">
      <alignment vertical="center"/>
    </xf>
    <xf numFmtId="41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41" fontId="6" fillId="0" borderId="0" xfId="0" applyNumberFormat="1" applyFont="1" applyAlignment="1">
      <alignment/>
    </xf>
    <xf numFmtId="169" fontId="6" fillId="0" borderId="17" xfId="0" applyNumberFormat="1" applyFont="1" applyBorder="1" applyAlignment="1">
      <alignment vertical="center"/>
    </xf>
    <xf numFmtId="169" fontId="7" fillId="33" borderId="28" xfId="0" applyNumberFormat="1" applyFont="1" applyFill="1" applyBorder="1" applyAlignment="1">
      <alignment vertical="center"/>
    </xf>
    <xf numFmtId="169" fontId="7" fillId="33" borderId="28" xfId="0" applyNumberFormat="1" applyFont="1" applyFill="1" applyBorder="1" applyAlignment="1">
      <alignment vertical="center"/>
    </xf>
    <xf numFmtId="169" fontId="6" fillId="0" borderId="24" xfId="0" applyNumberFormat="1" applyFont="1" applyBorder="1" applyAlignment="1">
      <alignment vertical="center"/>
    </xf>
    <xf numFmtId="169" fontId="6" fillId="0" borderId="17" xfId="0" applyNumberFormat="1" applyFont="1" applyBorder="1" applyAlignment="1">
      <alignment vertical="center"/>
    </xf>
    <xf numFmtId="169" fontId="22" fillId="33" borderId="28" xfId="0" applyNumberFormat="1" applyFont="1" applyFill="1" applyBorder="1" applyAlignment="1">
      <alignment horizontal="right" vertical="center"/>
    </xf>
    <xf numFmtId="169" fontId="24" fillId="0" borderId="19" xfId="0" applyNumberFormat="1" applyFont="1" applyBorder="1" applyAlignment="1">
      <alignment vertical="center"/>
    </xf>
    <xf numFmtId="169" fontId="24" fillId="0" borderId="20" xfId="0" applyNumberFormat="1" applyFont="1" applyBorder="1" applyAlignment="1">
      <alignment vertical="center"/>
    </xf>
    <xf numFmtId="169" fontId="22" fillId="33" borderId="28" xfId="0" applyNumberFormat="1" applyFont="1" applyFill="1" applyBorder="1" applyAlignment="1">
      <alignment vertical="center"/>
    </xf>
    <xf numFmtId="169" fontId="24" fillId="0" borderId="21" xfId="0" applyNumberFormat="1" applyFont="1" applyBorder="1" applyAlignment="1">
      <alignment vertical="center"/>
    </xf>
    <xf numFmtId="169" fontId="24" fillId="0" borderId="22" xfId="0" applyNumberFormat="1" applyFont="1" applyBorder="1" applyAlignment="1">
      <alignment vertical="center"/>
    </xf>
    <xf numFmtId="169" fontId="24" fillId="0" borderId="23" xfId="0" applyNumberFormat="1" applyFont="1" applyBorder="1" applyAlignment="1">
      <alignment vertical="center"/>
    </xf>
    <xf numFmtId="169" fontId="24" fillId="0" borderId="17" xfId="0" applyNumberFormat="1" applyFont="1" applyBorder="1" applyAlignment="1">
      <alignment vertical="center"/>
    </xf>
    <xf numFmtId="169" fontId="24" fillId="0" borderId="0" xfId="0" applyNumberFormat="1" applyFont="1" applyAlignment="1">
      <alignment vertical="center"/>
    </xf>
    <xf numFmtId="169" fontId="13" fillId="33" borderId="15" xfId="0" applyNumberFormat="1" applyFont="1" applyFill="1" applyBorder="1" applyAlignment="1" applyProtection="1">
      <alignment vertical="center"/>
      <protection/>
    </xf>
    <xf numFmtId="169" fontId="13" fillId="33" borderId="12" xfId="0" applyNumberFormat="1" applyFont="1" applyFill="1" applyBorder="1" applyAlignment="1" applyProtection="1">
      <alignment vertical="center"/>
      <protection/>
    </xf>
    <xf numFmtId="169" fontId="13" fillId="33" borderId="11" xfId="0" applyNumberFormat="1" applyFont="1" applyFill="1" applyBorder="1" applyAlignment="1" applyProtection="1">
      <alignment vertical="center"/>
      <protection/>
    </xf>
    <xf numFmtId="169" fontId="13" fillId="33" borderId="17" xfId="0" applyNumberFormat="1" applyFont="1" applyFill="1" applyBorder="1" applyAlignment="1" applyProtection="1">
      <alignment vertical="center"/>
      <protection/>
    </xf>
    <xf numFmtId="169" fontId="13" fillId="33" borderId="14" xfId="0" applyNumberFormat="1" applyFont="1" applyFill="1" applyBorder="1" applyAlignment="1" applyProtection="1">
      <alignment vertical="center"/>
      <protection/>
    </xf>
    <xf numFmtId="169" fontId="14" fillId="0" borderId="15" xfId="0" applyNumberFormat="1" applyFont="1" applyFill="1" applyBorder="1" applyAlignment="1" applyProtection="1">
      <alignment vertical="center"/>
      <protection/>
    </xf>
    <xf numFmtId="169" fontId="14" fillId="0" borderId="12" xfId="0" applyNumberFormat="1" applyFont="1" applyFill="1" applyBorder="1" applyAlignment="1" applyProtection="1">
      <alignment vertical="center"/>
      <protection/>
    </xf>
    <xf numFmtId="169" fontId="14" fillId="0" borderId="11" xfId="0" applyNumberFormat="1" applyFont="1" applyFill="1" applyBorder="1" applyAlignment="1" applyProtection="1">
      <alignment vertical="center"/>
      <protection/>
    </xf>
    <xf numFmtId="169" fontId="14" fillId="0" borderId="10" xfId="0" applyNumberFormat="1" applyFont="1" applyFill="1" applyBorder="1" applyAlignment="1" applyProtection="1">
      <alignment vertical="center"/>
      <protection/>
    </xf>
    <xf numFmtId="169" fontId="14" fillId="0" borderId="0" xfId="0" applyNumberFormat="1" applyFont="1" applyFill="1" applyBorder="1" applyAlignment="1" applyProtection="1">
      <alignment vertical="center"/>
      <protection/>
    </xf>
    <xf numFmtId="169" fontId="13" fillId="0" borderId="12" xfId="0" applyNumberFormat="1" applyFont="1" applyFill="1" applyBorder="1" applyAlignment="1" applyProtection="1">
      <alignment vertical="center"/>
      <protection/>
    </xf>
    <xf numFmtId="169" fontId="14" fillId="0" borderId="17" xfId="0" applyNumberFormat="1" applyFont="1" applyFill="1" applyBorder="1" applyAlignment="1" applyProtection="1">
      <alignment vertical="center" wrapText="1"/>
      <protection/>
    </xf>
    <xf numFmtId="169" fontId="14" fillId="0" borderId="12" xfId="0" applyNumberFormat="1" applyFont="1" applyFill="1" applyBorder="1" applyAlignment="1" applyProtection="1">
      <alignment vertical="center" wrapText="1"/>
      <protection/>
    </xf>
    <xf numFmtId="169" fontId="13" fillId="34" borderId="32" xfId="0" applyNumberFormat="1" applyFont="1" applyFill="1" applyBorder="1" applyAlignment="1" applyProtection="1">
      <alignment vertical="center"/>
      <protection/>
    </xf>
    <xf numFmtId="169" fontId="13" fillId="34" borderId="31" xfId="0" applyNumberFormat="1" applyFont="1" applyFill="1" applyBorder="1" applyAlignment="1" applyProtection="1">
      <alignment vertical="center"/>
      <protection/>
    </xf>
    <xf numFmtId="169" fontId="13" fillId="34" borderId="39" xfId="0" applyNumberFormat="1" applyFont="1" applyFill="1" applyBorder="1" applyAlignment="1" applyProtection="1">
      <alignment vertical="center"/>
      <protection/>
    </xf>
    <xf numFmtId="169" fontId="13" fillId="34" borderId="40" xfId="0" applyNumberFormat="1" applyFont="1" applyFill="1" applyBorder="1" applyAlignment="1" applyProtection="1">
      <alignment vertical="center"/>
      <protection/>
    </xf>
    <xf numFmtId="169" fontId="13" fillId="34" borderId="41" xfId="0" applyNumberFormat="1" applyFont="1" applyFill="1" applyBorder="1" applyAlignment="1" applyProtection="1">
      <alignment vertical="center"/>
      <protection/>
    </xf>
    <xf numFmtId="222" fontId="6" fillId="0" borderId="0" xfId="5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0" fillId="34" borderId="49" xfId="0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 wrapText="1"/>
      <protection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/>
      <protection/>
    </xf>
    <xf numFmtId="0" fontId="13" fillId="34" borderId="51" xfId="0" applyFont="1" applyFill="1" applyBorder="1" applyAlignment="1" applyProtection="1">
      <alignment horizontal="center" vertical="center"/>
      <protection/>
    </xf>
    <xf numFmtId="0" fontId="13" fillId="34" borderId="5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C6" sqref="C6:D9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5" t="s">
        <v>145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12.75">
      <c r="C2" s="196" t="s">
        <v>8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2.75">
      <c r="C3" s="196" t="s">
        <v>114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68" t="s">
        <v>21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7" t="s">
        <v>148</v>
      </c>
      <c r="D6" s="201"/>
      <c r="E6" s="14"/>
      <c r="F6" s="199" t="s">
        <v>137</v>
      </c>
      <c r="G6" s="202"/>
      <c r="H6" s="200"/>
      <c r="I6" s="72"/>
      <c r="J6" s="199" t="s">
        <v>144</v>
      </c>
      <c r="K6" s="202"/>
      <c r="L6" s="200"/>
      <c r="M6" s="72"/>
      <c r="N6" s="199" t="s">
        <v>9</v>
      </c>
      <c r="O6" s="200"/>
    </row>
    <row r="7" spans="3:15" ht="12.75" customHeight="1">
      <c r="C7" s="201"/>
      <c r="D7" s="201"/>
      <c r="E7" s="14"/>
      <c r="F7" s="197" t="s">
        <v>7</v>
      </c>
      <c r="G7" s="197" t="s">
        <v>138</v>
      </c>
      <c r="H7" s="197" t="s">
        <v>113</v>
      </c>
      <c r="I7" s="69"/>
      <c r="J7" s="197" t="s">
        <v>7</v>
      </c>
      <c r="K7" s="197" t="s">
        <v>138</v>
      </c>
      <c r="L7" s="197" t="s">
        <v>113</v>
      </c>
      <c r="M7" s="69"/>
      <c r="N7" s="197" t="s">
        <v>7</v>
      </c>
      <c r="O7" s="197" t="s">
        <v>138</v>
      </c>
    </row>
    <row r="8" spans="3:15" ht="12.75">
      <c r="C8" s="201"/>
      <c r="D8" s="201"/>
      <c r="E8" s="14"/>
      <c r="F8" s="198"/>
      <c r="G8" s="198"/>
      <c r="H8" s="198"/>
      <c r="I8" s="69"/>
      <c r="J8" s="198"/>
      <c r="K8" s="198"/>
      <c r="L8" s="198"/>
      <c r="M8" s="69"/>
      <c r="N8" s="198"/>
      <c r="O8" s="198"/>
    </row>
    <row r="9" spans="3:15" ht="12.75">
      <c r="C9" s="201"/>
      <c r="D9" s="201"/>
      <c r="E9" s="14"/>
      <c r="F9" s="198"/>
      <c r="G9" s="198"/>
      <c r="H9" s="198"/>
      <c r="I9" s="69"/>
      <c r="J9" s="198"/>
      <c r="K9" s="198"/>
      <c r="L9" s="198"/>
      <c r="M9" s="69"/>
      <c r="N9" s="198"/>
      <c r="O9" s="198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3" t="s">
        <v>6</v>
      </c>
      <c r="D11" s="194"/>
      <c r="E11" s="16"/>
      <c r="F11" s="159">
        <f>SUM(F12:F16)</f>
        <v>14771551150</v>
      </c>
      <c r="G11" s="159">
        <f>SUM(G12:G16)</f>
        <v>4681991380.300001</v>
      </c>
      <c r="H11" s="127">
        <f aca="true" t="shared" si="0" ref="H11:H16">IF(F11=0," ",G11/F11)</f>
        <v>0.31696003573057396</v>
      </c>
      <c r="I11" s="69"/>
      <c r="J11" s="159">
        <f>SUM(J12:J16)</f>
        <v>12550061825</v>
      </c>
      <c r="K11" s="159">
        <f>SUM(K12:K16)</f>
        <v>2662329317.6699996</v>
      </c>
      <c r="L11" s="127">
        <f aca="true" t="shared" si="1" ref="L11:L16">IF(J11=0," ",K11/J11)</f>
        <v>0.21213674918848455</v>
      </c>
      <c r="M11" s="69"/>
      <c r="N11" s="159">
        <f aca="true" t="shared" si="2" ref="N11:O16">+J11-F11</f>
        <v>-2221489325</v>
      </c>
      <c r="O11" s="159">
        <f t="shared" si="2"/>
        <v>-2019662062.6300015</v>
      </c>
    </row>
    <row r="12" spans="3:18" ht="12.75">
      <c r="C12" s="76" t="s">
        <v>31</v>
      </c>
      <c r="D12" s="120" t="s">
        <v>1</v>
      </c>
      <c r="E12" s="71"/>
      <c r="F12" s="158">
        <v>7410607430</v>
      </c>
      <c r="G12" s="158">
        <v>2537673218.520002</v>
      </c>
      <c r="H12" s="96">
        <f t="shared" si="0"/>
        <v>0.3424379502612516</v>
      </c>
      <c r="I12" s="69"/>
      <c r="J12" s="158">
        <v>9253717961</v>
      </c>
      <c r="K12" s="158">
        <v>2244975582.1699996</v>
      </c>
      <c r="L12" s="96">
        <f t="shared" si="1"/>
        <v>0.24260255084837243</v>
      </c>
      <c r="M12" s="69"/>
      <c r="N12" s="158">
        <f t="shared" si="2"/>
        <v>1843110531</v>
      </c>
      <c r="O12" s="158">
        <f t="shared" si="2"/>
        <v>-292697636.3500023</v>
      </c>
      <c r="Q12" s="77"/>
      <c r="R12" s="77"/>
    </row>
    <row r="13" spans="3:18" ht="12.75">
      <c r="C13" s="76" t="s">
        <v>32</v>
      </c>
      <c r="D13" s="120" t="s">
        <v>2</v>
      </c>
      <c r="E13" s="71"/>
      <c r="F13" s="158">
        <v>254515355</v>
      </c>
      <c r="G13" s="158">
        <v>73703879.33000003</v>
      </c>
      <c r="H13" s="96">
        <f t="shared" si="0"/>
        <v>0.2895851974431956</v>
      </c>
      <c r="I13" s="69"/>
      <c r="J13" s="158">
        <v>273241270</v>
      </c>
      <c r="K13" s="158">
        <v>55426127.87000002</v>
      </c>
      <c r="L13" s="96">
        <f t="shared" si="1"/>
        <v>0.20284683887613325</v>
      </c>
      <c r="M13" s="69"/>
      <c r="N13" s="158">
        <f t="shared" si="2"/>
        <v>18725915</v>
      </c>
      <c r="O13" s="158">
        <f t="shared" si="2"/>
        <v>-18277751.46000001</v>
      </c>
      <c r="Q13" s="77"/>
      <c r="R13" s="77"/>
    </row>
    <row r="14" spans="3:18" ht="12.75">
      <c r="C14" s="76" t="s">
        <v>33</v>
      </c>
      <c r="D14" s="120" t="s">
        <v>30</v>
      </c>
      <c r="E14" s="71"/>
      <c r="F14" s="158">
        <v>6372668895</v>
      </c>
      <c r="G14" s="158">
        <v>1848701491.8399997</v>
      </c>
      <c r="H14" s="96">
        <f t="shared" si="0"/>
        <v>0.29009846930702643</v>
      </c>
      <c r="I14" s="69"/>
      <c r="J14" s="158">
        <v>2271070552</v>
      </c>
      <c r="K14" s="158">
        <v>220361336.11</v>
      </c>
      <c r="L14" s="96">
        <f t="shared" si="1"/>
        <v>0.09702971839247379</v>
      </c>
      <c r="M14" s="69"/>
      <c r="N14" s="158">
        <f t="shared" si="2"/>
        <v>-4101598343</v>
      </c>
      <c r="O14" s="158">
        <f t="shared" si="2"/>
        <v>-1628340155.7299995</v>
      </c>
      <c r="Q14" s="77"/>
      <c r="R14" s="77"/>
    </row>
    <row r="15" spans="3:18" ht="12.75">
      <c r="C15" s="76" t="s">
        <v>34</v>
      </c>
      <c r="D15" s="120" t="s">
        <v>3</v>
      </c>
      <c r="E15" s="71"/>
      <c r="F15" s="158">
        <v>728351568</v>
      </c>
      <c r="G15" s="158">
        <v>221465092.1799998</v>
      </c>
      <c r="H15" s="96">
        <f t="shared" si="0"/>
        <v>0.3040634521981283</v>
      </c>
      <c r="I15" s="69"/>
      <c r="J15" s="158">
        <v>747214417</v>
      </c>
      <c r="K15" s="158">
        <v>140099104.52000007</v>
      </c>
      <c r="L15" s="96">
        <f t="shared" si="1"/>
        <v>0.1874951838890979</v>
      </c>
      <c r="M15" s="69"/>
      <c r="N15" s="158">
        <f t="shared" si="2"/>
        <v>18862849</v>
      </c>
      <c r="O15" s="158">
        <f t="shared" si="2"/>
        <v>-81365987.65999973</v>
      </c>
      <c r="Q15" s="77"/>
      <c r="R15" s="77"/>
    </row>
    <row r="16" spans="3:18" ht="12.75">
      <c r="C16" s="76" t="s">
        <v>97</v>
      </c>
      <c r="D16" s="120" t="s">
        <v>98</v>
      </c>
      <c r="E16" s="71"/>
      <c r="F16" s="158">
        <v>5407902</v>
      </c>
      <c r="G16" s="158">
        <v>447698.43</v>
      </c>
      <c r="H16" s="96">
        <f t="shared" si="0"/>
        <v>0.08278597319256155</v>
      </c>
      <c r="I16" s="69"/>
      <c r="J16" s="158">
        <v>4817625</v>
      </c>
      <c r="K16" s="158">
        <v>1467167</v>
      </c>
      <c r="L16" s="96">
        <f t="shared" si="1"/>
        <v>0.30454155315118964</v>
      </c>
      <c r="M16" s="69"/>
      <c r="N16" s="158">
        <f t="shared" si="2"/>
        <v>-590277</v>
      </c>
      <c r="O16" s="158">
        <f t="shared" si="2"/>
        <v>1019468.5700000001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193" t="s">
        <v>5</v>
      </c>
      <c r="D18" s="194"/>
      <c r="E18" s="16"/>
      <c r="F18" s="159">
        <f>+F19+F25</f>
        <v>14771551150</v>
      </c>
      <c r="G18" s="159">
        <f>+G19+G25</f>
        <v>4681991380.300004</v>
      </c>
      <c r="H18" s="127">
        <f>IF(F18=0," ",G18/F18)</f>
        <v>0.3169600357305742</v>
      </c>
      <c r="I18" s="69"/>
      <c r="J18" s="159">
        <f>+J19+J25</f>
        <v>12550061825</v>
      </c>
      <c r="K18" s="159">
        <f>+K19+K25</f>
        <v>2662329317.6700087</v>
      </c>
      <c r="L18" s="127">
        <f aca="true" t="shared" si="3" ref="L18:L30">IF(J18=0," ",K18/J18)</f>
        <v>0.21213674918848527</v>
      </c>
      <c r="M18" s="69"/>
      <c r="N18" s="159">
        <f aca="true" t="shared" si="4" ref="N18:N30">+J18-F18</f>
        <v>-2221489325</v>
      </c>
      <c r="O18" s="159">
        <f aca="true" t="shared" si="5" ref="O18:O30">+K18-G18</f>
        <v>-2019662062.6299953</v>
      </c>
    </row>
    <row r="19" spans="3:15" ht="12.75">
      <c r="C19" s="76"/>
      <c r="D19" s="128" t="s">
        <v>107</v>
      </c>
      <c r="E19" s="16"/>
      <c r="F19" s="159">
        <f>+SUM(F20:F24)</f>
        <v>13703219588</v>
      </c>
      <c r="G19" s="159">
        <f>+SUM(G20:G24)</f>
        <v>4508951993.590004</v>
      </c>
      <c r="H19" s="127">
        <f aca="true" t="shared" si="6" ref="H19:H30">IF(F19=0," ",G19/F19)</f>
        <v>0.32904325619495456</v>
      </c>
      <c r="I19" s="69"/>
      <c r="J19" s="159">
        <f>+SUM(J20:J24)</f>
        <v>11568586061</v>
      </c>
      <c r="K19" s="159">
        <f>+SUM(K20:K24)</f>
        <v>2564652823.8300085</v>
      </c>
      <c r="L19" s="127">
        <f t="shared" si="3"/>
        <v>0.22169112200115468</v>
      </c>
      <c r="M19" s="69"/>
      <c r="N19" s="159">
        <f t="shared" si="4"/>
        <v>-2134633527</v>
      </c>
      <c r="O19" s="159">
        <f t="shared" si="5"/>
        <v>-1944299169.7599955</v>
      </c>
    </row>
    <row r="20" spans="3:21" ht="12.75">
      <c r="C20" s="76"/>
      <c r="D20" s="121" t="s">
        <v>108</v>
      </c>
      <c r="E20" s="71"/>
      <c r="F20" s="158">
        <v>2861216231</v>
      </c>
      <c r="G20" s="158">
        <v>784331445.7500014</v>
      </c>
      <c r="H20" s="96">
        <f t="shared" si="6"/>
        <v>0.27412519097722166</v>
      </c>
      <c r="I20" s="69"/>
      <c r="J20" s="158">
        <v>2859067588</v>
      </c>
      <c r="K20" s="158">
        <v>709159437.0200026</v>
      </c>
      <c r="L20" s="96">
        <f t="shared" si="3"/>
        <v>0.2480387102412224</v>
      </c>
      <c r="M20" s="69"/>
      <c r="N20" s="158">
        <f t="shared" si="4"/>
        <v>-2148643</v>
      </c>
      <c r="O20" s="158">
        <f t="shared" si="5"/>
        <v>-75172008.72999883</v>
      </c>
      <c r="Q20" s="77"/>
      <c r="R20" s="77"/>
      <c r="U20" s="77"/>
    </row>
    <row r="21" spans="3:21" ht="12.75">
      <c r="C21" s="76"/>
      <c r="D21" s="121" t="s">
        <v>109</v>
      </c>
      <c r="E21" s="71"/>
      <c r="F21" s="158">
        <v>169971713</v>
      </c>
      <c r="G21" s="158">
        <v>43763863.01999998</v>
      </c>
      <c r="H21" s="96">
        <f t="shared" si="6"/>
        <v>0.257477331066258</v>
      </c>
      <c r="I21" s="69"/>
      <c r="J21" s="158">
        <v>162270576</v>
      </c>
      <c r="K21" s="158">
        <v>38187758.66000001</v>
      </c>
      <c r="L21" s="96">
        <f t="shared" si="3"/>
        <v>0.2353338454902632</v>
      </c>
      <c r="M21" s="69"/>
      <c r="N21" s="158">
        <f t="shared" si="4"/>
        <v>-7701137</v>
      </c>
      <c r="O21" s="158">
        <f t="shared" si="5"/>
        <v>-5576104.35999997</v>
      </c>
      <c r="Q21" s="77"/>
      <c r="R21" s="77"/>
      <c r="U21" s="77"/>
    </row>
    <row r="22" spans="3:21" ht="12.75">
      <c r="C22" s="76"/>
      <c r="D22" s="121" t="s">
        <v>110</v>
      </c>
      <c r="E22" s="71"/>
      <c r="F22" s="158">
        <v>9517663614</v>
      </c>
      <c r="G22" s="158">
        <v>3195060662.2600017</v>
      </c>
      <c r="H22" s="96">
        <f t="shared" si="6"/>
        <v>0.33569800235009667</v>
      </c>
      <c r="I22" s="69"/>
      <c r="J22" s="158">
        <v>7580689315</v>
      </c>
      <c r="K22" s="158">
        <v>1415009949.060006</v>
      </c>
      <c r="L22" s="96">
        <f t="shared" si="3"/>
        <v>0.18665979969131685</v>
      </c>
      <c r="M22" s="69"/>
      <c r="N22" s="158">
        <f t="shared" si="4"/>
        <v>-1936974299</v>
      </c>
      <c r="O22" s="158">
        <f t="shared" si="5"/>
        <v>-1780050713.1999958</v>
      </c>
      <c r="Q22" s="77"/>
      <c r="R22" s="77"/>
      <c r="U22" s="77"/>
    </row>
    <row r="23" spans="3:21" ht="12.75">
      <c r="C23" s="76"/>
      <c r="D23" s="121" t="s">
        <v>106</v>
      </c>
      <c r="E23" s="71"/>
      <c r="F23" s="158">
        <v>776853003</v>
      </c>
      <c r="G23" s="158">
        <v>376640684.50000006</v>
      </c>
      <c r="H23" s="96">
        <f t="shared" si="6"/>
        <v>0.4848287681781672</v>
      </c>
      <c r="I23" s="69"/>
      <c r="J23" s="158">
        <v>554461061</v>
      </c>
      <c r="K23" s="158">
        <v>306227192.25</v>
      </c>
      <c r="L23" s="96">
        <f t="shared" si="3"/>
        <v>0.5522970209985585</v>
      </c>
      <c r="M23" s="69"/>
      <c r="N23" s="158">
        <f t="shared" si="4"/>
        <v>-222391942</v>
      </c>
      <c r="O23" s="158">
        <f t="shared" si="5"/>
        <v>-70413492.25000006</v>
      </c>
      <c r="Q23" s="77"/>
      <c r="R23" s="77"/>
      <c r="U23" s="77"/>
    </row>
    <row r="24" spans="3:21" ht="12.75">
      <c r="C24" s="76"/>
      <c r="D24" s="122" t="s">
        <v>116</v>
      </c>
      <c r="E24" s="71"/>
      <c r="F24" s="158">
        <v>377515027</v>
      </c>
      <c r="G24" s="158">
        <v>109155338.06</v>
      </c>
      <c r="H24" s="96">
        <f t="shared" si="6"/>
        <v>0.28914170364932257</v>
      </c>
      <c r="I24" s="69"/>
      <c r="J24" s="158">
        <v>412097521</v>
      </c>
      <c r="K24" s="158">
        <v>96068486.84</v>
      </c>
      <c r="L24" s="96">
        <f t="shared" si="3"/>
        <v>0.23312075890890885</v>
      </c>
      <c r="M24" s="69"/>
      <c r="N24" s="158">
        <f t="shared" si="4"/>
        <v>34582494</v>
      </c>
      <c r="O24" s="158">
        <f t="shared" si="5"/>
        <v>-13086851.219999999</v>
      </c>
      <c r="Q24" s="77"/>
      <c r="R24" s="77"/>
      <c r="U24" s="77"/>
    </row>
    <row r="25" spans="3:15" ht="12.75">
      <c r="C25" s="76"/>
      <c r="D25" s="128" t="s">
        <v>111</v>
      </c>
      <c r="E25" s="16"/>
      <c r="F25" s="159">
        <f>+F26+F27+F28</f>
        <v>1068331562</v>
      </c>
      <c r="G25" s="159">
        <f>+G26+G27+G28</f>
        <v>173039386.71000004</v>
      </c>
      <c r="H25" s="127">
        <f t="shared" si="6"/>
        <v>0.16197161336884666</v>
      </c>
      <c r="I25" s="69"/>
      <c r="J25" s="159">
        <f>+J26+J27+J28</f>
        <v>981475764</v>
      </c>
      <c r="K25" s="159">
        <f>+K26+K27+K28</f>
        <v>97676493.84</v>
      </c>
      <c r="L25" s="127">
        <f t="shared" si="3"/>
        <v>0.09952002629379242</v>
      </c>
      <c r="M25" s="69"/>
      <c r="N25" s="159">
        <f t="shared" si="4"/>
        <v>-86855798</v>
      </c>
      <c r="O25" s="159">
        <f t="shared" si="5"/>
        <v>-75362892.87000003</v>
      </c>
    </row>
    <row r="26" spans="3:21" ht="12.75">
      <c r="C26" s="78"/>
      <c r="D26" s="123" t="s">
        <v>106</v>
      </c>
      <c r="E26" s="71"/>
      <c r="F26" s="158">
        <v>5480304</v>
      </c>
      <c r="G26" s="158">
        <v>5480304</v>
      </c>
      <c r="H26" s="96">
        <f t="shared" si="6"/>
        <v>1</v>
      </c>
      <c r="I26" s="69"/>
      <c r="J26" s="158">
        <v>22216697</v>
      </c>
      <c r="K26" s="158">
        <v>0</v>
      </c>
      <c r="L26" s="96">
        <f t="shared" si="3"/>
        <v>0</v>
      </c>
      <c r="M26" s="69"/>
      <c r="N26" s="158">
        <f t="shared" si="4"/>
        <v>16736393</v>
      </c>
      <c r="O26" s="158">
        <f t="shared" si="5"/>
        <v>-5480304</v>
      </c>
      <c r="Q26" s="77"/>
      <c r="R26" s="77"/>
      <c r="U26" s="77"/>
    </row>
    <row r="27" spans="3:21" ht="12.75">
      <c r="C27" s="78"/>
      <c r="D27" s="123" t="s">
        <v>116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112</v>
      </c>
      <c r="E28" s="80"/>
      <c r="F28" s="160">
        <f>SUM(F29:F30)</f>
        <v>1062851258</v>
      </c>
      <c r="G28" s="160">
        <f>SUM(G29:G30)</f>
        <v>167559082.71000004</v>
      </c>
      <c r="H28" s="127">
        <f t="shared" si="6"/>
        <v>0.15765054747670068</v>
      </c>
      <c r="I28" s="81"/>
      <c r="J28" s="160">
        <f>+J29+J30</f>
        <v>959259067</v>
      </c>
      <c r="K28" s="160">
        <f>+K29+K30</f>
        <v>97676493.84</v>
      </c>
      <c r="L28" s="130">
        <f t="shared" si="3"/>
        <v>0.10182493676653463</v>
      </c>
      <c r="M28" s="81"/>
      <c r="N28" s="159">
        <f t="shared" si="4"/>
        <v>-103592191</v>
      </c>
      <c r="O28" s="159">
        <f t="shared" si="5"/>
        <v>-69882588.87000003</v>
      </c>
      <c r="Q28" s="82"/>
      <c r="R28" s="82"/>
      <c r="U28" s="82"/>
    </row>
    <row r="29" spans="3:21" ht="12.75" customHeight="1">
      <c r="C29" s="22"/>
      <c r="D29" s="122" t="s">
        <v>54</v>
      </c>
      <c r="E29" s="71"/>
      <c r="F29" s="158">
        <v>945648416</v>
      </c>
      <c r="G29" s="158">
        <v>116484863.34000005</v>
      </c>
      <c r="H29" s="96">
        <f t="shared" si="6"/>
        <v>0.12317988521856738</v>
      </c>
      <c r="I29" s="69"/>
      <c r="J29" s="162">
        <v>866536714</v>
      </c>
      <c r="K29" s="158">
        <v>87688351.18</v>
      </c>
      <c r="L29" s="96">
        <f t="shared" si="3"/>
        <v>0.10119404032545123</v>
      </c>
      <c r="M29" s="69"/>
      <c r="N29" s="158">
        <f t="shared" si="4"/>
        <v>-79111702</v>
      </c>
      <c r="O29" s="158">
        <f t="shared" si="5"/>
        <v>-28796512.16000004</v>
      </c>
      <c r="Q29" s="77"/>
      <c r="R29" s="77"/>
      <c r="U29" s="77"/>
    </row>
    <row r="30" spans="2:21" ht="12.75">
      <c r="B30" s="63"/>
      <c r="C30" s="23"/>
      <c r="D30" s="124" t="s">
        <v>55</v>
      </c>
      <c r="E30" s="71"/>
      <c r="F30" s="161">
        <v>117202842</v>
      </c>
      <c r="G30" s="161">
        <v>51074219.36999999</v>
      </c>
      <c r="H30" s="98">
        <f t="shared" si="6"/>
        <v>0.43577628748968383</v>
      </c>
      <c r="I30" s="69"/>
      <c r="J30" s="161">
        <v>92722353</v>
      </c>
      <c r="K30" s="161">
        <v>9988142.659999998</v>
      </c>
      <c r="L30" s="98">
        <f t="shared" si="3"/>
        <v>0.10772097921199215</v>
      </c>
      <c r="M30" s="69"/>
      <c r="N30" s="161">
        <f t="shared" si="4"/>
        <v>-24480489</v>
      </c>
      <c r="O30" s="161">
        <f t="shared" si="5"/>
        <v>-41086076.70999999</v>
      </c>
      <c r="Q30" s="77"/>
      <c r="R30" s="77"/>
      <c r="U30" s="77"/>
    </row>
    <row r="31" spans="2:15" ht="12.75">
      <c r="B31" s="63"/>
      <c r="C31" s="65" t="s">
        <v>143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142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30" zoomScaleNormal="130" zoomScalePageLayoutView="0" workbookViewId="0" topLeftCell="A1">
      <selection activeCell="B7" sqref="B7:C8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10" width="14.421875" style="42" bestFit="1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07" t="s">
        <v>146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87"/>
    </row>
    <row r="2" spans="2:15" ht="12.75">
      <c r="B2" s="196" t="s">
        <v>96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84"/>
    </row>
    <row r="3" spans="2:15" ht="12.75">
      <c r="B3" s="196" t="s">
        <v>114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6" t="s">
        <v>21</v>
      </c>
      <c r="C5" s="206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6" t="s">
        <v>62</v>
      </c>
      <c r="C7" s="217"/>
      <c r="D7" s="41"/>
      <c r="E7" s="205" t="s">
        <v>137</v>
      </c>
      <c r="F7" s="205"/>
      <c r="G7" s="205"/>
      <c r="I7" s="205" t="s">
        <v>144</v>
      </c>
      <c r="J7" s="205"/>
      <c r="K7" s="205"/>
      <c r="M7" s="205" t="s">
        <v>9</v>
      </c>
      <c r="N7" s="205"/>
    </row>
    <row r="8" spans="2:14" s="43" customFormat="1" ht="38.25">
      <c r="B8" s="218"/>
      <c r="C8" s="219"/>
      <c r="D8" s="41"/>
      <c r="E8" s="125" t="s">
        <v>63</v>
      </c>
      <c r="F8" s="126" t="s">
        <v>139</v>
      </c>
      <c r="G8" s="125" t="s">
        <v>0</v>
      </c>
      <c r="I8" s="125" t="s">
        <v>63</v>
      </c>
      <c r="J8" s="126" t="s">
        <v>139</v>
      </c>
      <c r="K8" s="125" t="s">
        <v>0</v>
      </c>
      <c r="M8" s="126" t="s">
        <v>64</v>
      </c>
      <c r="N8" s="126" t="s">
        <v>139</v>
      </c>
    </row>
    <row r="9" spans="2:14" s="43" customFormat="1" ht="12.75">
      <c r="B9" s="208" t="s">
        <v>65</v>
      </c>
      <c r="C9" s="208"/>
      <c r="D9" s="88"/>
      <c r="E9" s="163">
        <f>SUM(E10:E12)</f>
        <v>2861216231</v>
      </c>
      <c r="F9" s="163">
        <f>SUM(F10:F12)</f>
        <v>784331445.7499999</v>
      </c>
      <c r="G9" s="131">
        <f aca="true" t="shared" si="0" ref="G9:G39">IF(E9=0," ",F9/E9)</f>
        <v>0.27412519097722116</v>
      </c>
      <c r="I9" s="163">
        <f>SUM(I10:I12)</f>
        <v>2859067588</v>
      </c>
      <c r="J9" s="163">
        <f>SUM(J10:J12)</f>
        <v>709159437.0200018</v>
      </c>
      <c r="K9" s="131">
        <f aca="true" t="shared" si="1" ref="K9:K40">IF(I9=0," ",J9/I9)</f>
        <v>0.2480387102412221</v>
      </c>
      <c r="M9" s="163">
        <f aca="true" t="shared" si="2" ref="M9:M36">+E9-I9</f>
        <v>2148643</v>
      </c>
      <c r="N9" s="163">
        <f aca="true" t="shared" si="3" ref="N9:N35">+F9-J9</f>
        <v>75172008.72999811</v>
      </c>
    </row>
    <row r="10" spans="2:14" ht="12.75">
      <c r="B10" s="204" t="s">
        <v>66</v>
      </c>
      <c r="C10" s="204"/>
      <c r="D10" s="89"/>
      <c r="E10" s="164">
        <v>2708323583</v>
      </c>
      <c r="F10" s="164">
        <v>744629202.0699999</v>
      </c>
      <c r="G10" s="90">
        <f t="shared" si="0"/>
        <v>0.2749410028934493</v>
      </c>
      <c r="I10" s="164">
        <v>2694310902</v>
      </c>
      <c r="J10" s="164">
        <v>673491463.9400017</v>
      </c>
      <c r="K10" s="90">
        <f t="shared" si="1"/>
        <v>0.24996798381362217</v>
      </c>
      <c r="M10" s="164">
        <f t="shared" si="2"/>
        <v>14012681</v>
      </c>
      <c r="N10" s="164">
        <f t="shared" si="3"/>
        <v>71137738.1299982</v>
      </c>
    </row>
    <row r="11" spans="2:14" ht="12.75">
      <c r="B11" s="213" t="s">
        <v>67</v>
      </c>
      <c r="C11" s="213"/>
      <c r="D11" s="89"/>
      <c r="E11" s="165">
        <v>9794443</v>
      </c>
      <c r="F11" s="165">
        <v>2960298.78</v>
      </c>
      <c r="G11" s="91">
        <f t="shared" si="0"/>
        <v>0.30224268802217746</v>
      </c>
      <c r="I11" s="165">
        <v>16692561</v>
      </c>
      <c r="J11" s="165">
        <v>2576475.9699999997</v>
      </c>
      <c r="K11" s="91">
        <f t="shared" si="1"/>
        <v>0.15434875271685392</v>
      </c>
      <c r="M11" s="165">
        <f t="shared" si="2"/>
        <v>-6898118</v>
      </c>
      <c r="N11" s="165">
        <f t="shared" si="3"/>
        <v>383822.81000000006</v>
      </c>
    </row>
    <row r="12" spans="2:14" ht="12.75">
      <c r="B12" s="203" t="s">
        <v>68</v>
      </c>
      <c r="C12" s="203"/>
      <c r="D12" s="89"/>
      <c r="E12" s="165">
        <v>143098205</v>
      </c>
      <c r="F12" s="165">
        <v>36741944.899999976</v>
      </c>
      <c r="G12" s="92">
        <f t="shared" si="0"/>
        <v>0.25676034790233726</v>
      </c>
      <c r="I12" s="167">
        <v>148064125</v>
      </c>
      <c r="J12" s="167">
        <v>33091497.10999996</v>
      </c>
      <c r="K12" s="92">
        <f t="shared" si="1"/>
        <v>0.22349436171658704</v>
      </c>
      <c r="M12" s="167">
        <f t="shared" si="2"/>
        <v>-4965920</v>
      </c>
      <c r="N12" s="167">
        <f t="shared" si="3"/>
        <v>3650447.7900000177</v>
      </c>
    </row>
    <row r="13" spans="2:14" ht="12.75">
      <c r="B13" s="208" t="s">
        <v>69</v>
      </c>
      <c r="C13" s="208"/>
      <c r="D13" s="88"/>
      <c r="E13" s="166">
        <f>SUM(E14:E15)</f>
        <v>169971713</v>
      </c>
      <c r="F13" s="166">
        <f>SUM(F14:F15)</f>
        <v>43763863.019999996</v>
      </c>
      <c r="G13" s="131">
        <f t="shared" si="0"/>
        <v>0.25747733106625803</v>
      </c>
      <c r="I13" s="166">
        <f>SUM(I14:I15)</f>
        <v>162270576</v>
      </c>
      <c r="J13" s="166">
        <f>SUM(J14:J15)</f>
        <v>38187758.66000002</v>
      </c>
      <c r="K13" s="131">
        <f t="shared" si="1"/>
        <v>0.23533384549026323</v>
      </c>
      <c r="M13" s="166">
        <f t="shared" si="2"/>
        <v>7701137</v>
      </c>
      <c r="N13" s="166">
        <f t="shared" si="3"/>
        <v>5576104.359999977</v>
      </c>
    </row>
    <row r="14" spans="2:14" ht="12.75">
      <c r="B14" s="204" t="s">
        <v>70</v>
      </c>
      <c r="C14" s="204"/>
      <c r="D14" s="89"/>
      <c r="E14" s="164">
        <v>160098842</v>
      </c>
      <c r="F14" s="164">
        <v>38728564.779999994</v>
      </c>
      <c r="G14" s="90">
        <f t="shared" si="0"/>
        <v>0.24190409059923115</v>
      </c>
      <c r="I14" s="164">
        <v>154338660</v>
      </c>
      <c r="J14" s="164">
        <v>38045689.60000002</v>
      </c>
      <c r="K14" s="90">
        <f t="shared" si="1"/>
        <v>0.24650783931906636</v>
      </c>
      <c r="M14" s="164">
        <f t="shared" si="2"/>
        <v>5760182</v>
      </c>
      <c r="N14" s="164">
        <f t="shared" si="3"/>
        <v>682875.1799999774</v>
      </c>
    </row>
    <row r="15" spans="2:14" ht="12.75">
      <c r="B15" s="203" t="s">
        <v>71</v>
      </c>
      <c r="C15" s="203"/>
      <c r="D15" s="89"/>
      <c r="E15" s="167">
        <v>9872871</v>
      </c>
      <c r="F15" s="167">
        <v>5035298.239999999</v>
      </c>
      <c r="G15" s="92">
        <f t="shared" si="0"/>
        <v>0.5100135755850552</v>
      </c>
      <c r="I15" s="167">
        <v>7931916</v>
      </c>
      <c r="J15" s="167">
        <v>142069.06</v>
      </c>
      <c r="K15" s="92">
        <f t="shared" si="1"/>
        <v>0.017911064615409443</v>
      </c>
      <c r="M15" s="167">
        <f t="shared" si="2"/>
        <v>1940955</v>
      </c>
      <c r="N15" s="167">
        <f t="shared" si="3"/>
        <v>4893229.18</v>
      </c>
    </row>
    <row r="16" spans="2:14" ht="12.75">
      <c r="B16" s="208" t="s">
        <v>72</v>
      </c>
      <c r="C16" s="208"/>
      <c r="D16" s="88"/>
      <c r="E16" s="166">
        <f>SUM(E17:E18)</f>
        <v>9517663614</v>
      </c>
      <c r="F16" s="166">
        <f>SUM(F17:F18)</f>
        <v>3195060662.260003</v>
      </c>
      <c r="G16" s="131">
        <f t="shared" si="0"/>
        <v>0.33569800235009684</v>
      </c>
      <c r="I16" s="166">
        <f>SUM(I17:I18)</f>
        <v>7580689315</v>
      </c>
      <c r="J16" s="166">
        <f>SUM(J17:J18)</f>
        <v>1415009949.0599985</v>
      </c>
      <c r="K16" s="131">
        <f t="shared" si="1"/>
        <v>0.18665979969131588</v>
      </c>
      <c r="M16" s="166">
        <f t="shared" si="2"/>
        <v>1936974299</v>
      </c>
      <c r="N16" s="166">
        <f t="shared" si="3"/>
        <v>1780050713.2000046</v>
      </c>
    </row>
    <row r="17" spans="2:14" ht="12.75">
      <c r="B17" s="204" t="s">
        <v>73</v>
      </c>
      <c r="C17" s="204"/>
      <c r="D17" s="89"/>
      <c r="E17" s="164">
        <v>6056878217</v>
      </c>
      <c r="F17" s="164">
        <v>2157085821.780003</v>
      </c>
      <c r="G17" s="90">
        <f t="shared" si="0"/>
        <v>0.35613821914491417</v>
      </c>
      <c r="I17" s="164">
        <v>4450137020</v>
      </c>
      <c r="J17" s="164">
        <v>769513886.3200011</v>
      </c>
      <c r="K17" s="90">
        <f t="shared" si="1"/>
        <v>0.1729191444806347</v>
      </c>
      <c r="M17" s="164">
        <f t="shared" si="2"/>
        <v>1606741197</v>
      </c>
      <c r="N17" s="164">
        <f t="shared" si="3"/>
        <v>1387571935.460002</v>
      </c>
    </row>
    <row r="18" spans="2:14" ht="12.75">
      <c r="B18" s="203" t="s">
        <v>74</v>
      </c>
      <c r="C18" s="203"/>
      <c r="D18" s="89"/>
      <c r="E18" s="167">
        <v>3460785397</v>
      </c>
      <c r="F18" s="167">
        <v>1037974840.48</v>
      </c>
      <c r="G18" s="92">
        <f t="shared" si="0"/>
        <v>0.2999246475611501</v>
      </c>
      <c r="I18" s="167">
        <v>3130552295</v>
      </c>
      <c r="J18" s="167">
        <v>645496062.7399975</v>
      </c>
      <c r="K18" s="92">
        <f t="shared" si="1"/>
        <v>0.20619239096275743</v>
      </c>
      <c r="M18" s="167">
        <f t="shared" si="2"/>
        <v>330233102</v>
      </c>
      <c r="N18" s="167">
        <f t="shared" si="3"/>
        <v>392478777.7400025</v>
      </c>
    </row>
    <row r="19" spans="2:14" ht="12.75">
      <c r="B19" s="208" t="s">
        <v>75</v>
      </c>
      <c r="C19" s="208"/>
      <c r="D19" s="88"/>
      <c r="E19" s="166">
        <f>SUM(E20:E21)</f>
        <v>776853003</v>
      </c>
      <c r="F19" s="166">
        <f>SUM(F20:F21)</f>
        <v>376640684.50000006</v>
      </c>
      <c r="G19" s="131">
        <f t="shared" si="0"/>
        <v>0.4848287681781672</v>
      </c>
      <c r="I19" s="166">
        <f>SUM(I20:I21)</f>
        <v>554461061</v>
      </c>
      <c r="J19" s="166">
        <f>SUM(J20:J21)</f>
        <v>306227192.25</v>
      </c>
      <c r="K19" s="131">
        <f t="shared" si="1"/>
        <v>0.5522970209985585</v>
      </c>
      <c r="M19" s="166">
        <f t="shared" si="2"/>
        <v>222391942</v>
      </c>
      <c r="N19" s="166">
        <f>+F19-J19</f>
        <v>70413492.25000006</v>
      </c>
    </row>
    <row r="20" spans="2:14" ht="12.75">
      <c r="B20" s="209" t="s">
        <v>76</v>
      </c>
      <c r="C20" s="209"/>
      <c r="D20" s="89"/>
      <c r="E20" s="168">
        <v>776853003</v>
      </c>
      <c r="F20" s="168">
        <v>376640684.50000006</v>
      </c>
      <c r="G20" s="93">
        <f t="shared" si="0"/>
        <v>0.4848287681781672</v>
      </c>
      <c r="I20" s="168">
        <v>554461061</v>
      </c>
      <c r="J20" s="168">
        <v>306227192.25</v>
      </c>
      <c r="K20" s="93">
        <f t="shared" si="1"/>
        <v>0.5522970209985585</v>
      </c>
      <c r="M20" s="168">
        <f t="shared" si="2"/>
        <v>222391942</v>
      </c>
      <c r="N20" s="168">
        <f t="shared" si="3"/>
        <v>70413492.25000006</v>
      </c>
    </row>
    <row r="21" spans="2:14" ht="12.75">
      <c r="B21" s="212" t="s">
        <v>104</v>
      </c>
      <c r="C21" s="212"/>
      <c r="D21" s="89"/>
      <c r="E21" s="169">
        <v>0</v>
      </c>
      <c r="F21" s="169">
        <v>0</v>
      </c>
      <c r="G21" s="94" t="str">
        <f>IF(E21=0," ",F21/E21)</f>
        <v> </v>
      </c>
      <c r="I21" s="169">
        <v>0</v>
      </c>
      <c r="J21" s="169">
        <v>0</v>
      </c>
      <c r="K21" s="94" t="str">
        <f>IF(I21=0," ",J21/I21)</f>
        <v> </v>
      </c>
      <c r="M21" s="169">
        <f>+E21-I21</f>
        <v>0</v>
      </c>
      <c r="N21" s="169">
        <f>+F21-J21</f>
        <v>0</v>
      </c>
    </row>
    <row r="22" spans="2:14" ht="12.75">
      <c r="B22" s="208" t="s">
        <v>77</v>
      </c>
      <c r="C22" s="208"/>
      <c r="D22" s="88"/>
      <c r="E22" s="166">
        <f>SUM(E23:E27)</f>
        <v>377515027</v>
      </c>
      <c r="F22" s="166">
        <f>SUM(F23:F27)</f>
        <v>109155338.06</v>
      </c>
      <c r="G22" s="131">
        <f t="shared" si="0"/>
        <v>0.28914170364932257</v>
      </c>
      <c r="I22" s="166">
        <f>SUM(I23:I27)</f>
        <v>412097521</v>
      </c>
      <c r="J22" s="166">
        <f>SUM(J23:J27)</f>
        <v>96068486.83999999</v>
      </c>
      <c r="K22" s="131">
        <f t="shared" si="1"/>
        <v>0.23312075890890882</v>
      </c>
      <c r="M22" s="166">
        <f t="shared" si="2"/>
        <v>-34582494</v>
      </c>
      <c r="N22" s="166">
        <f t="shared" si="3"/>
        <v>13086851.220000014</v>
      </c>
    </row>
    <row r="23" spans="2:14" ht="12.75">
      <c r="B23" s="204" t="s">
        <v>78</v>
      </c>
      <c r="C23" s="204"/>
      <c r="D23" s="89"/>
      <c r="E23" s="164">
        <v>0</v>
      </c>
      <c r="F23" s="164">
        <v>0</v>
      </c>
      <c r="G23" s="90" t="str">
        <f t="shared" si="0"/>
        <v> 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0</v>
      </c>
      <c r="N23" s="164">
        <f t="shared" si="3"/>
        <v>0</v>
      </c>
    </row>
    <row r="24" spans="2:14" ht="12.75">
      <c r="B24" s="204" t="s">
        <v>79</v>
      </c>
      <c r="C24" s="204"/>
      <c r="D24" s="89"/>
      <c r="E24" s="164">
        <v>15009259</v>
      </c>
      <c r="F24" s="164">
        <v>3790161.58</v>
      </c>
      <c r="G24" s="90">
        <f t="shared" si="0"/>
        <v>0.25252156552165567</v>
      </c>
      <c r="I24" s="164">
        <v>14976044</v>
      </c>
      <c r="J24" s="164">
        <v>3988638</v>
      </c>
      <c r="K24" s="90">
        <f t="shared" si="1"/>
        <v>0.2663345540384363</v>
      </c>
      <c r="M24" s="164">
        <f t="shared" si="2"/>
        <v>33215</v>
      </c>
      <c r="N24" s="164">
        <f t="shared" si="3"/>
        <v>-198476.41999999993</v>
      </c>
    </row>
    <row r="25" spans="2:14" ht="12.75">
      <c r="B25" s="213" t="s">
        <v>80</v>
      </c>
      <c r="C25" s="213"/>
      <c r="D25" s="89"/>
      <c r="E25" s="165">
        <v>35762</v>
      </c>
      <c r="F25" s="165">
        <v>4840</v>
      </c>
      <c r="G25" s="91">
        <f t="shared" si="0"/>
        <v>0.13533918684637325</v>
      </c>
      <c r="I25" s="165">
        <v>95069</v>
      </c>
      <c r="J25" s="165">
        <v>10320</v>
      </c>
      <c r="K25" s="91">
        <f t="shared" si="1"/>
        <v>0.10855273538167015</v>
      </c>
      <c r="M25" s="165">
        <f t="shared" si="2"/>
        <v>-59307</v>
      </c>
      <c r="N25" s="165">
        <f t="shared" si="3"/>
        <v>-5480</v>
      </c>
    </row>
    <row r="26" spans="2:14" ht="12.75">
      <c r="B26" s="213" t="s">
        <v>81</v>
      </c>
      <c r="C26" s="213"/>
      <c r="D26" s="89"/>
      <c r="E26" s="165">
        <v>360894554</v>
      </c>
      <c r="F26" s="165">
        <v>104707242.48</v>
      </c>
      <c r="G26" s="91">
        <f t="shared" si="0"/>
        <v>0.2901325091206558</v>
      </c>
      <c r="I26" s="165">
        <v>385681614</v>
      </c>
      <c r="J26" s="165">
        <v>91468359.35</v>
      </c>
      <c r="K26" s="91">
        <f t="shared" si="1"/>
        <v>0.2371602794371214</v>
      </c>
      <c r="M26" s="165">
        <f t="shared" si="2"/>
        <v>-24787060</v>
      </c>
      <c r="N26" s="165">
        <f t="shared" si="3"/>
        <v>13238883.13000001</v>
      </c>
    </row>
    <row r="27" spans="2:14" ht="12.75">
      <c r="B27" s="203" t="s">
        <v>82</v>
      </c>
      <c r="C27" s="203"/>
      <c r="D27" s="89"/>
      <c r="E27" s="167">
        <v>1575452</v>
      </c>
      <c r="F27" s="167">
        <v>653094</v>
      </c>
      <c r="G27" s="92">
        <f t="shared" si="0"/>
        <v>0.41454388962659605</v>
      </c>
      <c r="I27" s="167">
        <v>11344794</v>
      </c>
      <c r="J27" s="167">
        <v>601169.49</v>
      </c>
      <c r="K27" s="92">
        <f t="shared" si="1"/>
        <v>0.05299078061708304</v>
      </c>
      <c r="M27" s="167">
        <f t="shared" si="2"/>
        <v>-9769342</v>
      </c>
      <c r="N27" s="167">
        <f t="shared" si="3"/>
        <v>51924.51000000001</v>
      </c>
    </row>
    <row r="28" spans="2:14" ht="12.75">
      <c r="B28" s="208" t="s">
        <v>83</v>
      </c>
      <c r="C28" s="208"/>
      <c r="D28" s="88"/>
      <c r="E28" s="166">
        <f>SUM(E29)</f>
        <v>5480304</v>
      </c>
      <c r="F28" s="166">
        <f>SUM(F29)</f>
        <v>5480304</v>
      </c>
      <c r="G28" s="131">
        <f t="shared" si="0"/>
        <v>1</v>
      </c>
      <c r="I28" s="166">
        <f>SUM(I29)</f>
        <v>22216697</v>
      </c>
      <c r="J28" s="166">
        <f>SUM(J29)</f>
        <v>0</v>
      </c>
      <c r="K28" s="131">
        <f t="shared" si="1"/>
        <v>0</v>
      </c>
      <c r="M28" s="166">
        <f t="shared" si="2"/>
        <v>-16736393</v>
      </c>
      <c r="N28" s="166">
        <f t="shared" si="3"/>
        <v>5480304</v>
      </c>
    </row>
    <row r="29" spans="2:14" ht="12.75">
      <c r="B29" s="211" t="s">
        <v>84</v>
      </c>
      <c r="C29" s="211"/>
      <c r="D29" s="89"/>
      <c r="E29" s="170">
        <v>5480304</v>
      </c>
      <c r="F29" s="170">
        <v>5480304</v>
      </c>
      <c r="G29" s="95">
        <f t="shared" si="0"/>
        <v>1</v>
      </c>
      <c r="I29" s="170">
        <v>22216697</v>
      </c>
      <c r="J29" s="170">
        <v>0</v>
      </c>
      <c r="K29" s="95">
        <f t="shared" si="1"/>
        <v>0</v>
      </c>
      <c r="M29" s="170">
        <f t="shared" si="2"/>
        <v>-16736393</v>
      </c>
      <c r="N29" s="170">
        <f t="shared" si="3"/>
        <v>5480304</v>
      </c>
    </row>
    <row r="30" spans="2:14" ht="12.75">
      <c r="B30" s="208" t="s">
        <v>85</v>
      </c>
      <c r="C30" s="208"/>
      <c r="D30" s="88"/>
      <c r="E30" s="166">
        <f>SUM(E31)</f>
        <v>0</v>
      </c>
      <c r="F30" s="166">
        <f>SUM(F31)</f>
        <v>0</v>
      </c>
      <c r="G30" s="131" t="str">
        <f t="shared" si="0"/>
        <v> </v>
      </c>
      <c r="I30" s="166">
        <f>SUM(I31)</f>
        <v>0</v>
      </c>
      <c r="J30" s="166">
        <f>SUM(J31)</f>
        <v>0</v>
      </c>
      <c r="K30" s="131" t="str">
        <f t="shared" si="1"/>
        <v> </v>
      </c>
      <c r="M30" s="166">
        <f t="shared" si="2"/>
        <v>0</v>
      </c>
      <c r="N30" s="166">
        <f t="shared" si="3"/>
        <v>0</v>
      </c>
    </row>
    <row r="31" spans="2:14" ht="12.75">
      <c r="B31" s="211" t="s">
        <v>86</v>
      </c>
      <c r="C31" s="211"/>
      <c r="D31" s="89"/>
      <c r="E31" s="170">
        <v>0</v>
      </c>
      <c r="F31" s="170">
        <v>0</v>
      </c>
      <c r="G31" s="95" t="str">
        <f t="shared" si="0"/>
        <v> </v>
      </c>
      <c r="I31" s="170">
        <v>0</v>
      </c>
      <c r="J31" s="170">
        <v>0</v>
      </c>
      <c r="K31" s="95" t="str">
        <f t="shared" si="1"/>
        <v> </v>
      </c>
      <c r="M31" s="170">
        <f t="shared" si="2"/>
        <v>0</v>
      </c>
      <c r="N31" s="170">
        <f t="shared" si="3"/>
        <v>0</v>
      </c>
    </row>
    <row r="32" spans="2:14" ht="12.75">
      <c r="B32" s="208" t="s">
        <v>87</v>
      </c>
      <c r="C32" s="208"/>
      <c r="D32" s="88"/>
      <c r="E32" s="166">
        <f>SUM(E33:E39)</f>
        <v>1062851258</v>
      </c>
      <c r="F32" s="166">
        <f>SUM(F33:F39)</f>
        <v>167559082.71000004</v>
      </c>
      <c r="G32" s="131">
        <f t="shared" si="0"/>
        <v>0.15765054747670068</v>
      </c>
      <c r="I32" s="166">
        <f>SUM(I33:I39)</f>
        <v>959259067</v>
      </c>
      <c r="J32" s="166">
        <f>SUM(J33:J39)</f>
        <v>97676493.84</v>
      </c>
      <c r="K32" s="131">
        <f t="shared" si="1"/>
        <v>0.10182493676653463</v>
      </c>
      <c r="M32" s="166">
        <f t="shared" si="2"/>
        <v>103592191</v>
      </c>
      <c r="N32" s="166">
        <f t="shared" si="3"/>
        <v>69882588.87000003</v>
      </c>
    </row>
    <row r="33" spans="2:14" ht="12.75">
      <c r="B33" s="204" t="s">
        <v>88</v>
      </c>
      <c r="C33" s="204"/>
      <c r="D33" s="89"/>
      <c r="E33" s="164">
        <v>0</v>
      </c>
      <c r="F33" s="164">
        <v>0</v>
      </c>
      <c r="G33" s="90" t="str">
        <f t="shared" si="0"/>
        <v> </v>
      </c>
      <c r="I33" s="164">
        <v>0</v>
      </c>
      <c r="J33" s="164">
        <v>0</v>
      </c>
      <c r="K33" s="90" t="str">
        <f t="shared" si="1"/>
        <v> </v>
      </c>
      <c r="M33" s="164">
        <f t="shared" si="2"/>
        <v>0</v>
      </c>
      <c r="N33" s="164">
        <f t="shared" si="3"/>
        <v>0</v>
      </c>
    </row>
    <row r="34" spans="2:14" ht="12.75">
      <c r="B34" s="204" t="s">
        <v>89</v>
      </c>
      <c r="C34" s="204"/>
      <c r="D34" s="89"/>
      <c r="E34" s="164">
        <v>347957776</v>
      </c>
      <c r="F34" s="164">
        <v>44809990.22</v>
      </c>
      <c r="G34" s="90">
        <f t="shared" si="0"/>
        <v>0.1287799650150655</v>
      </c>
      <c r="I34" s="164">
        <v>454688189</v>
      </c>
      <c r="J34" s="164">
        <v>54432878.61</v>
      </c>
      <c r="K34" s="90">
        <f t="shared" si="1"/>
        <v>0.11971474062195181</v>
      </c>
      <c r="M34" s="164">
        <f t="shared" si="2"/>
        <v>-106730413</v>
      </c>
      <c r="N34" s="164">
        <f t="shared" si="3"/>
        <v>-9622888.39</v>
      </c>
    </row>
    <row r="35" spans="2:14" ht="12.75">
      <c r="B35" s="214" t="s">
        <v>90</v>
      </c>
      <c r="C35" s="215"/>
      <c r="D35" s="89"/>
      <c r="E35" s="165">
        <v>493706905</v>
      </c>
      <c r="F35" s="165">
        <v>102431704.90000004</v>
      </c>
      <c r="G35" s="91">
        <f t="shared" si="0"/>
        <v>0.20747472612318443</v>
      </c>
      <c r="I35" s="165">
        <v>388240828</v>
      </c>
      <c r="J35" s="165">
        <v>25528650.98000001</v>
      </c>
      <c r="K35" s="91">
        <f t="shared" si="1"/>
        <v>0.06575467889739822</v>
      </c>
      <c r="M35" s="165">
        <f t="shared" si="2"/>
        <v>105466077</v>
      </c>
      <c r="N35" s="165">
        <f t="shared" si="3"/>
        <v>76903053.92000002</v>
      </c>
    </row>
    <row r="36" spans="2:14" ht="12.75">
      <c r="B36" s="112" t="s">
        <v>91</v>
      </c>
      <c r="C36" s="113"/>
      <c r="D36" s="89"/>
      <c r="E36" s="165">
        <v>0</v>
      </c>
      <c r="F36" s="165">
        <v>0</v>
      </c>
      <c r="G36" s="91" t="str">
        <f t="shared" si="0"/>
        <v> </v>
      </c>
      <c r="I36" s="165">
        <v>0</v>
      </c>
      <c r="J36" s="165">
        <v>0</v>
      </c>
      <c r="K36" s="91" t="str">
        <f t="shared" si="1"/>
        <v> </v>
      </c>
      <c r="M36" s="165">
        <f t="shared" si="2"/>
        <v>0</v>
      </c>
      <c r="N36" s="165">
        <f aca="true" t="shared" si="4" ref="N36:N41">+F36-J36</f>
        <v>0</v>
      </c>
    </row>
    <row r="37" spans="2:14" ht="12.75">
      <c r="B37" s="213" t="s">
        <v>92</v>
      </c>
      <c r="C37" s="213"/>
      <c r="D37" s="89"/>
      <c r="E37" s="165">
        <v>3146813</v>
      </c>
      <c r="F37" s="165">
        <v>1168382.27</v>
      </c>
      <c r="G37" s="91">
        <f t="shared" si="0"/>
        <v>0.3712906581992638</v>
      </c>
      <c r="I37" s="165">
        <v>7802931</v>
      </c>
      <c r="J37" s="165">
        <v>316356.29000000004</v>
      </c>
      <c r="K37" s="91">
        <f t="shared" si="1"/>
        <v>0.04054326380689513</v>
      </c>
      <c r="M37" s="165">
        <f>+E37-I37</f>
        <v>-4656118</v>
      </c>
      <c r="N37" s="165">
        <f t="shared" si="4"/>
        <v>852025.98</v>
      </c>
    </row>
    <row r="38" spans="2:14" ht="12.75">
      <c r="B38" s="213" t="s">
        <v>93</v>
      </c>
      <c r="C38" s="213"/>
      <c r="D38" s="89"/>
      <c r="E38" s="165">
        <v>8255286</v>
      </c>
      <c r="F38" s="165">
        <v>2950684.9699999997</v>
      </c>
      <c r="G38" s="91">
        <f t="shared" si="0"/>
        <v>0.35742976924118675</v>
      </c>
      <c r="I38" s="165">
        <v>20691592</v>
      </c>
      <c r="J38" s="165">
        <v>3490090.7499999995</v>
      </c>
      <c r="K38" s="91">
        <f t="shared" si="1"/>
        <v>0.16867192964175978</v>
      </c>
      <c r="M38" s="165">
        <f>+E38-I38</f>
        <v>-12436306</v>
      </c>
      <c r="N38" s="165">
        <f t="shared" si="4"/>
        <v>-539405.7799999998</v>
      </c>
    </row>
    <row r="39" spans="2:14" ht="12.75">
      <c r="B39" s="212" t="s">
        <v>94</v>
      </c>
      <c r="C39" s="212"/>
      <c r="D39" s="89"/>
      <c r="E39" s="169">
        <v>209784478</v>
      </c>
      <c r="F39" s="169">
        <v>16198320.349999996</v>
      </c>
      <c r="G39" s="94">
        <f t="shared" si="0"/>
        <v>0.07721410327602977</v>
      </c>
      <c r="I39" s="169">
        <v>87835527</v>
      </c>
      <c r="J39" s="169">
        <v>13908517.21</v>
      </c>
      <c r="K39" s="94">
        <f t="shared" si="1"/>
        <v>0.15834728480652255</v>
      </c>
      <c r="M39" s="169">
        <f>+E39-I39</f>
        <v>121948951</v>
      </c>
      <c r="N39" s="169">
        <f t="shared" si="4"/>
        <v>2289803.139999995</v>
      </c>
    </row>
    <row r="40" spans="5:14" ht="3.75" customHeight="1">
      <c r="E40" s="171"/>
      <c r="F40" s="171"/>
      <c r="G40" s="86"/>
      <c r="I40" s="171">
        <v>0</v>
      </c>
      <c r="J40" s="171" t="s">
        <v>133</v>
      </c>
      <c r="K40" s="86" t="str">
        <f t="shared" si="1"/>
        <v> </v>
      </c>
      <c r="M40" s="171"/>
      <c r="N40" s="171"/>
    </row>
    <row r="41" spans="2:14" ht="21" customHeight="1">
      <c r="B41" s="210" t="s">
        <v>95</v>
      </c>
      <c r="C41" s="210"/>
      <c r="D41" s="45"/>
      <c r="E41" s="166">
        <f>+E32+E30+E28+E22+E19+E16+E13+E9</f>
        <v>14771551150</v>
      </c>
      <c r="F41" s="166">
        <f>+F32+F30+F28+F22+F19+F16+F13+F9</f>
        <v>4681991380.300003</v>
      </c>
      <c r="G41" s="131">
        <f>IF(E41=0," ",F41/E41)</f>
        <v>0.31696003573057413</v>
      </c>
      <c r="I41" s="166">
        <f>+I32+I30+I28+I22+I19+I16+I13+I9</f>
        <v>12550061825</v>
      </c>
      <c r="J41" s="166">
        <f>+J32+J30+J28+J22+J19+J16+J13+J9</f>
        <v>2662329317.6700006</v>
      </c>
      <c r="K41" s="131">
        <f>IF(I41=0," ",J41/I41)</f>
        <v>0.21213674918848463</v>
      </c>
      <c r="M41" s="166">
        <f>+E41-I41</f>
        <v>2221489325</v>
      </c>
      <c r="N41" s="166">
        <f t="shared" si="4"/>
        <v>2019662062.6300025</v>
      </c>
    </row>
    <row r="42" ht="12.75">
      <c r="B42" s="65" t="s">
        <v>143</v>
      </c>
    </row>
    <row r="43" ht="12.75">
      <c r="B43" s="64" t="s">
        <v>142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2" width="14.28125" style="37" customWidth="1"/>
    <col min="3" max="3" width="13.7109375" style="37" customWidth="1"/>
    <col min="4" max="4" width="12.8515625" style="37" customWidth="1"/>
    <col min="5" max="5" width="12.00390625" style="37" customWidth="1"/>
    <col min="6" max="6" width="12.8515625" style="37" customWidth="1"/>
    <col min="7" max="7" width="11.8515625" style="37" customWidth="1"/>
    <col min="8" max="9" width="12.00390625" style="37" customWidth="1"/>
    <col min="10" max="10" width="10.7109375" style="37" customWidth="1"/>
    <col min="11" max="11" width="12.421875" style="37" customWidth="1"/>
    <col min="12" max="12" width="11.57421875" style="37" customWidth="1"/>
    <col min="13" max="13" width="12.00390625" style="37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0" width="11.57421875" style="37" customWidth="1"/>
    <col min="21" max="21" width="12.8515625" style="37" bestFit="1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0" t="s">
        <v>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18.75">
      <c r="A2" s="235" t="s">
        <v>11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3" spans="1:23" ht="15">
      <c r="A3" s="236" t="s">
        <v>115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22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1" t="s">
        <v>25</v>
      </c>
      <c r="C8" s="222"/>
      <c r="D8" s="223"/>
      <c r="E8" s="221" t="s">
        <v>140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3"/>
    </row>
    <row r="9" spans="1:23" ht="22.5" customHeight="1">
      <c r="A9" s="224" t="s">
        <v>132</v>
      </c>
      <c r="B9" s="232" t="s">
        <v>23</v>
      </c>
      <c r="C9" s="233"/>
      <c r="D9" s="234"/>
      <c r="E9" s="232" t="s">
        <v>27</v>
      </c>
      <c r="F9" s="233"/>
      <c r="G9" s="234"/>
      <c r="H9" s="229" t="s">
        <v>28</v>
      </c>
      <c r="I9" s="230"/>
      <c r="J9" s="231"/>
      <c r="K9" s="229" t="s">
        <v>134</v>
      </c>
      <c r="L9" s="230"/>
      <c r="M9" s="231"/>
      <c r="N9" s="229" t="s">
        <v>29</v>
      </c>
      <c r="O9" s="230"/>
      <c r="P9" s="231"/>
      <c r="Q9" s="229" t="s">
        <v>136</v>
      </c>
      <c r="R9" s="230"/>
      <c r="S9" s="231"/>
      <c r="T9" s="226" t="s">
        <v>4</v>
      </c>
      <c r="U9" s="227"/>
      <c r="V9" s="227"/>
      <c r="W9" s="228"/>
    </row>
    <row r="10" spans="1:23" ht="15">
      <c r="A10" s="225"/>
      <c r="B10" s="133">
        <v>2021</v>
      </c>
      <c r="C10" s="134">
        <v>2022</v>
      </c>
      <c r="D10" s="135" t="s">
        <v>12</v>
      </c>
      <c r="E10" s="133">
        <v>2021</v>
      </c>
      <c r="F10" s="191">
        <v>2022</v>
      </c>
      <c r="G10" s="135" t="s">
        <v>12</v>
      </c>
      <c r="H10" s="133">
        <v>2021</v>
      </c>
      <c r="I10" s="191">
        <v>2022</v>
      </c>
      <c r="J10" s="135" t="s">
        <v>12</v>
      </c>
      <c r="K10" s="133">
        <v>2021</v>
      </c>
      <c r="L10" s="191">
        <v>2022</v>
      </c>
      <c r="M10" s="135" t="s">
        <v>12</v>
      </c>
      <c r="N10" s="133">
        <v>2021</v>
      </c>
      <c r="O10" s="191">
        <v>2022</v>
      </c>
      <c r="P10" s="135" t="s">
        <v>12</v>
      </c>
      <c r="Q10" s="133">
        <v>2021</v>
      </c>
      <c r="R10" s="191">
        <v>2022</v>
      </c>
      <c r="S10" s="135" t="s">
        <v>12</v>
      </c>
      <c r="T10" s="133">
        <v>2021</v>
      </c>
      <c r="U10" s="191">
        <v>2022</v>
      </c>
      <c r="V10" s="134" t="s">
        <v>12</v>
      </c>
      <c r="W10" s="136" t="s">
        <v>13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14</v>
      </c>
      <c r="B12" s="172">
        <f>SUM(B14:B18)</f>
        <v>13703219588</v>
      </c>
      <c r="C12" s="173">
        <f>SUM(C14:C18)</f>
        <v>11568586061</v>
      </c>
      <c r="D12" s="174">
        <f>+C12-B12</f>
        <v>-2134633527</v>
      </c>
      <c r="E12" s="172">
        <f>SUM(E14:E18)</f>
        <v>2464851124.520004</v>
      </c>
      <c r="F12" s="173">
        <f>SUM(F14:F18)</f>
        <v>2173564699.4800005</v>
      </c>
      <c r="G12" s="174">
        <f>+F12-E12</f>
        <v>-291286425.0400033</v>
      </c>
      <c r="H12" s="172">
        <f>SUM(H14:H18)</f>
        <v>69448835.85000004</v>
      </c>
      <c r="I12" s="175">
        <f>SUM(I14:I18)</f>
        <v>54080363.660000026</v>
      </c>
      <c r="J12" s="176">
        <f>+I12-H12</f>
        <v>-15368472.190000013</v>
      </c>
      <c r="K12" s="172">
        <f>SUM(K14:K18)</f>
        <v>1769211025.43</v>
      </c>
      <c r="L12" s="173">
        <f>SUM(L14:L18)</f>
        <v>201757271.22000003</v>
      </c>
      <c r="M12" s="174">
        <f>+L12-K12</f>
        <v>-1567453754.21</v>
      </c>
      <c r="N12" s="172">
        <f>SUM(N14:N18)</f>
        <v>204993309.3599998</v>
      </c>
      <c r="O12" s="173">
        <f>SUM(O14:O18)</f>
        <v>133783322.47000004</v>
      </c>
      <c r="P12" s="174">
        <f>+O12-N12</f>
        <v>-71209986.88999976</v>
      </c>
      <c r="Q12" s="172">
        <f>SUM(Q14:Q18)</f>
        <v>447698.43</v>
      </c>
      <c r="R12" s="173">
        <f>SUM(R14:R18)</f>
        <v>1467167</v>
      </c>
      <c r="S12" s="174">
        <f>+R12-Q12</f>
        <v>1019468.5700000001</v>
      </c>
      <c r="T12" s="172">
        <f>SUM(T14:T18)</f>
        <v>4508951993.590005</v>
      </c>
      <c r="U12" s="173">
        <f>SUM(U14:U18)</f>
        <v>2564652823.8300004</v>
      </c>
      <c r="V12" s="173">
        <f>+U12-T12</f>
        <v>-1944299169.7600045</v>
      </c>
      <c r="W12" s="101">
        <f>IF(T12=0,"",V12/T12)</f>
        <v>-0.4312086650121913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35</v>
      </c>
      <c r="B14" s="177">
        <f>+Egresos_1!F20</f>
        <v>2861216231</v>
      </c>
      <c r="C14" s="178">
        <v>2859067588</v>
      </c>
      <c r="D14" s="179">
        <f>+C14-B14</f>
        <v>-2148643</v>
      </c>
      <c r="E14" s="177">
        <v>686486511.8500013</v>
      </c>
      <c r="F14" s="178">
        <v>668475457.8100023</v>
      </c>
      <c r="G14" s="179">
        <f>+F14-E14</f>
        <v>-18011054.03999901</v>
      </c>
      <c r="H14" s="177">
        <v>99190</v>
      </c>
      <c r="I14" s="178">
        <v>49176</v>
      </c>
      <c r="J14" s="179">
        <f>+I14-H14</f>
        <v>-50014</v>
      </c>
      <c r="K14" s="177">
        <v>97613426.9</v>
      </c>
      <c r="L14" s="178">
        <v>40627569.8</v>
      </c>
      <c r="M14" s="179">
        <f>+L14-K14</f>
        <v>-56985857.10000001</v>
      </c>
      <c r="N14" s="177">
        <v>132317</v>
      </c>
      <c r="O14" s="178">
        <v>7233.41</v>
      </c>
      <c r="P14" s="179">
        <f>+O14-N14</f>
        <v>-125083.59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784331445.7500013</v>
      </c>
      <c r="U14" s="178">
        <f t="shared" si="1"/>
        <v>709159437.0200022</v>
      </c>
      <c r="V14" s="178">
        <f>+U14-T14</f>
        <v>-75172008.72999907</v>
      </c>
      <c r="W14" s="100">
        <f t="shared" si="0"/>
        <v>-0.0958421457374023</v>
      </c>
      <c r="Y14" s="39"/>
    </row>
    <row r="15" spans="1:25" ht="15">
      <c r="A15" s="114" t="s">
        <v>36</v>
      </c>
      <c r="B15" s="177">
        <f>+Egresos_1!F21</f>
        <v>169971713</v>
      </c>
      <c r="C15" s="178">
        <v>162270576</v>
      </c>
      <c r="D15" s="179">
        <f>+C15-B15</f>
        <v>-7701137</v>
      </c>
      <c r="E15" s="177">
        <v>43763863.01999998</v>
      </c>
      <c r="F15" s="178">
        <v>38187758.66000001</v>
      </c>
      <c r="G15" s="179">
        <f>+F15-E15</f>
        <v>-5576104.35999997</v>
      </c>
      <c r="H15" s="177">
        <v>0</v>
      </c>
      <c r="I15" s="178">
        <v>0</v>
      </c>
      <c r="J15" s="179">
        <f>+I15-H15</f>
        <v>0</v>
      </c>
      <c r="K15" s="177">
        <v>0</v>
      </c>
      <c r="L15" s="178"/>
      <c r="M15" s="179">
        <f>+L15-K15</f>
        <v>0</v>
      </c>
      <c r="N15" s="177">
        <v>0</v>
      </c>
      <c r="O15" s="178"/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43763863.01999998</v>
      </c>
      <c r="U15" s="178">
        <f t="shared" si="1"/>
        <v>38187758.66000001</v>
      </c>
      <c r="V15" s="178">
        <f>+U15-T15</f>
        <v>-5576104.35999997</v>
      </c>
      <c r="W15" s="100">
        <f t="shared" si="0"/>
        <v>-0.12741344056971624</v>
      </c>
      <c r="Y15" s="39"/>
    </row>
    <row r="16" spans="1:25" ht="15">
      <c r="A16" s="114" t="s">
        <v>37</v>
      </c>
      <c r="B16" s="177">
        <f>+Egresos_1!F22</f>
        <v>9517663614</v>
      </c>
      <c r="C16" s="178">
        <v>7580689315</v>
      </c>
      <c r="D16" s="179">
        <f>+C16-B16</f>
        <v>-1936974299</v>
      </c>
      <c r="E16" s="177">
        <v>1412640571.0000029</v>
      </c>
      <c r="F16" s="178">
        <v>1086313728.979998</v>
      </c>
      <c r="G16" s="179">
        <f>+F16-E16</f>
        <v>-326326842.02000475</v>
      </c>
      <c r="H16" s="177">
        <v>69057086.70000003</v>
      </c>
      <c r="I16" s="178">
        <v>53093077.600000024</v>
      </c>
      <c r="J16" s="179">
        <f>+I16-H16</f>
        <v>-15964009.100000009</v>
      </c>
      <c r="K16" s="177">
        <v>1508054313.77</v>
      </c>
      <c r="L16" s="178">
        <v>140370206.42000002</v>
      </c>
      <c r="M16" s="179">
        <f>+L16-K16</f>
        <v>-1367684107.35</v>
      </c>
      <c r="N16" s="177">
        <v>204860992.3599998</v>
      </c>
      <c r="O16" s="178">
        <v>133765769.06000005</v>
      </c>
      <c r="P16" s="179">
        <f>+O16-N16</f>
        <v>-71095223.29999976</v>
      </c>
      <c r="Q16" s="177">
        <v>447698.43</v>
      </c>
      <c r="R16" s="178">
        <v>1467167</v>
      </c>
      <c r="S16" s="179">
        <f>+R16-Q16</f>
        <v>1019468.5700000001</v>
      </c>
      <c r="T16" s="177">
        <f t="shared" si="1"/>
        <v>3195060662.2600026</v>
      </c>
      <c r="U16" s="178">
        <f t="shared" si="1"/>
        <v>1415009949.059998</v>
      </c>
      <c r="V16" s="178">
        <f>+U16-T16</f>
        <v>-1780050713.2000046</v>
      </c>
      <c r="W16" s="100">
        <f>IF(T16=0,"",V16/T16)</f>
        <v>-0.5571257955211714</v>
      </c>
      <c r="Y16" s="39"/>
    </row>
    <row r="17" spans="1:25" ht="15">
      <c r="A17" s="114" t="s">
        <v>106</v>
      </c>
      <c r="B17" s="177">
        <f>+Egresos_1!F23</f>
        <v>776853003</v>
      </c>
      <c r="C17" s="178">
        <v>554461061</v>
      </c>
      <c r="D17" s="179">
        <f>+C17-B17</f>
        <v>-222391942</v>
      </c>
      <c r="E17" s="177">
        <v>266221339.73999998</v>
      </c>
      <c r="F17" s="178">
        <v>306227192.25</v>
      </c>
      <c r="G17" s="179">
        <f>+F17-E17</f>
        <v>40005852.51000002</v>
      </c>
      <c r="H17" s="177">
        <v>0</v>
      </c>
      <c r="I17" s="178">
        <v>0</v>
      </c>
      <c r="J17" s="179">
        <f>+I17-H17</f>
        <v>0</v>
      </c>
      <c r="K17" s="177">
        <v>110419344.76</v>
      </c>
      <c r="L17" s="178"/>
      <c r="M17" s="179">
        <f>+L17-K17</f>
        <v>-110419344.76</v>
      </c>
      <c r="N17" s="177">
        <v>0</v>
      </c>
      <c r="O17" s="178"/>
      <c r="P17" s="179">
        <f>+O17-N17</f>
        <v>0</v>
      </c>
      <c r="Q17" s="177">
        <v>0</v>
      </c>
      <c r="R17" s="178">
        <v>0</v>
      </c>
      <c r="S17" s="179">
        <f>+R17-Q17</f>
        <v>0</v>
      </c>
      <c r="T17" s="177">
        <f t="shared" si="1"/>
        <v>376640684.5</v>
      </c>
      <c r="U17" s="178">
        <f t="shared" si="1"/>
        <v>306227192.25</v>
      </c>
      <c r="V17" s="178">
        <f>+U17-T17</f>
        <v>-70413492.25</v>
      </c>
      <c r="W17" s="100">
        <f>IF(T17=0,"",V17/T17)</f>
        <v>-0.18695137075665547</v>
      </c>
      <c r="Y17" s="39"/>
    </row>
    <row r="18" spans="1:25" ht="15">
      <c r="A18" s="114" t="s">
        <v>60</v>
      </c>
      <c r="B18" s="177">
        <f>+Egresos_1!F24</f>
        <v>377515027</v>
      </c>
      <c r="C18" s="178">
        <v>412097521</v>
      </c>
      <c r="D18" s="179">
        <f>+C18-B18</f>
        <v>34582494</v>
      </c>
      <c r="E18" s="177">
        <v>55738838.910000004</v>
      </c>
      <c r="F18" s="178">
        <v>74360561.78</v>
      </c>
      <c r="G18" s="179">
        <f>+F18-E18</f>
        <v>18621722.869999997</v>
      </c>
      <c r="H18" s="177">
        <v>292559.15</v>
      </c>
      <c r="I18" s="178">
        <v>938110.0599999999</v>
      </c>
      <c r="J18" s="179">
        <f>+I18-H18</f>
        <v>645550.9099999999</v>
      </c>
      <c r="K18" s="177">
        <v>53123940</v>
      </c>
      <c r="L18" s="178">
        <v>20759495</v>
      </c>
      <c r="M18" s="179">
        <f>+L18-K18</f>
        <v>-32364445</v>
      </c>
      <c r="N18" s="177">
        <v>0</v>
      </c>
      <c r="O18" s="178">
        <v>10320</v>
      </c>
      <c r="P18" s="179">
        <f>+O18-N18</f>
        <v>10320</v>
      </c>
      <c r="Q18" s="177">
        <v>0</v>
      </c>
      <c r="R18" s="178">
        <v>0</v>
      </c>
      <c r="S18" s="179">
        <f>+R18-Q18</f>
        <v>0</v>
      </c>
      <c r="T18" s="177">
        <f t="shared" si="1"/>
        <v>109155338.06</v>
      </c>
      <c r="U18" s="178">
        <f t="shared" si="1"/>
        <v>96068486.84</v>
      </c>
      <c r="V18" s="178">
        <f>+U18-T18</f>
        <v>-13086851.219999999</v>
      </c>
      <c r="W18" s="100">
        <f>IF(T18=0,"",V18/T18)</f>
        <v>-0.11989199477176718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15</v>
      </c>
      <c r="B20" s="172">
        <f>+B22+B23</f>
        <v>1068331562</v>
      </c>
      <c r="C20" s="175">
        <f>+C22+C23</f>
        <v>981475764</v>
      </c>
      <c r="D20" s="174">
        <f>+C20-B20</f>
        <v>-86855798</v>
      </c>
      <c r="E20" s="172">
        <f>+E22+E23</f>
        <v>72822094</v>
      </c>
      <c r="F20" s="175">
        <f>+F22+F23</f>
        <v>71410882.68999998</v>
      </c>
      <c r="G20" s="174">
        <f>+F20-E20</f>
        <v>-1411211.3100000173</v>
      </c>
      <c r="H20" s="172">
        <f>+H22+H23</f>
        <v>4255043.479999999</v>
      </c>
      <c r="I20" s="175">
        <f>+I22+I23</f>
        <v>1345764.2100000002</v>
      </c>
      <c r="J20" s="176">
        <f>+I20-H20</f>
        <v>-2909279.2699999986</v>
      </c>
      <c r="K20" s="172">
        <f>+K22+K23</f>
        <v>79490466.41</v>
      </c>
      <c r="L20" s="175">
        <f>+L22+L23</f>
        <v>18604064.89</v>
      </c>
      <c r="M20" s="176">
        <f>+L20-K20</f>
        <v>-60886401.519999996</v>
      </c>
      <c r="N20" s="172">
        <f>+N22+N23</f>
        <v>16471782.819999998</v>
      </c>
      <c r="O20" s="175">
        <f>+O22+O23</f>
        <v>6315782.05</v>
      </c>
      <c r="P20" s="174">
        <f>+O20-N20</f>
        <v>-10156000.77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173039386.70999998</v>
      </c>
      <c r="U20" s="175">
        <f>+U22+U23</f>
        <v>97676493.83999997</v>
      </c>
      <c r="V20" s="173">
        <f>+U20-T20</f>
        <v>-75362892.87</v>
      </c>
      <c r="W20" s="101">
        <f t="shared" si="0"/>
        <v>-0.4355245028480257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106</v>
      </c>
      <c r="B22" s="177">
        <f>+Egresos_1!F26</f>
        <v>5480304</v>
      </c>
      <c r="C22" s="178">
        <v>22216697</v>
      </c>
      <c r="D22" s="179">
        <f>+C22-B22</f>
        <v>16736393</v>
      </c>
      <c r="E22" s="177">
        <v>0</v>
      </c>
      <c r="F22" s="178">
        <v>0</v>
      </c>
      <c r="G22" s="179">
        <f>+F22-E22</f>
        <v>0</v>
      </c>
      <c r="H22" s="180">
        <v>0</v>
      </c>
      <c r="I22" s="181">
        <v>0</v>
      </c>
      <c r="J22" s="179">
        <f>+I22-H22</f>
        <v>0</v>
      </c>
      <c r="K22" s="177">
        <v>5480304</v>
      </c>
      <c r="L22" s="178">
        <v>0</v>
      </c>
      <c r="M22" s="179">
        <f>+L22-K22</f>
        <v>-5480304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5480304</v>
      </c>
      <c r="U22" s="182">
        <f>+F22+I22+L22+O22+R22</f>
        <v>0</v>
      </c>
      <c r="V22" s="178">
        <f>+U22-T22</f>
        <v>-5480304</v>
      </c>
      <c r="W22" s="100">
        <f t="shared" si="0"/>
        <v>-1</v>
      </c>
      <c r="X22" s="40"/>
    </row>
    <row r="23" spans="1:25" ht="15">
      <c r="A23" s="85" t="s">
        <v>38</v>
      </c>
      <c r="B23" s="172">
        <f>+B24+B25</f>
        <v>1062851258</v>
      </c>
      <c r="C23" s="173">
        <f>+C24+C25</f>
        <v>959259067</v>
      </c>
      <c r="D23" s="174">
        <f>+C23-B23</f>
        <v>-103592191</v>
      </c>
      <c r="E23" s="172">
        <f>+E24+E25</f>
        <v>72822094</v>
      </c>
      <c r="F23" s="173">
        <f>+F24+F25</f>
        <v>71410882.68999998</v>
      </c>
      <c r="G23" s="174">
        <f>+F23-E23</f>
        <v>-1411211.3100000173</v>
      </c>
      <c r="H23" s="172">
        <f>+H24+H25</f>
        <v>4255043.479999999</v>
      </c>
      <c r="I23" s="173">
        <f>+I24+I25</f>
        <v>1345764.2100000002</v>
      </c>
      <c r="J23" s="174">
        <f>+I23-H23</f>
        <v>-2909279.2699999986</v>
      </c>
      <c r="K23" s="172">
        <f>+K24+K25</f>
        <v>74010162.41</v>
      </c>
      <c r="L23" s="173">
        <f>+L24+L25</f>
        <v>18604064.89</v>
      </c>
      <c r="M23" s="174">
        <f>+L23-K23</f>
        <v>-55406097.519999996</v>
      </c>
      <c r="N23" s="172">
        <f>+N24+N25</f>
        <v>16471782.819999998</v>
      </c>
      <c r="O23" s="173">
        <f>+O24+O25</f>
        <v>6315782.05</v>
      </c>
      <c r="P23" s="174">
        <f>+O23-N23</f>
        <v>-10156000.77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SUM(T24:T25)</f>
        <v>167559082.70999998</v>
      </c>
      <c r="U23" s="173">
        <f>SUM(U24:U25)</f>
        <v>97676493.83999997</v>
      </c>
      <c r="V23" s="173">
        <f>+U23-T23</f>
        <v>-69882588.87</v>
      </c>
      <c r="W23" s="101">
        <f t="shared" si="0"/>
        <v>-0.417062374296642</v>
      </c>
      <c r="Y23" s="39"/>
    </row>
    <row r="24" spans="1:25" ht="15">
      <c r="A24" s="115" t="s">
        <v>56</v>
      </c>
      <c r="B24" s="177">
        <f>+Egresos_1!F29</f>
        <v>945648416</v>
      </c>
      <c r="C24" s="178">
        <v>866536714</v>
      </c>
      <c r="D24" s="179">
        <f>+C24-B24</f>
        <v>-79111702</v>
      </c>
      <c r="E24" s="177">
        <v>36112969.959999986</v>
      </c>
      <c r="F24" s="183">
        <v>66575214.469999984</v>
      </c>
      <c r="G24" s="179">
        <f>+F24-E24</f>
        <v>30462244.509999998</v>
      </c>
      <c r="H24" s="177">
        <v>1116321.73</v>
      </c>
      <c r="I24" s="183">
        <v>197978</v>
      </c>
      <c r="J24" s="179">
        <f>+I24-H24</f>
        <v>-918343.73</v>
      </c>
      <c r="K24" s="177">
        <v>73110671.47</v>
      </c>
      <c r="L24" s="183">
        <v>18550074.490000002</v>
      </c>
      <c r="M24" s="179">
        <f>+L24-K24</f>
        <v>-54560596.98</v>
      </c>
      <c r="N24" s="177">
        <v>6144900.18</v>
      </c>
      <c r="O24" s="183">
        <v>2365084.22</v>
      </c>
      <c r="P24" s="179">
        <f>+O24-N24</f>
        <v>-3779815.9599999995</v>
      </c>
      <c r="Q24" s="177">
        <v>0</v>
      </c>
      <c r="R24" s="183">
        <v>0</v>
      </c>
      <c r="S24" s="179">
        <f>+R24-Q24</f>
        <v>0</v>
      </c>
      <c r="T24" s="177">
        <f>+E24+H24+K24+N24+Q24</f>
        <v>116484863.33999997</v>
      </c>
      <c r="U24" s="178">
        <f>+F24+I24+L24+O24+R24</f>
        <v>87688351.17999998</v>
      </c>
      <c r="V24" s="178">
        <f>+U24-T24</f>
        <v>-28796512.159999996</v>
      </c>
      <c r="W24" s="100">
        <f t="shared" si="0"/>
        <v>-0.24721248181360492</v>
      </c>
      <c r="Y24" s="39"/>
    </row>
    <row r="25" spans="1:25" ht="15.75" thickBot="1">
      <c r="A25" s="116" t="s">
        <v>57</v>
      </c>
      <c r="B25" s="177">
        <f>+Egresos_1!F30</f>
        <v>117202842</v>
      </c>
      <c r="C25" s="183">
        <v>92722353</v>
      </c>
      <c r="D25" s="179">
        <f>+C25-B25</f>
        <v>-24480489</v>
      </c>
      <c r="E25" s="177">
        <v>36709124.04000001</v>
      </c>
      <c r="F25" s="184">
        <v>4835668.22</v>
      </c>
      <c r="G25" s="179">
        <f>+F25-E25</f>
        <v>-31873455.820000008</v>
      </c>
      <c r="H25" s="180">
        <v>3138721.7499999986</v>
      </c>
      <c r="I25" s="181">
        <v>1147786.2100000002</v>
      </c>
      <c r="J25" s="179">
        <f>+I25-H25</f>
        <v>-1990935.5399999984</v>
      </c>
      <c r="K25" s="177">
        <v>899490.94</v>
      </c>
      <c r="L25" s="184">
        <v>53990.4</v>
      </c>
      <c r="M25" s="179">
        <f>+L25-K25</f>
        <v>-845500.5399999999</v>
      </c>
      <c r="N25" s="177">
        <v>10326882.639999999</v>
      </c>
      <c r="O25" s="184">
        <v>3950697.8299999996</v>
      </c>
      <c r="P25" s="179">
        <f>+O25-N25</f>
        <v>-6376184.809999999</v>
      </c>
      <c r="Q25" s="177">
        <v>0</v>
      </c>
      <c r="R25" s="184">
        <v>0</v>
      </c>
      <c r="S25" s="179">
        <f>+R25-Q25</f>
        <v>0</v>
      </c>
      <c r="T25" s="177">
        <f>+E25+H25+K25+N25+Q25</f>
        <v>51074219.370000005</v>
      </c>
      <c r="U25" s="178">
        <f>+F25+I25+L25+O25+R25</f>
        <v>9988142.66</v>
      </c>
      <c r="V25" s="178">
        <f>+U25-T25</f>
        <v>-41086076.71000001</v>
      </c>
      <c r="W25" s="100">
        <f t="shared" si="0"/>
        <v>-0.804438662338776</v>
      </c>
      <c r="Y25" s="39"/>
    </row>
    <row r="26" spans="1:23" ht="15.75" thickBot="1">
      <c r="A26" s="138" t="s">
        <v>16</v>
      </c>
      <c r="B26" s="185">
        <f>+B12+B20</f>
        <v>14771551150</v>
      </c>
      <c r="C26" s="185">
        <f>+C12+C20</f>
        <v>12550061825</v>
      </c>
      <c r="D26" s="186">
        <f>+C26-B26</f>
        <v>-2221489325</v>
      </c>
      <c r="E26" s="185">
        <f>+E12+E20</f>
        <v>2537673218.520004</v>
      </c>
      <c r="F26" s="187">
        <f>+F12+F20</f>
        <v>2244975582.1700006</v>
      </c>
      <c r="G26" s="186">
        <f>+F26-E26</f>
        <v>-292697636.35000324</v>
      </c>
      <c r="H26" s="185">
        <f>+H12+H20</f>
        <v>73703879.33000004</v>
      </c>
      <c r="I26" s="188">
        <f>+I12+I20</f>
        <v>55426127.87000003</v>
      </c>
      <c r="J26" s="186">
        <f>+I26-H26</f>
        <v>-18277751.460000016</v>
      </c>
      <c r="K26" s="185">
        <f>+K12+K20</f>
        <v>1848701491.8400002</v>
      </c>
      <c r="L26" s="188">
        <f>+L12+L20</f>
        <v>220361336.11</v>
      </c>
      <c r="M26" s="189">
        <f>+L26-K26</f>
        <v>-1628340155.73</v>
      </c>
      <c r="N26" s="185">
        <f>+N12+N20</f>
        <v>221465092.1799998</v>
      </c>
      <c r="O26" s="187">
        <f>+O12+O20</f>
        <v>140099104.52000004</v>
      </c>
      <c r="P26" s="186">
        <f>+O26-N26</f>
        <v>-81365987.65999976</v>
      </c>
      <c r="Q26" s="185">
        <f>+Q12+Q20</f>
        <v>447698.43</v>
      </c>
      <c r="R26" s="187">
        <f>+R12+R20</f>
        <v>1467167</v>
      </c>
      <c r="S26" s="186">
        <f>+R26-Q26</f>
        <v>1019468.5700000001</v>
      </c>
      <c r="T26" s="185">
        <f>+T12+T20</f>
        <v>4681991380.300005</v>
      </c>
      <c r="U26" s="187">
        <f>+U12+U20</f>
        <v>2662329317.6700006</v>
      </c>
      <c r="V26" s="187">
        <f>+U26-T26</f>
        <v>-2019662062.6300044</v>
      </c>
      <c r="W26" s="137">
        <f>IF(T26=0,"",V26/T26)</f>
        <v>-0.4313681719124805</v>
      </c>
    </row>
    <row r="27" spans="1:23" ht="15">
      <c r="A27" s="65" t="s">
        <v>143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142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0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30" zoomScaleNormal="130" zoomScalePageLayoutView="0" workbookViewId="0" topLeftCell="A1">
      <selection activeCell="A7" sqref="A7:A9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7109375" style="6" bestFit="1" customWidth="1"/>
    <col min="6" max="6" width="12.281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1.7109375" style="6" bestFit="1" customWidth="1"/>
    <col min="12" max="12" width="12.28125" style="105" bestFit="1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20" width="11.7109375" style="6" bestFit="1" customWidth="1"/>
    <col min="21" max="21" width="12.2812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37" t="s">
        <v>147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2:23" ht="12.75">
      <c r="B2" s="238" t="s">
        <v>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7"/>
    </row>
    <row r="3" spans="2:23" ht="15.75">
      <c r="B3" s="239" t="s">
        <v>115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3"/>
    </row>
    <row r="4" spans="2:22" ht="12.75">
      <c r="B4" s="8" t="s">
        <v>22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24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45" t="s">
        <v>59</v>
      </c>
      <c r="B7" s="245" t="s">
        <v>135</v>
      </c>
      <c r="C7" s="8"/>
      <c r="D7" s="221" t="s">
        <v>25</v>
      </c>
      <c r="E7" s="222"/>
      <c r="F7" s="223"/>
      <c r="G7" s="221" t="s">
        <v>141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3"/>
    </row>
    <row r="8" spans="1:22" ht="16.5" customHeight="1">
      <c r="A8" s="246"/>
      <c r="B8" s="246"/>
      <c r="C8" s="17"/>
      <c r="D8" s="240" t="s">
        <v>58</v>
      </c>
      <c r="E8" s="241"/>
      <c r="F8" s="242"/>
      <c r="G8" s="229" t="s">
        <v>18</v>
      </c>
      <c r="H8" s="230"/>
      <c r="I8" s="231"/>
      <c r="J8" s="229" t="s">
        <v>117</v>
      </c>
      <c r="K8" s="230"/>
      <c r="L8" s="231"/>
      <c r="M8" s="229" t="s">
        <v>19</v>
      </c>
      <c r="N8" s="230"/>
      <c r="O8" s="231"/>
      <c r="P8" s="229" t="s">
        <v>103</v>
      </c>
      <c r="Q8" s="230"/>
      <c r="R8" s="231"/>
      <c r="S8" s="229" t="s">
        <v>4</v>
      </c>
      <c r="T8" s="230"/>
      <c r="U8" s="230"/>
      <c r="V8" s="231"/>
    </row>
    <row r="9" spans="1:22" ht="17.25" customHeight="1" thickBot="1">
      <c r="A9" s="247"/>
      <c r="B9" s="247"/>
      <c r="C9" s="16"/>
      <c r="D9" s="139">
        <v>2021</v>
      </c>
      <c r="E9" s="140">
        <v>2022</v>
      </c>
      <c r="F9" s="141" t="s">
        <v>12</v>
      </c>
      <c r="G9" s="192">
        <v>2021</v>
      </c>
      <c r="H9" s="140">
        <v>2022</v>
      </c>
      <c r="I9" s="141" t="s">
        <v>12</v>
      </c>
      <c r="J9" s="192">
        <v>2021</v>
      </c>
      <c r="K9" s="140">
        <v>2022</v>
      </c>
      <c r="L9" s="141" t="s">
        <v>12</v>
      </c>
      <c r="M9" s="192">
        <v>2021</v>
      </c>
      <c r="N9" s="140">
        <v>2022</v>
      </c>
      <c r="O9" s="141" t="s">
        <v>12</v>
      </c>
      <c r="P9" s="192">
        <v>2021</v>
      </c>
      <c r="Q9" s="140">
        <v>2022</v>
      </c>
      <c r="R9" s="141" t="s">
        <v>12</v>
      </c>
      <c r="S9" s="192">
        <v>2021</v>
      </c>
      <c r="T9" s="140">
        <v>2022</v>
      </c>
      <c r="U9" s="140" t="s">
        <v>12</v>
      </c>
      <c r="V9" s="142" t="s">
        <v>13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130</v>
      </c>
      <c r="B12" s="33" t="s">
        <v>131</v>
      </c>
      <c r="C12" s="30"/>
      <c r="D12" s="50">
        <v>61191</v>
      </c>
      <c r="E12" s="51">
        <v>26750</v>
      </c>
      <c r="F12" s="150">
        <f>+E12-D12</f>
        <v>-34441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40</v>
      </c>
      <c r="B14" s="33" t="s">
        <v>118</v>
      </c>
      <c r="C14" s="30"/>
      <c r="D14" s="50">
        <v>53244694</v>
      </c>
      <c r="E14" s="51">
        <v>32252954</v>
      </c>
      <c r="F14" s="150">
        <f aca="true" t="shared" si="0" ref="F14:F24">+E14-D14</f>
        <v>-20991740</v>
      </c>
      <c r="G14" s="50">
        <v>9222471</v>
      </c>
      <c r="H14" s="51">
        <v>8613752</v>
      </c>
      <c r="I14" s="150">
        <f>+H14-G14</f>
        <v>-608719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9222471</v>
      </c>
      <c r="T14" s="51">
        <f t="shared" si="1"/>
        <v>8613752</v>
      </c>
      <c r="U14" s="150">
        <f aca="true" t="shared" si="2" ref="U14:U24">+T14-S14</f>
        <v>-608719</v>
      </c>
      <c r="V14" s="118">
        <f>IF(S14=0," ",U14/S14)</f>
        <v>-0.06600389418410749</v>
      </c>
      <c r="X14" s="12"/>
    </row>
    <row r="15" spans="1:24" ht="12.75" customHeight="1">
      <c r="A15" s="18" t="s">
        <v>41</v>
      </c>
      <c r="B15" s="33" t="s">
        <v>119</v>
      </c>
      <c r="C15" s="30"/>
      <c r="D15" s="50">
        <v>38136391</v>
      </c>
      <c r="E15" s="51">
        <v>56704957</v>
      </c>
      <c r="F15" s="150">
        <f t="shared" si="0"/>
        <v>18568566</v>
      </c>
      <c r="G15" s="50">
        <v>17469093</v>
      </c>
      <c r="H15" s="51">
        <v>14146713</v>
      </c>
      <c r="I15" s="150">
        <f>+H15-G15</f>
        <v>-3322380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17469093</v>
      </c>
      <c r="T15" s="51">
        <f t="shared" si="1"/>
        <v>14146713</v>
      </c>
      <c r="U15" s="150">
        <f t="shared" si="2"/>
        <v>-3322380</v>
      </c>
      <c r="V15" s="118">
        <f>IF(S15=0," ",U15/S15)</f>
        <v>-0.1901861762370834</v>
      </c>
      <c r="X15" s="12"/>
    </row>
    <row r="16" spans="1:24" ht="12.75" customHeight="1">
      <c r="A16" s="18" t="s">
        <v>42</v>
      </c>
      <c r="B16" s="33" t="s">
        <v>120</v>
      </c>
      <c r="C16" s="30"/>
      <c r="D16" s="50">
        <v>86687487</v>
      </c>
      <c r="E16" s="51">
        <v>66255354</v>
      </c>
      <c r="F16" s="150">
        <f t="shared" si="0"/>
        <v>-20432133</v>
      </c>
      <c r="G16" s="50">
        <v>14023414</v>
      </c>
      <c r="H16" s="51">
        <v>18346163</v>
      </c>
      <c r="I16" s="150">
        <f>+H16-G16</f>
        <v>4322749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14023414</v>
      </c>
      <c r="T16" s="51">
        <f t="shared" si="1"/>
        <v>18346163</v>
      </c>
      <c r="U16" s="150">
        <f t="shared" si="2"/>
        <v>4322749</v>
      </c>
      <c r="V16" s="118">
        <f>IF(S16=0," ",U16/S16)</f>
        <v>0.3082522558344209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45</v>
      </c>
      <c r="B18" s="33" t="s">
        <v>121</v>
      </c>
      <c r="C18" s="30"/>
      <c r="D18" s="50">
        <v>580436407</v>
      </c>
      <c r="E18" s="51">
        <v>591075113</v>
      </c>
      <c r="F18" s="150">
        <f>+E18-D18</f>
        <v>10638706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83524513</v>
      </c>
      <c r="N18" s="51">
        <v>87983901</v>
      </c>
      <c r="O18" s="150">
        <f>+N18-M18</f>
        <v>4459388</v>
      </c>
      <c r="P18" s="50">
        <v>293183</v>
      </c>
      <c r="Q18" s="51">
        <v>1607480</v>
      </c>
      <c r="R18" s="150">
        <f aca="true" t="shared" si="3" ref="R18:R24">+Q18-P18</f>
        <v>1314297</v>
      </c>
      <c r="S18" s="50">
        <f>+G18+J18+M18+P18</f>
        <v>83817696</v>
      </c>
      <c r="T18" s="51">
        <f>+H18+K18+N18+Q18</f>
        <v>89591381</v>
      </c>
      <c r="U18" s="150">
        <f>+T18-S18</f>
        <v>5773685</v>
      </c>
      <c r="V18" s="118">
        <f>IF(S18=0," ",U18/S18)</f>
        <v>0.06888384285819549</v>
      </c>
      <c r="X18" s="12"/>
    </row>
    <row r="19" spans="1:24" ht="12.75" customHeight="1">
      <c r="A19" s="18" t="s">
        <v>99</v>
      </c>
      <c r="B19" s="33" t="s">
        <v>122</v>
      </c>
      <c r="C19" s="30"/>
      <c r="D19" s="50">
        <v>28466911</v>
      </c>
      <c r="E19" s="51">
        <v>0</v>
      </c>
      <c r="F19" s="150">
        <f>+E19-D19</f>
        <v>-28466911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0</v>
      </c>
      <c r="N19" s="51">
        <v>0</v>
      </c>
      <c r="O19" s="150">
        <f>+N19-M19</f>
        <v>0</v>
      </c>
      <c r="P19" s="50">
        <v>0</v>
      </c>
      <c r="Q19" s="51">
        <v>0</v>
      </c>
      <c r="R19" s="150">
        <f t="shared" si="3"/>
        <v>0</v>
      </c>
      <c r="S19" s="50">
        <f>+G19+J19+M19+P19</f>
        <v>0</v>
      </c>
      <c r="T19" s="51">
        <f>+H19+K19+N19+Q19</f>
        <v>0</v>
      </c>
      <c r="U19" s="150">
        <f>+T19-S19</f>
        <v>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>
        <f t="shared" si="3"/>
        <v>0</v>
      </c>
      <c r="S20" s="50"/>
      <c r="T20" s="51"/>
      <c r="U20" s="150"/>
      <c r="V20" s="118"/>
      <c r="X20" s="12"/>
    </row>
    <row r="21" spans="1:24" ht="12.75" customHeight="1">
      <c r="A21" s="19" t="s">
        <v>51</v>
      </c>
      <c r="B21" s="33" t="s">
        <v>123</v>
      </c>
      <c r="C21" s="30"/>
      <c r="D21" s="50">
        <v>554048</v>
      </c>
      <c r="E21" s="52">
        <v>413059</v>
      </c>
      <c r="F21" s="150">
        <f t="shared" si="0"/>
        <v>-140989</v>
      </c>
      <c r="G21" s="50">
        <v>216545</v>
      </c>
      <c r="H21" s="51">
        <v>1040279</v>
      </c>
      <c r="I21" s="150">
        <f>+H21-G21</f>
        <v>823734</v>
      </c>
      <c r="J21" s="50">
        <v>435281</v>
      </c>
      <c r="K21" s="51">
        <v>-116777</v>
      </c>
      <c r="L21" s="150">
        <f>+K21-J21</f>
        <v>-552058</v>
      </c>
      <c r="M21" s="50">
        <v>-84000</v>
      </c>
      <c r="N21" s="52">
        <v>-4</v>
      </c>
      <c r="O21" s="150">
        <f>+N21-M21</f>
        <v>83996</v>
      </c>
      <c r="P21" s="50">
        <v>0</v>
      </c>
      <c r="Q21" s="52">
        <v>0</v>
      </c>
      <c r="R21" s="150">
        <f t="shared" si="3"/>
        <v>0</v>
      </c>
      <c r="S21" s="50">
        <f aca="true" t="shared" si="4" ref="S21:T24">+G21+J21+M21+P21</f>
        <v>567826</v>
      </c>
      <c r="T21" s="52">
        <f t="shared" si="4"/>
        <v>923498</v>
      </c>
      <c r="U21" s="150">
        <f t="shared" si="2"/>
        <v>355672</v>
      </c>
      <c r="V21" s="118">
        <f>IF(S21=0," ",U21/S21)</f>
        <v>0.6263749810681442</v>
      </c>
      <c r="X21" s="12"/>
    </row>
    <row r="22" spans="1:24" ht="12.75" customHeight="1">
      <c r="A22" s="18" t="s">
        <v>52</v>
      </c>
      <c r="B22" s="33" t="s">
        <v>124</v>
      </c>
      <c r="C22" s="30"/>
      <c r="D22" s="50">
        <v>14329615</v>
      </c>
      <c r="E22" s="51">
        <v>25245310</v>
      </c>
      <c r="F22" s="150">
        <f t="shared" si="0"/>
        <v>10915695</v>
      </c>
      <c r="G22" s="50">
        <v>9190419</v>
      </c>
      <c r="H22" s="51">
        <v>5411712</v>
      </c>
      <c r="I22" s="150">
        <f>+H22-G22</f>
        <v>-3778707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 t="shared" si="3"/>
        <v>0</v>
      </c>
      <c r="S22" s="50">
        <f t="shared" si="4"/>
        <v>9190419</v>
      </c>
      <c r="T22" s="51">
        <f t="shared" si="4"/>
        <v>5411712</v>
      </c>
      <c r="U22" s="150">
        <f t="shared" si="2"/>
        <v>-3778707</v>
      </c>
      <c r="V22" s="118">
        <f>IF(S22=0," ",U22/S22)</f>
        <v>-0.4111572062166045</v>
      </c>
      <c r="X22" s="12"/>
    </row>
    <row r="23" spans="1:24" ht="12.75" customHeight="1">
      <c r="A23" s="18" t="s">
        <v>53</v>
      </c>
      <c r="B23" s="33" t="s">
        <v>125</v>
      </c>
      <c r="C23" s="30"/>
      <c r="D23" s="50">
        <v>16740</v>
      </c>
      <c r="E23" s="51">
        <v>23840</v>
      </c>
      <c r="F23" s="150">
        <f>+E23-D23</f>
        <v>7100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5580</v>
      </c>
      <c r="N23" s="51">
        <v>6150</v>
      </c>
      <c r="O23" s="150">
        <f>+N23-M23</f>
        <v>570</v>
      </c>
      <c r="P23" s="50">
        <v>0</v>
      </c>
      <c r="Q23" s="51">
        <v>0</v>
      </c>
      <c r="R23" s="150">
        <f t="shared" si="3"/>
        <v>0</v>
      </c>
      <c r="S23" s="50">
        <f t="shared" si="4"/>
        <v>5580</v>
      </c>
      <c r="T23" s="51">
        <f t="shared" si="4"/>
        <v>6150</v>
      </c>
      <c r="U23" s="150">
        <f>+T23-S23</f>
        <v>570</v>
      </c>
      <c r="V23" s="118">
        <f>IF(S23=0," ",U23/S23)</f>
        <v>0.10215053763440861</v>
      </c>
      <c r="X23" s="12"/>
    </row>
    <row r="24" spans="1:24" ht="12.75" customHeight="1">
      <c r="A24" s="19" t="s">
        <v>47</v>
      </c>
      <c r="B24" s="33" t="s">
        <v>126</v>
      </c>
      <c r="C24" s="30"/>
      <c r="D24" s="50">
        <v>963447</v>
      </c>
      <c r="E24" s="51">
        <v>6221787</v>
      </c>
      <c r="F24" s="150">
        <f t="shared" si="0"/>
        <v>5258340</v>
      </c>
      <c r="G24" s="50">
        <v>2622427</v>
      </c>
      <c r="H24" s="51">
        <v>877079</v>
      </c>
      <c r="I24" s="150">
        <f>+H24-G24</f>
        <v>-1745348</v>
      </c>
      <c r="J24" s="50">
        <v>-301324</v>
      </c>
      <c r="K24" s="51">
        <v>15365</v>
      </c>
      <c r="L24" s="150">
        <f>+K24-J24</f>
        <v>316689</v>
      </c>
      <c r="M24" s="50">
        <v>0</v>
      </c>
      <c r="N24" s="51">
        <v>0</v>
      </c>
      <c r="O24" s="150">
        <f>+N24-M24</f>
        <v>0</v>
      </c>
      <c r="P24" s="50">
        <v>0</v>
      </c>
      <c r="Q24" s="51">
        <v>0</v>
      </c>
      <c r="R24" s="150">
        <f t="shared" si="3"/>
        <v>0</v>
      </c>
      <c r="S24" s="50">
        <f t="shared" si="4"/>
        <v>2321103</v>
      </c>
      <c r="T24" s="51">
        <f t="shared" si="4"/>
        <v>892444</v>
      </c>
      <c r="U24" s="150">
        <f t="shared" si="2"/>
        <v>-1428659</v>
      </c>
      <c r="V24" s="118">
        <f>IF(S24=0," ",U24/S24)</f>
        <v>-0.6155086611839286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100</v>
      </c>
      <c r="B26" s="33" t="s">
        <v>127</v>
      </c>
      <c r="C26" s="30"/>
      <c r="D26" s="50">
        <v>4838271331</v>
      </c>
      <c r="E26" s="51">
        <v>376424767</v>
      </c>
      <c r="F26" s="150">
        <f>+E26-D26</f>
        <v>-4461846564</v>
      </c>
      <c r="G26" s="50">
        <v>0</v>
      </c>
      <c r="H26" s="51">
        <v>0</v>
      </c>
      <c r="I26" s="150">
        <f>+H26-G26</f>
        <v>0</v>
      </c>
      <c r="J26" s="50">
        <v>1399281876</v>
      </c>
      <c r="K26" s="51">
        <v>23859283</v>
      </c>
      <c r="L26" s="150">
        <f>+K26-J26</f>
        <v>-1375422593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1399281876</v>
      </c>
      <c r="T26" s="51">
        <f>+H26+K26+N26+Q26</f>
        <v>23859283</v>
      </c>
      <c r="U26" s="150">
        <f>+T26-S26</f>
        <v>-1375422593</v>
      </c>
      <c r="V26" s="118">
        <f>IF(S26=0," ",U26/S26)</f>
        <v>-0.9829489087158019</v>
      </c>
      <c r="X26" s="12"/>
    </row>
    <row r="27" spans="1:24" ht="12.75" customHeight="1">
      <c r="A27" s="32" t="s">
        <v>105</v>
      </c>
      <c r="B27" s="33" t="s">
        <v>128</v>
      </c>
      <c r="C27" s="28"/>
      <c r="D27" s="50">
        <v>1409366479</v>
      </c>
      <c r="E27" s="51">
        <v>1780012550</v>
      </c>
      <c r="F27" s="150">
        <f>+E27-D27</f>
        <v>370646071</v>
      </c>
      <c r="G27" s="50">
        <v>0</v>
      </c>
      <c r="H27" s="51">
        <v>0</v>
      </c>
      <c r="I27" s="150">
        <f>+H27-G27</f>
        <v>0</v>
      </c>
      <c r="J27" s="50">
        <v>232420266</v>
      </c>
      <c r="K27" s="51">
        <v>-18417842</v>
      </c>
      <c r="L27" s="150">
        <f>+K27-J27</f>
        <v>-250838108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232420266</v>
      </c>
      <c r="T27" s="51">
        <f>+H27+K27+N27+Q27</f>
        <v>-18417842</v>
      </c>
      <c r="U27" s="150">
        <f>+T27-S27</f>
        <v>-250838108</v>
      </c>
      <c r="V27" s="118">
        <f>IF(S27=0," ",U27/S27)</f>
        <v>-1.0792437007192823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50</v>
      </c>
      <c r="B29" s="33" t="s">
        <v>129</v>
      </c>
      <c r="C29" s="30"/>
      <c r="D29" s="50">
        <v>310408979</v>
      </c>
      <c r="E29" s="51">
        <v>361684663</v>
      </c>
      <c r="F29" s="150">
        <f>+E29-D29</f>
        <v>51275684</v>
      </c>
      <c r="G29" s="50">
        <v>1250980</v>
      </c>
      <c r="H29" s="51">
        <v>-871089</v>
      </c>
      <c r="I29" s="150">
        <f>+H29-G29</f>
        <v>-2122069</v>
      </c>
      <c r="J29" s="50">
        <v>66024</v>
      </c>
      <c r="K29" s="51">
        <v>20637070</v>
      </c>
      <c r="L29" s="150">
        <f>+K29-J29</f>
        <v>20571046</v>
      </c>
      <c r="M29" s="50">
        <v>14072</v>
      </c>
      <c r="N29" s="51">
        <v>-59557</v>
      </c>
      <c r="O29" s="150">
        <f>+N29-M29</f>
        <v>-73629</v>
      </c>
      <c r="P29" s="50">
        <v>0</v>
      </c>
      <c r="Q29" s="51">
        <v>0</v>
      </c>
      <c r="R29" s="150">
        <f>+Q29-P29</f>
        <v>0</v>
      </c>
      <c r="S29" s="50">
        <f>+G29+J29+M29+P29</f>
        <v>1331076</v>
      </c>
      <c r="T29" s="51">
        <f>+H29+K29+N29+Q29</f>
        <v>19706424</v>
      </c>
      <c r="U29" s="150">
        <f>+T29-S29</f>
        <v>18375348</v>
      </c>
      <c r="V29" s="118">
        <f>IF(S29=0," ",U29/S29)</f>
        <v>13.804882666354137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43" t="s">
        <v>4</v>
      </c>
      <c r="B31" s="244"/>
      <c r="C31" s="17"/>
      <c r="D31" s="152">
        <f>SUM(D12:D29)</f>
        <v>7360943720</v>
      </c>
      <c r="E31" s="153">
        <f aca="true" t="shared" si="5" ref="E31:U31">SUM(E12:E29)</f>
        <v>3296341104</v>
      </c>
      <c r="F31" s="154">
        <f t="shared" si="5"/>
        <v>-4064602616</v>
      </c>
      <c r="G31" s="152">
        <f t="shared" si="5"/>
        <v>53995349</v>
      </c>
      <c r="H31" s="155">
        <f>SUM(H12:H29)</f>
        <v>47564609</v>
      </c>
      <c r="I31" s="154">
        <f t="shared" si="5"/>
        <v>-6430740</v>
      </c>
      <c r="J31" s="152">
        <f t="shared" si="5"/>
        <v>1631902123</v>
      </c>
      <c r="K31" s="155">
        <f t="shared" si="5"/>
        <v>25977099</v>
      </c>
      <c r="L31" s="154">
        <f t="shared" si="5"/>
        <v>-1605925024</v>
      </c>
      <c r="M31" s="152">
        <f t="shared" si="5"/>
        <v>83460165</v>
      </c>
      <c r="N31" s="155">
        <f t="shared" si="5"/>
        <v>87930490</v>
      </c>
      <c r="O31" s="154">
        <f t="shared" si="5"/>
        <v>4470325</v>
      </c>
      <c r="P31" s="152">
        <f t="shared" si="5"/>
        <v>293183</v>
      </c>
      <c r="Q31" s="155">
        <f t="shared" si="5"/>
        <v>1607480</v>
      </c>
      <c r="R31" s="154">
        <f t="shared" si="5"/>
        <v>1314297</v>
      </c>
      <c r="S31" s="152">
        <f t="shared" si="5"/>
        <v>1769650820</v>
      </c>
      <c r="T31" s="155">
        <f t="shared" si="5"/>
        <v>163079678</v>
      </c>
      <c r="U31" s="154">
        <f t="shared" si="5"/>
        <v>-1606571142</v>
      </c>
      <c r="V31" s="156">
        <f>IF(S31=0," ",U31/S31)</f>
        <v>-0.9078464089316785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143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61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26</v>
      </c>
      <c r="B36" s="20" t="s">
        <v>39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43</v>
      </c>
      <c r="B37" s="20" t="s">
        <v>44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20</v>
      </c>
      <c r="B38" s="20" t="s">
        <v>46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101</v>
      </c>
      <c r="B39" s="47" t="s">
        <v>102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48</v>
      </c>
      <c r="B40" s="20" t="s">
        <v>49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  <mergeCell ref="J8:L8"/>
    <mergeCell ref="P8:R8"/>
    <mergeCell ref="D7:F7"/>
    <mergeCell ref="G7:V7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2023-01-04T18:57:54Z</dcterms:modified>
  <cp:category/>
  <cp:version/>
  <cp:contentType/>
  <cp:contentStatus/>
</cp:coreProperties>
</file>