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Egresos_1" sheetId="1" r:id="rId1"/>
    <sheet name="Egresos_2" sheetId="2" r:id="rId2"/>
    <sheet name="Gto_09_10" sheetId="3" r:id="rId3"/>
    <sheet name="Ing_2022_2023" sheetId="4" r:id="rId4"/>
  </sheets>
  <definedNames>
    <definedName name="_xlnm.Print_Area" localSheetId="0">'Egresos_1'!$A$1:$O$34</definedName>
    <definedName name="_xlnm.Print_Area" localSheetId="1">'Egresos_2'!$B$1:$N$43</definedName>
    <definedName name="_xlnm.Print_Area" localSheetId="2">'Gto_09_10'!$A$1:$W$27</definedName>
    <definedName name="_xlnm.Print_Area" localSheetId="3">'Ing_2022_2023'!$A$1:$V$40</definedName>
  </definedNames>
  <calcPr fullCalcOnLoad="1"/>
</workbook>
</file>

<file path=xl/sharedStrings.xml><?xml version="1.0" encoding="utf-8"?>
<sst xmlns="http://schemas.openxmlformats.org/spreadsheetml/2006/main" count="192" uniqueCount="152">
  <si>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</si>
  <si>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</si>
  <si>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</si>
  <si>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</si>
  <si>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</si>
  <si>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</si>
  <si>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</si>
  <si>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</si>
  <si>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</si>
  <si>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</si>
  <si>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</si>
  <si>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</si>
  <si>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</si>
  <si>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</si>
  <si>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</si>
  <si>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</si>
  <si>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</si>
  <si>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</si>
  <si>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</si>
  <si>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</si>
  <si>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</si>
  <si>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</si>
  <si>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</si>
  <si>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</si>
  <si>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</si>
  <si>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</si>
  <si>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</si>
  <si>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</si>
  <si>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</si>
  <si>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</si>
  <si>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</si>
  <si>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</si>
  <si>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</si>
  <si>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</si>
  <si>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</si>
  <si>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</si>
  <si>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</si>
  <si>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</si>
  <si>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</si>
  <si>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</si>
  <si>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</si>
  <si>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</si>
  <si>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</si>
  <si>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</si>
  <si>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</si>
  <si>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</si>
  <si>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</si>
  <si>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</si>
  <si>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</si>
  <si>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</si>
  <si>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</si>
  <si>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</si>
  <si>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</si>
  <si>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</si>
  <si>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</si>
  <si>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</si>
  <si>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</si>
  <si>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</si>
  <si>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</si>
  <si>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</si>
  <si>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</si>
  <si>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</si>
  <si>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</si>
  <si>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</si>
  <si>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</si>
  <si>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</si>
  <si>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</si>
  <si>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</si>
  <si>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</si>
  <si>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</si>
  <si>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</si>
  <si>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</si>
  <si>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</si>
  <si>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</si>
  <si>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</si>
  <si>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</si>
  <si>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</si>
  <si>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</si>
  <si>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</si>
  <si>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</si>
  <si>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</si>
  <si>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</si>
  <si>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</si>
  <si>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</si>
  <si>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</si>
  <si>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</si>
  <si>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</si>
  <si>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</si>
  <si>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</si>
  <si>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</si>
  <si>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</si>
  <si>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</si>
  <si>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</si>
  <si>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</si>
  <si>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</si>
  <si>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</si>
  <si>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</si>
  <si>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</si>
  <si>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</si>
  <si>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</si>
  <si>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</si>
  <si>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</si>
  <si>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</si>
  <si>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</si>
  <si>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</si>
  <si>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</si>
  <si>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</si>
  <si>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</si>
  <si>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</si>
  <si>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</si>
  <si>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</si>
  <si>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</si>
  <si>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</si>
  <si>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</si>
  <si>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</si>
  <si>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</si>
  <si>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</si>
  <si>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</si>
  <si>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</si>
  <si>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</si>
  <si>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</si>
  <si>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</si>
  <si>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</si>
  <si>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</si>
  <si>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</si>
  <si>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</si>
  <si>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</si>
  <si>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</si>
  <si>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</si>
  <si>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</si>
  <si>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</si>
  <si>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</si>
  <si>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</si>
  <si>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</si>
  <si>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</si>
  <si>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</si>
  <si>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</si>
  <si>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5 RECURSOS DETERMINADOS</t>
  </si>
  <si>
    <t>EJECUCION AL
III TRIMESTRE (*)</t>
  </si>
  <si>
    <t>EJECUCION
III TRIMESTRE
 /*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</si>
  <si>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III Trimestre se encuentra a Nivel de Devengados</t>
    </r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</si>
  <si>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III Trimestre se encuentra a Nivel de Devengados.</t>
    </r>
  </si>
  <si>
    <t>AÑO FISCAL 2022</t>
  </si>
  <si>
    <t>AÑO FISCAL 2023</t>
  </si>
  <si>
    <t>Fuente : Consulta Amigable: Base de Datos MEF, al 30 de Setiembre del 2023</t>
  </si>
  <si>
    <t>Fuente : Consulta Amigable: Base de Datos MEF, al 30 de Setiembre del 20223</t>
  </si>
  <si>
    <t>INGRESOS COMPARATIVOS AL III TRIMESTRE AÑO FISCAL 2022 - 2023</t>
  </si>
  <si>
    <t>EJECUCION AL III TRIMESTRE</t>
  </si>
  <si>
    <t>EJECUCION AL III TRIMESTRE (*)</t>
  </si>
  <si>
    <t>RESULTADOS OPERATIVOS COMPARATIVOS AL III TRIMESTRE AÑOS FISCALES 2022 - 2023</t>
  </si>
  <si>
    <t>PRESUPUESTO DE EGRESOS COMPARATIVO AL III TRIMESTRE AÑO FISCAL 2022 - 2023</t>
  </si>
  <si>
    <t>6.GASTOS POR IMPLEMENTACIÓN DE LA NEGOCIACIÓN COLECTIVA</t>
  </si>
</sst>
</file>

<file path=xl/styles.xml><?xml version="1.0" encoding="utf-8"?>
<styleSheet xmlns="http://schemas.openxmlformats.org/spreadsheetml/2006/main">
  <numFmts count="2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 &quot;€&quot;* #,##0_ ;_ &quot;€&quot;* \-#,##0_ ;_ &quot;€&quot;* &quot;-&quot;_ ;_ @_ "/>
    <numFmt numFmtId="173" formatCode="_ &quot;€&quot;* #,##0.00_ ;_ &quot;€&quot;* \-#,##0.00_ ;_ &quot;€&quot;* &quot;-&quot;??_ ;_ @_ "/>
    <numFmt numFmtId="174" formatCode="#,##0_ ;\-#,##0\ "/>
    <numFmt numFmtId="175" formatCode="#,##0;[Red]\(#,##0\)"/>
    <numFmt numFmtId="176" formatCode="_ * #,##0_)\ &quot;Pts&quot;_ ;_ * \(#,##0\)\ &quot;Pts&quot;_ ;_ * &quot;-&quot;_)\ &quot;Pts&quot;_ ;_ @_ "/>
    <numFmt numFmtId="177" formatCode="0.0%"/>
    <numFmt numFmtId="178" formatCode="_([$€-2]\ * #,##0.00_);_([$€-2]\ * \(#,##0.00\);_([$€-2]\ * &quot;-&quot;??_)"/>
    <numFmt numFmtId="179" formatCode="_ * #,##0_ ;_ * \-#,##0_ ;_ * &quot;-&quot;??_ ;_ @_ "/>
    <numFmt numFmtId="180" formatCode="_-* #,##0_-;\-* #,##0_-;_-* &quot;-&quot;??_-;_-@_-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75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174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5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74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177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177" fontId="24" fillId="0" borderId="19" xfId="57" applyNumberFormat="1" applyFont="1" applyBorder="1" applyAlignment="1">
      <alignment horizontal="center" vertical="center"/>
    </xf>
    <xf numFmtId="177" fontId="24" fillId="0" borderId="20" xfId="57" applyNumberFormat="1" applyFont="1" applyBorder="1" applyAlignment="1">
      <alignment horizontal="center" vertical="center"/>
    </xf>
    <xf numFmtId="177" fontId="24" fillId="0" borderId="21" xfId="57" applyNumberFormat="1" applyFont="1" applyBorder="1" applyAlignment="1">
      <alignment horizontal="center" vertical="center"/>
    </xf>
    <xf numFmtId="177" fontId="24" fillId="0" borderId="22" xfId="57" applyNumberFormat="1" applyFont="1" applyBorder="1" applyAlignment="1">
      <alignment horizontal="center" vertical="center"/>
    </xf>
    <xf numFmtId="177" fontId="24" fillId="0" borderId="23" xfId="57" applyNumberFormat="1" applyFont="1" applyBorder="1" applyAlignment="1">
      <alignment horizontal="center" vertical="center"/>
    </xf>
    <xf numFmtId="177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175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179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177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179" fontId="6" fillId="0" borderId="0" xfId="50" applyNumberFormat="1" applyFont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2" fillId="33" borderId="28" xfId="0" applyFont="1" applyFill="1" applyBorder="1" applyAlignment="1">
      <alignment vertical="center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7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 indent="3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zoomScale="160" zoomScaleNormal="160" zoomScalePageLayoutView="0" workbookViewId="0" topLeftCell="A1">
      <selection activeCell="K35" sqref="K35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201" t="s">
        <v>150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3:15" ht="12.75">
      <c r="C2" s="202" t="s">
        <v>9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3:15" ht="12.75">
      <c r="C3" s="202" t="s">
        <v>115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5" t="s">
        <v>6</v>
      </c>
      <c r="D6" s="197"/>
      <c r="E6" s="14"/>
      <c r="F6" s="193" t="s">
        <v>142</v>
      </c>
      <c r="G6" s="198"/>
      <c r="H6" s="194"/>
      <c r="I6" s="72"/>
      <c r="J6" s="193" t="s">
        <v>143</v>
      </c>
      <c r="K6" s="198"/>
      <c r="L6" s="194"/>
      <c r="M6" s="72"/>
      <c r="N6" s="193" t="s">
        <v>10</v>
      </c>
      <c r="O6" s="194"/>
    </row>
    <row r="7" spans="3:15" ht="12.75" customHeight="1">
      <c r="C7" s="197"/>
      <c r="D7" s="197"/>
      <c r="E7" s="14"/>
      <c r="F7" s="195" t="s">
        <v>8</v>
      </c>
      <c r="G7" s="195" t="s">
        <v>139</v>
      </c>
      <c r="H7" s="195" t="s">
        <v>114</v>
      </c>
      <c r="I7" s="69"/>
      <c r="J7" s="195" t="s">
        <v>8</v>
      </c>
      <c r="K7" s="195" t="s">
        <v>139</v>
      </c>
      <c r="L7" s="195" t="s">
        <v>114</v>
      </c>
      <c r="M7" s="69"/>
      <c r="N7" s="195" t="s">
        <v>8</v>
      </c>
      <c r="O7" s="195" t="s">
        <v>139</v>
      </c>
    </row>
    <row r="8" spans="3:15" ht="12.75">
      <c r="C8" s="197"/>
      <c r="D8" s="197"/>
      <c r="E8" s="14"/>
      <c r="F8" s="196"/>
      <c r="G8" s="196"/>
      <c r="H8" s="196"/>
      <c r="I8" s="69"/>
      <c r="J8" s="196"/>
      <c r="K8" s="196"/>
      <c r="L8" s="196"/>
      <c r="M8" s="69"/>
      <c r="N8" s="196"/>
      <c r="O8" s="196"/>
    </row>
    <row r="9" spans="3:15" ht="12.75">
      <c r="C9" s="197"/>
      <c r="D9" s="197"/>
      <c r="E9" s="14"/>
      <c r="F9" s="196"/>
      <c r="G9" s="196"/>
      <c r="H9" s="196"/>
      <c r="I9" s="69"/>
      <c r="J9" s="196"/>
      <c r="K9" s="196"/>
      <c r="L9" s="196"/>
      <c r="M9" s="69"/>
      <c r="N9" s="196"/>
      <c r="O9" s="196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199" t="s">
        <v>7</v>
      </c>
      <c r="D11" s="200"/>
      <c r="E11" s="16"/>
      <c r="F11" s="159">
        <f>SUM(F12:F16)</f>
        <v>12550078889</v>
      </c>
      <c r="G11" s="159">
        <f>SUM(G12:G16)</f>
        <v>8067155603.689981</v>
      </c>
      <c r="H11" s="127">
        <f aca="true" t="shared" si="0" ref="H11:H16">IF(F11=0," ",G11/F11)</f>
        <v>0.6427972027140603</v>
      </c>
      <c r="I11" s="69"/>
      <c r="J11" s="159">
        <f>SUM(J12:J16)</f>
        <v>10057958198</v>
      </c>
      <c r="K11" s="159">
        <f>SUM(K12:K16)</f>
        <v>5747916351.950006</v>
      </c>
      <c r="L11" s="127">
        <f aca="true" t="shared" si="1" ref="L11:L16">IF(J11=0," ",K11/J11)</f>
        <v>0.5714794433221013</v>
      </c>
      <c r="M11" s="69"/>
      <c r="N11" s="159">
        <f aca="true" t="shared" si="2" ref="N11:O16">+J11-F11</f>
        <v>-2492120691</v>
      </c>
      <c r="O11" s="159">
        <f t="shared" si="2"/>
        <v>-2319239251.739976</v>
      </c>
    </row>
    <row r="12" spans="3:18" ht="12.75">
      <c r="C12" s="76" t="s">
        <v>32</v>
      </c>
      <c r="D12" s="120" t="s">
        <v>1</v>
      </c>
      <c r="E12" s="71"/>
      <c r="F12" s="158">
        <v>9253717961</v>
      </c>
      <c r="G12" s="158">
        <v>5833182816.3999815</v>
      </c>
      <c r="H12" s="96">
        <f t="shared" si="0"/>
        <v>0.6303609901429955</v>
      </c>
      <c r="I12" s="69"/>
      <c r="J12" s="158">
        <v>8536416734</v>
      </c>
      <c r="K12" s="158">
        <v>5220733118.770005</v>
      </c>
      <c r="L12" s="96">
        <f t="shared" si="1"/>
        <v>0.6115836751474609</v>
      </c>
      <c r="M12" s="69"/>
      <c r="N12" s="158">
        <f t="shared" si="2"/>
        <v>-717301227</v>
      </c>
      <c r="O12" s="158">
        <f t="shared" si="2"/>
        <v>-612449697.6299763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58">
        <v>273241270</v>
      </c>
      <c r="G13" s="158">
        <v>107301232.56999996</v>
      </c>
      <c r="H13" s="96">
        <f t="shared" si="0"/>
        <v>0.39269775231977205</v>
      </c>
      <c r="I13" s="69"/>
      <c r="J13" s="158">
        <v>101120</v>
      </c>
      <c r="K13" s="158">
        <v>0</v>
      </c>
      <c r="L13" s="96">
        <f t="shared" si="1"/>
        <v>0</v>
      </c>
      <c r="M13" s="69"/>
      <c r="N13" s="158">
        <f t="shared" si="2"/>
        <v>-273140150</v>
      </c>
      <c r="O13" s="158">
        <f t="shared" si="2"/>
        <v>-107301232.56999996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58">
        <v>2271070552</v>
      </c>
      <c r="G14" s="158">
        <v>1819429266.28</v>
      </c>
      <c r="H14" s="96">
        <f t="shared" si="0"/>
        <v>0.8011328686718844</v>
      </c>
      <c r="I14" s="69"/>
      <c r="J14" s="158">
        <v>744088219</v>
      </c>
      <c r="K14" s="158">
        <v>44375978.68000001</v>
      </c>
      <c r="L14" s="96">
        <f t="shared" si="1"/>
        <v>0.0596380611154388</v>
      </c>
      <c r="M14" s="69"/>
      <c r="N14" s="158">
        <f t="shared" si="2"/>
        <v>-1526982333</v>
      </c>
      <c r="O14" s="158">
        <f t="shared" si="2"/>
        <v>-1775053287.6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58">
        <v>747231481</v>
      </c>
      <c r="G15" s="158">
        <v>305775121.4400003</v>
      </c>
      <c r="H15" s="96">
        <f t="shared" si="0"/>
        <v>0.4092107054038858</v>
      </c>
      <c r="I15" s="69"/>
      <c r="J15" s="158">
        <v>776642276</v>
      </c>
      <c r="K15" s="158">
        <v>482532427.6000006</v>
      </c>
      <c r="L15" s="96">
        <f t="shared" si="1"/>
        <v>0.6213058991395939</v>
      </c>
      <c r="M15" s="69"/>
      <c r="N15" s="158">
        <f t="shared" si="2"/>
        <v>29410795</v>
      </c>
      <c r="O15" s="158">
        <f t="shared" si="2"/>
        <v>176757306.16000032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58">
        <v>4817625</v>
      </c>
      <c r="G16" s="158">
        <v>1467167</v>
      </c>
      <c r="H16" s="96">
        <f t="shared" si="0"/>
        <v>0.30454155315118964</v>
      </c>
      <c r="I16" s="69"/>
      <c r="J16" s="158">
        <v>709849</v>
      </c>
      <c r="K16" s="158">
        <v>274826.9</v>
      </c>
      <c r="L16" s="96">
        <f t="shared" si="1"/>
        <v>0.38716248103469897</v>
      </c>
      <c r="M16" s="69"/>
      <c r="N16" s="158">
        <f t="shared" si="2"/>
        <v>-4107776</v>
      </c>
      <c r="O16" s="158">
        <f t="shared" si="2"/>
        <v>-1192340.1</v>
      </c>
      <c r="Q16" s="77"/>
      <c r="R16" s="77"/>
    </row>
    <row r="17" spans="3:15" ht="5.25" customHeight="1">
      <c r="C17" s="73"/>
      <c r="D17" s="74"/>
      <c r="E17" s="71"/>
      <c r="F17" s="158"/>
      <c r="G17" s="158"/>
      <c r="H17" s="97"/>
      <c r="I17" s="69"/>
      <c r="J17" s="158"/>
      <c r="K17" s="158"/>
      <c r="L17" s="97"/>
      <c r="M17" s="69"/>
      <c r="N17" s="158"/>
      <c r="O17" s="158"/>
    </row>
    <row r="18" spans="3:15" ht="12.75">
      <c r="C18" s="199" t="s">
        <v>5</v>
      </c>
      <c r="D18" s="200"/>
      <c r="E18" s="16"/>
      <c r="F18" s="159">
        <f>+F19+F25</f>
        <v>12550078889</v>
      </c>
      <c r="G18" s="159">
        <f>+G19+G25</f>
        <v>8067155603.689994</v>
      </c>
      <c r="H18" s="127">
        <f>IF(F18=0," ",G18/F18)</f>
        <v>0.6427972027140613</v>
      </c>
      <c r="I18" s="69"/>
      <c r="J18" s="159">
        <f>+J19+J25</f>
        <v>10057958198</v>
      </c>
      <c r="K18" s="159">
        <f>+K19+K25</f>
        <v>5747916351.950002</v>
      </c>
      <c r="L18" s="127">
        <f aca="true" t="shared" si="3" ref="L18:L30">IF(J18=0," ",K18/J18)</f>
        <v>0.571479443322101</v>
      </c>
      <c r="M18" s="69"/>
      <c r="N18" s="159">
        <f aca="true" t="shared" si="4" ref="N18:N30">+J18-F18</f>
        <v>-2492120691</v>
      </c>
      <c r="O18" s="159">
        <f aca="true" t="shared" si="5" ref="O18:O30">+K18-G18</f>
        <v>-2319239251.739992</v>
      </c>
    </row>
    <row r="19" spans="3:15" ht="12.75">
      <c r="C19" s="76"/>
      <c r="D19" s="128" t="s">
        <v>108</v>
      </c>
      <c r="E19" s="16"/>
      <c r="F19" s="159">
        <f>+SUM(F20:F24)</f>
        <v>11568603125</v>
      </c>
      <c r="G19" s="159">
        <f>+SUM(G20:G24)</f>
        <v>7644451202.639994</v>
      </c>
      <c r="H19" s="127">
        <f aca="true" t="shared" si="6" ref="H19:H30">IF(F19=0," ",G19/F19)</f>
        <v>0.6607929341201247</v>
      </c>
      <c r="I19" s="69"/>
      <c r="J19" s="159">
        <f>+SUM(J20:J24)</f>
        <v>8438345130</v>
      </c>
      <c r="K19" s="159">
        <f>+SUM(K20:K24)</f>
        <v>5342278237.030002</v>
      </c>
      <c r="L19" s="127">
        <f t="shared" si="3"/>
        <v>0.6330954890713272</v>
      </c>
      <c r="M19" s="69"/>
      <c r="N19" s="159">
        <f t="shared" si="4"/>
        <v>-3130257995</v>
      </c>
      <c r="O19" s="159">
        <f t="shared" si="5"/>
        <v>-2302172965.609992</v>
      </c>
    </row>
    <row r="20" spans="3:21" ht="12.75">
      <c r="C20" s="76"/>
      <c r="D20" s="121" t="s">
        <v>109</v>
      </c>
      <c r="E20" s="71"/>
      <c r="F20" s="158">
        <v>2859067588</v>
      </c>
      <c r="G20" s="158">
        <v>1997115266.2100036</v>
      </c>
      <c r="H20" s="96">
        <f t="shared" si="6"/>
        <v>0.698519781271433</v>
      </c>
      <c r="I20" s="69"/>
      <c r="J20" s="158">
        <v>3210803716</v>
      </c>
      <c r="K20" s="158">
        <v>2228588351.8099995</v>
      </c>
      <c r="L20" s="96">
        <f t="shared" si="3"/>
        <v>0.6940904984956108</v>
      </c>
      <c r="M20" s="69"/>
      <c r="N20" s="158">
        <f t="shared" si="4"/>
        <v>351736128</v>
      </c>
      <c r="O20" s="158">
        <f t="shared" si="5"/>
        <v>231473085.59999585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58">
        <v>162270576</v>
      </c>
      <c r="G21" s="158">
        <v>113340901.65</v>
      </c>
      <c r="H21" s="96">
        <f t="shared" si="6"/>
        <v>0.6984685975971393</v>
      </c>
      <c r="I21" s="69"/>
      <c r="J21" s="158">
        <v>156449141</v>
      </c>
      <c r="K21" s="158">
        <v>113428540.26</v>
      </c>
      <c r="L21" s="96">
        <f t="shared" si="3"/>
        <v>0.7250186196931564</v>
      </c>
      <c r="M21" s="69"/>
      <c r="N21" s="158">
        <f t="shared" si="4"/>
        <v>-5821435</v>
      </c>
      <c r="O21" s="158">
        <f t="shared" si="5"/>
        <v>87638.6099999994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58">
        <v>7580706379</v>
      </c>
      <c r="G22" s="158">
        <v>4843458560.48999</v>
      </c>
      <c r="H22" s="96">
        <f t="shared" si="6"/>
        <v>0.6389191611361301</v>
      </c>
      <c r="I22" s="69"/>
      <c r="J22" s="158">
        <v>4243628107</v>
      </c>
      <c r="K22" s="158">
        <v>2438129629.4500017</v>
      </c>
      <c r="L22" s="96">
        <f t="shared" si="3"/>
        <v>0.5745389482712279</v>
      </c>
      <c r="M22" s="69"/>
      <c r="N22" s="158">
        <f t="shared" si="4"/>
        <v>-3337078272</v>
      </c>
      <c r="O22" s="158">
        <f t="shared" si="5"/>
        <v>-2405328931.0399885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58">
        <v>554461061</v>
      </c>
      <c r="G23" s="158">
        <v>355359288.34</v>
      </c>
      <c r="H23" s="96">
        <f t="shared" si="6"/>
        <v>0.6409093682775318</v>
      </c>
      <c r="I23" s="69"/>
      <c r="J23" s="158">
        <v>505587414</v>
      </c>
      <c r="K23" s="158">
        <v>439747413.87</v>
      </c>
      <c r="L23" s="96">
        <f t="shared" si="3"/>
        <v>0.8697752390450131</v>
      </c>
      <c r="M23" s="69"/>
      <c r="N23" s="158">
        <f t="shared" si="4"/>
        <v>-48873647</v>
      </c>
      <c r="O23" s="158">
        <f t="shared" si="5"/>
        <v>84388125.53000003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58">
        <v>412097521</v>
      </c>
      <c r="G24" s="158">
        <v>335177185.95000005</v>
      </c>
      <c r="H24" s="96">
        <f t="shared" si="6"/>
        <v>0.8133443393123446</v>
      </c>
      <c r="I24" s="69"/>
      <c r="J24" s="158">
        <v>321876752</v>
      </c>
      <c r="K24" s="158">
        <v>122384301.64</v>
      </c>
      <c r="L24" s="96">
        <f t="shared" si="3"/>
        <v>0.38022100347278265</v>
      </c>
      <c r="M24" s="69"/>
      <c r="N24" s="158">
        <f t="shared" si="4"/>
        <v>-90220769</v>
      </c>
      <c r="O24" s="158">
        <f t="shared" si="5"/>
        <v>-212792884.31000006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59">
        <f>+F26+F27+F28</f>
        <v>981475764</v>
      </c>
      <c r="G25" s="159">
        <f>+G26+G27+G28</f>
        <v>422704401.0500002</v>
      </c>
      <c r="H25" s="127">
        <f t="shared" si="6"/>
        <v>0.4306824646665449</v>
      </c>
      <c r="I25" s="69"/>
      <c r="J25" s="159">
        <f>+J26+J27+J28</f>
        <v>1619613068</v>
      </c>
      <c r="K25" s="159">
        <f>+K26+K27+K28</f>
        <v>405638114.9200002</v>
      </c>
      <c r="L25" s="127">
        <f t="shared" si="3"/>
        <v>0.2504537181963514</v>
      </c>
      <c r="M25" s="69"/>
      <c r="N25" s="159">
        <f t="shared" si="4"/>
        <v>638137304</v>
      </c>
      <c r="O25" s="159">
        <f t="shared" si="5"/>
        <v>-17066286.129999995</v>
      </c>
    </row>
    <row r="26" spans="3:21" ht="12.75">
      <c r="C26" s="78"/>
      <c r="D26" s="123" t="s">
        <v>107</v>
      </c>
      <c r="E26" s="71"/>
      <c r="F26" s="158">
        <v>22216697</v>
      </c>
      <c r="G26" s="158">
        <v>2546619</v>
      </c>
      <c r="H26" s="96">
        <f t="shared" si="6"/>
        <v>0.1146263551238062</v>
      </c>
      <c r="I26" s="69"/>
      <c r="J26" s="158">
        <v>1199513</v>
      </c>
      <c r="K26" s="158">
        <v>539912</v>
      </c>
      <c r="L26" s="96">
        <f t="shared" si="3"/>
        <v>0.45010933603887576</v>
      </c>
      <c r="M26" s="69"/>
      <c r="N26" s="158">
        <f t="shared" si="4"/>
        <v>-21017184</v>
      </c>
      <c r="O26" s="158">
        <f t="shared" si="5"/>
        <v>-2006707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58">
        <v>0</v>
      </c>
      <c r="G27" s="158">
        <v>0</v>
      </c>
      <c r="H27" s="96" t="str">
        <f t="shared" si="6"/>
        <v> </v>
      </c>
      <c r="I27" s="69"/>
      <c r="J27" s="158">
        <v>0</v>
      </c>
      <c r="K27" s="158">
        <v>0</v>
      </c>
      <c r="L27" s="96" t="str">
        <f t="shared" si="3"/>
        <v> </v>
      </c>
      <c r="M27" s="69"/>
      <c r="N27" s="158">
        <f t="shared" si="4"/>
        <v>0</v>
      </c>
      <c r="O27" s="158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0">
        <f>SUM(F29:F30)</f>
        <v>959259067</v>
      </c>
      <c r="G28" s="160">
        <f>SUM(G29:G30)</f>
        <v>420157782.0500002</v>
      </c>
      <c r="H28" s="127">
        <f t="shared" si="6"/>
        <v>0.4380024088424907</v>
      </c>
      <c r="I28" s="81"/>
      <c r="J28" s="160">
        <f>+J29+J30</f>
        <v>1618413555</v>
      </c>
      <c r="K28" s="160">
        <f>+K29+K30</f>
        <v>405098202.9200002</v>
      </c>
      <c r="L28" s="130">
        <f t="shared" si="3"/>
        <v>0.2503057402531457</v>
      </c>
      <c r="M28" s="81"/>
      <c r="N28" s="159">
        <f t="shared" si="4"/>
        <v>659154488</v>
      </c>
      <c r="O28" s="159">
        <f t="shared" si="5"/>
        <v>-15059579.129999995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58">
        <v>866536714</v>
      </c>
      <c r="G29" s="158">
        <v>395264458.9400002</v>
      </c>
      <c r="H29" s="96">
        <f t="shared" si="6"/>
        <v>0.45614277220341776</v>
      </c>
      <c r="I29" s="69"/>
      <c r="J29" s="162">
        <v>1546650406</v>
      </c>
      <c r="K29" s="158">
        <v>383568947.83000016</v>
      </c>
      <c r="L29" s="96">
        <f t="shared" si="3"/>
        <v>0.24799977185665328</v>
      </c>
      <c r="M29" s="69"/>
      <c r="N29" s="158">
        <f t="shared" si="4"/>
        <v>680113692</v>
      </c>
      <c r="O29" s="158">
        <f t="shared" si="5"/>
        <v>-11695511.110000014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1">
        <v>92722353</v>
      </c>
      <c r="G30" s="161">
        <v>24893323.110000007</v>
      </c>
      <c r="H30" s="98">
        <f t="shared" si="6"/>
        <v>0.2684716500885176</v>
      </c>
      <c r="I30" s="69"/>
      <c r="J30" s="161">
        <v>71763149</v>
      </c>
      <c r="K30" s="161">
        <v>21529255.09000001</v>
      </c>
      <c r="L30" s="98">
        <f t="shared" si="3"/>
        <v>0.30000432520038955</v>
      </c>
      <c r="M30" s="69"/>
      <c r="N30" s="161">
        <f t="shared" si="4"/>
        <v>-20959204</v>
      </c>
      <c r="O30" s="161">
        <f t="shared" si="5"/>
        <v>-3364068.019999996</v>
      </c>
      <c r="Q30" s="77"/>
      <c r="R30" s="77"/>
      <c r="U30" s="77"/>
    </row>
    <row r="31" spans="2:15" ht="12.75">
      <c r="B31" s="63"/>
      <c r="C31" s="65" t="s">
        <v>144</v>
      </c>
      <c r="D31" s="63"/>
      <c r="E31" s="71"/>
      <c r="F31" s="63"/>
      <c r="G31" s="63"/>
      <c r="H31" s="63"/>
      <c r="I31" s="69"/>
      <c r="J31" s="63"/>
      <c r="K31" s="63"/>
      <c r="L31" s="63"/>
      <c r="M31" s="69"/>
      <c r="N31" s="63"/>
      <c r="O31" s="63"/>
    </row>
    <row r="32" spans="2:15" ht="12.75">
      <c r="B32" s="63"/>
      <c r="C32" s="64" t="s">
        <v>140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  <mergeCell ref="N6:O6"/>
    <mergeCell ref="O7:O9"/>
    <mergeCell ref="C6:D9"/>
    <mergeCell ref="N7:N9"/>
    <mergeCell ref="G7:G9"/>
    <mergeCell ref="F6:H6"/>
    <mergeCell ref="J6:L6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5"/>
  <sheetViews>
    <sheetView showGridLines="0" zoomScale="145" zoomScaleNormal="145" zoomScalePageLayoutView="0" workbookViewId="0" topLeftCell="A1">
      <selection activeCell="I38" sqref="I38:J40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5" width="14.421875" style="42" bestFit="1" customWidth="1"/>
    <col min="6" max="6" width="13.7109375" style="42" customWidth="1"/>
    <col min="7" max="7" width="11.421875" style="42" customWidth="1"/>
    <col min="8" max="8" width="0.85546875" style="42" customWidth="1"/>
    <col min="9" max="9" width="14.421875" style="42" bestFit="1" customWidth="1"/>
    <col min="10" max="10" width="13.7109375" style="42" customWidth="1"/>
    <col min="11" max="11" width="11.421875" style="42" customWidth="1"/>
    <col min="12" max="12" width="0.85546875" style="42" customWidth="1"/>
    <col min="13" max="13" width="14.421875" style="42" bestFit="1" customWidth="1"/>
    <col min="14" max="14" width="13.7109375" style="42" customWidth="1"/>
    <col min="15" max="16384" width="11.421875" style="42" customWidth="1"/>
  </cols>
  <sheetData>
    <row r="1" spans="2:15" ht="14.25">
      <c r="B1" s="219" t="s">
        <v>149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87"/>
    </row>
    <row r="2" spans="2:15" ht="12.75">
      <c r="B2" s="202" t="s">
        <v>97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84"/>
    </row>
    <row r="3" spans="2:15" ht="12.75">
      <c r="B3" s="202" t="s">
        <v>115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18" t="s">
        <v>22</v>
      </c>
      <c r="C5" s="218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06" t="s">
        <v>63</v>
      </c>
      <c r="C7" s="207"/>
      <c r="D7" s="41"/>
      <c r="E7" s="216" t="s">
        <v>142</v>
      </c>
      <c r="F7" s="216"/>
      <c r="G7" s="216"/>
      <c r="I7" s="216" t="s">
        <v>143</v>
      </c>
      <c r="J7" s="216"/>
      <c r="K7" s="216"/>
      <c r="M7" s="216" t="s">
        <v>10</v>
      </c>
      <c r="N7" s="216"/>
    </row>
    <row r="8" spans="2:14" s="43" customFormat="1" ht="38.25">
      <c r="B8" s="208"/>
      <c r="C8" s="209"/>
      <c r="D8" s="41"/>
      <c r="E8" s="125" t="s">
        <v>64</v>
      </c>
      <c r="F8" s="126" t="s">
        <v>138</v>
      </c>
      <c r="G8" s="125" t="s">
        <v>0</v>
      </c>
      <c r="I8" s="125" t="s">
        <v>64</v>
      </c>
      <c r="J8" s="126" t="s">
        <v>138</v>
      </c>
      <c r="K8" s="125" t="s">
        <v>0</v>
      </c>
      <c r="M8" s="126" t="s">
        <v>65</v>
      </c>
      <c r="N8" s="126" t="s">
        <v>138</v>
      </c>
    </row>
    <row r="9" spans="2:14" s="43" customFormat="1" ht="12.75">
      <c r="B9" s="205" t="s">
        <v>66</v>
      </c>
      <c r="C9" s="205"/>
      <c r="D9" s="88"/>
      <c r="E9" s="163">
        <f>SUM(E10:E12)</f>
        <v>2859067588</v>
      </c>
      <c r="F9" s="163">
        <f>SUM(F10:F12)</f>
        <v>1997115266.2100024</v>
      </c>
      <c r="G9" s="131">
        <f aca="true" t="shared" si="0" ref="G9:G40">IF(E9=0," ",F9/E9)</f>
        <v>0.6985197812714327</v>
      </c>
      <c r="I9" s="163">
        <f>SUM(I10:I12)</f>
        <v>3210803716</v>
      </c>
      <c r="J9" s="163">
        <f>SUM(J10:J12)</f>
        <v>2228588351.8100014</v>
      </c>
      <c r="K9" s="131">
        <f aca="true" t="shared" si="1" ref="K9:K41">IF(I9=0," ",J9/I9)</f>
        <v>0.6940904984956113</v>
      </c>
      <c r="M9" s="163">
        <f aca="true" t="shared" si="2" ref="M9:M37">+E9-I9</f>
        <v>-351736128</v>
      </c>
      <c r="N9" s="163">
        <f aca="true" t="shared" si="3" ref="N9:N36">+F9-J9</f>
        <v>-231473085.59999895</v>
      </c>
    </row>
    <row r="10" spans="2:14" ht="12.75">
      <c r="B10" s="212" t="s">
        <v>67</v>
      </c>
      <c r="C10" s="212"/>
      <c r="D10" s="89"/>
      <c r="E10" s="164">
        <v>2694310902</v>
      </c>
      <c r="F10" s="164">
        <v>1884681326.1000023</v>
      </c>
      <c r="G10" s="90">
        <f t="shared" si="0"/>
        <v>0.6995040270597556</v>
      </c>
      <c r="I10" s="164">
        <v>3034195172</v>
      </c>
      <c r="J10" s="164">
        <v>2112544732.600001</v>
      </c>
      <c r="K10" s="90">
        <f t="shared" si="1"/>
        <v>0.6962454993320387</v>
      </c>
      <c r="M10" s="164">
        <f t="shared" si="2"/>
        <v>-339884270</v>
      </c>
      <c r="N10" s="164">
        <f t="shared" si="3"/>
        <v>-227863406.4999988</v>
      </c>
    </row>
    <row r="11" spans="2:14" ht="12.75">
      <c r="B11" s="204" t="s">
        <v>68</v>
      </c>
      <c r="C11" s="204"/>
      <c r="D11" s="89"/>
      <c r="E11" s="165">
        <v>16692561</v>
      </c>
      <c r="F11" s="165">
        <v>6948846.16</v>
      </c>
      <c r="G11" s="91">
        <f t="shared" si="0"/>
        <v>0.4162840057915619</v>
      </c>
      <c r="I11" s="165">
        <v>18919696</v>
      </c>
      <c r="J11" s="165">
        <v>7042979.64</v>
      </c>
      <c r="K11" s="91">
        <f t="shared" si="1"/>
        <v>0.3722564908019664</v>
      </c>
      <c r="M11" s="165">
        <f t="shared" si="2"/>
        <v>-2227135</v>
      </c>
      <c r="N11" s="165">
        <f t="shared" si="3"/>
        <v>-94133.47999999952</v>
      </c>
    </row>
    <row r="12" spans="2:14" ht="12.75">
      <c r="B12" s="210" t="s">
        <v>69</v>
      </c>
      <c r="C12" s="210"/>
      <c r="D12" s="89"/>
      <c r="E12" s="165">
        <v>148064125</v>
      </c>
      <c r="F12" s="165">
        <v>105485093.9500001</v>
      </c>
      <c r="G12" s="92">
        <f t="shared" si="0"/>
        <v>0.7124284424062892</v>
      </c>
      <c r="I12" s="167">
        <v>157688848</v>
      </c>
      <c r="J12" s="167">
        <v>109000639.57000011</v>
      </c>
      <c r="K12" s="92">
        <f t="shared" si="1"/>
        <v>0.6912387334455009</v>
      </c>
      <c r="M12" s="167">
        <f t="shared" si="2"/>
        <v>-9624723</v>
      </c>
      <c r="N12" s="167">
        <f t="shared" si="3"/>
        <v>-3515545.620000005</v>
      </c>
    </row>
    <row r="13" spans="2:14" ht="12.75">
      <c r="B13" s="205" t="s">
        <v>70</v>
      </c>
      <c r="C13" s="205"/>
      <c r="D13" s="88"/>
      <c r="E13" s="166">
        <f>SUM(E14:E15)</f>
        <v>162270576</v>
      </c>
      <c r="F13" s="166">
        <f>SUM(F14:F15)</f>
        <v>113340901.65</v>
      </c>
      <c r="G13" s="131">
        <f t="shared" si="0"/>
        <v>0.6984685975971393</v>
      </c>
      <c r="I13" s="166">
        <f>SUM(I14:I15)</f>
        <v>156449141</v>
      </c>
      <c r="J13" s="166">
        <f>SUM(J14:J15)</f>
        <v>113428540.26</v>
      </c>
      <c r="K13" s="131">
        <f t="shared" si="1"/>
        <v>0.7250186196931564</v>
      </c>
      <c r="M13" s="166">
        <f t="shared" si="2"/>
        <v>5821435</v>
      </c>
      <c r="N13" s="166">
        <f t="shared" si="3"/>
        <v>-87638.6099999994</v>
      </c>
    </row>
    <row r="14" spans="2:14" ht="12.75">
      <c r="B14" s="212" t="s">
        <v>71</v>
      </c>
      <c r="C14" s="212"/>
      <c r="D14" s="89"/>
      <c r="E14" s="164">
        <v>154338660</v>
      </c>
      <c r="F14" s="164">
        <v>112987101.43</v>
      </c>
      <c r="G14" s="90">
        <f t="shared" si="0"/>
        <v>0.7320725826568665</v>
      </c>
      <c r="I14" s="164">
        <v>152611316</v>
      </c>
      <c r="J14" s="164">
        <v>112933587.45</v>
      </c>
      <c r="K14" s="90">
        <f t="shared" si="1"/>
        <v>0.7400079522936556</v>
      </c>
      <c r="M14" s="164">
        <f t="shared" si="2"/>
        <v>1727344</v>
      </c>
      <c r="N14" s="164">
        <f t="shared" si="3"/>
        <v>53513.98000000417</v>
      </c>
    </row>
    <row r="15" spans="2:14" ht="12.75">
      <c r="B15" s="210" t="s">
        <v>72</v>
      </c>
      <c r="C15" s="210"/>
      <c r="D15" s="89"/>
      <c r="E15" s="167">
        <v>7931916</v>
      </c>
      <c r="F15" s="167">
        <v>353800.22000000003</v>
      </c>
      <c r="G15" s="92">
        <f t="shared" si="0"/>
        <v>0.0446046352482805</v>
      </c>
      <c r="I15" s="167">
        <v>3837825</v>
      </c>
      <c r="J15" s="167">
        <v>494952.81</v>
      </c>
      <c r="K15" s="92">
        <f t="shared" si="1"/>
        <v>0.12896700865724728</v>
      </c>
      <c r="M15" s="167">
        <f t="shared" si="2"/>
        <v>4094091</v>
      </c>
      <c r="N15" s="167">
        <f t="shared" si="3"/>
        <v>-141152.58999999997</v>
      </c>
    </row>
    <row r="16" spans="2:14" ht="12.75">
      <c r="B16" s="205" t="s">
        <v>73</v>
      </c>
      <c r="C16" s="205"/>
      <c r="D16" s="88"/>
      <c r="E16" s="166">
        <f>SUM(E17:E18)</f>
        <v>7580706379</v>
      </c>
      <c r="F16" s="166">
        <f>SUM(F17:F18)</f>
        <v>4843458560.489996</v>
      </c>
      <c r="G16" s="131">
        <f t="shared" si="0"/>
        <v>0.6389191611361308</v>
      </c>
      <c r="I16" s="166">
        <f>SUM(I17:I18)</f>
        <v>4243628107</v>
      </c>
      <c r="J16" s="166">
        <f>SUM(J17:J18)</f>
        <v>2438129629.4500093</v>
      </c>
      <c r="K16" s="131">
        <f t="shared" si="1"/>
        <v>0.5745389482712296</v>
      </c>
      <c r="M16" s="166">
        <f t="shared" si="2"/>
        <v>3337078272</v>
      </c>
      <c r="N16" s="166">
        <f t="shared" si="3"/>
        <v>2405328931.0399866</v>
      </c>
    </row>
    <row r="17" spans="2:14" ht="12.75">
      <c r="B17" s="212" t="s">
        <v>74</v>
      </c>
      <c r="C17" s="212"/>
      <c r="D17" s="89"/>
      <c r="E17" s="164">
        <v>4450154084</v>
      </c>
      <c r="F17" s="164">
        <v>2838872402.959998</v>
      </c>
      <c r="G17" s="90">
        <f t="shared" si="0"/>
        <v>0.6379267659892556</v>
      </c>
      <c r="I17" s="164">
        <v>1670150931</v>
      </c>
      <c r="J17" s="164">
        <v>764705028.5800029</v>
      </c>
      <c r="K17" s="90">
        <f t="shared" si="1"/>
        <v>0.45786582181655705</v>
      </c>
      <c r="M17" s="164">
        <f t="shared" si="2"/>
        <v>2780003153</v>
      </c>
      <c r="N17" s="164">
        <f t="shared" si="3"/>
        <v>2074167374.3799953</v>
      </c>
    </row>
    <row r="18" spans="2:14" ht="12.75">
      <c r="B18" s="210" t="s">
        <v>75</v>
      </c>
      <c r="C18" s="210"/>
      <c r="D18" s="89"/>
      <c r="E18" s="167">
        <v>3130552295</v>
      </c>
      <c r="F18" s="167">
        <v>2004586157.529998</v>
      </c>
      <c r="G18" s="92">
        <f t="shared" si="0"/>
        <v>0.6403298742945925</v>
      </c>
      <c r="I18" s="167">
        <v>2573477176</v>
      </c>
      <c r="J18" s="167">
        <v>1673424600.8700066</v>
      </c>
      <c r="K18" s="92">
        <f t="shared" si="1"/>
        <v>0.6502581862688362</v>
      </c>
      <c r="M18" s="167">
        <f t="shared" si="2"/>
        <v>557075119</v>
      </c>
      <c r="N18" s="167">
        <f t="shared" si="3"/>
        <v>331161556.6599915</v>
      </c>
    </row>
    <row r="19" spans="2:14" ht="12.75">
      <c r="B19" s="205" t="s">
        <v>76</v>
      </c>
      <c r="C19" s="205"/>
      <c r="D19" s="88"/>
      <c r="E19" s="166">
        <f>SUM(E20:E21)</f>
        <v>576677758</v>
      </c>
      <c r="F19" s="166">
        <f>SUM(F20:F21)</f>
        <v>357905907.34</v>
      </c>
      <c r="G19" s="131">
        <f t="shared" si="0"/>
        <v>0.6206341451095119</v>
      </c>
      <c r="I19" s="166">
        <f>SUM(I20:I21)</f>
        <v>506786927</v>
      </c>
      <c r="J19" s="166">
        <f>SUM(J20:J21)</f>
        <v>440287325.87</v>
      </c>
      <c r="K19" s="131">
        <f t="shared" si="1"/>
        <v>0.8687819326286608</v>
      </c>
      <c r="M19" s="166">
        <f t="shared" si="2"/>
        <v>69890831</v>
      </c>
      <c r="N19" s="166">
        <f>+F19-J19</f>
        <v>-82381418.53000003</v>
      </c>
    </row>
    <row r="20" spans="2:14" ht="12.75">
      <c r="B20" s="217" t="s">
        <v>77</v>
      </c>
      <c r="C20" s="217"/>
      <c r="D20" s="89"/>
      <c r="E20" s="168">
        <v>554461061</v>
      </c>
      <c r="F20" s="168">
        <v>355359288.34</v>
      </c>
      <c r="G20" s="93">
        <f t="shared" si="0"/>
        <v>0.6409093682775318</v>
      </c>
      <c r="I20" s="168">
        <v>505587414</v>
      </c>
      <c r="J20" s="168">
        <v>439747413.87</v>
      </c>
      <c r="K20" s="93">
        <f t="shared" si="1"/>
        <v>0.8697752390450131</v>
      </c>
      <c r="M20" s="168">
        <f t="shared" si="2"/>
        <v>48873647</v>
      </c>
      <c r="N20" s="168">
        <f t="shared" si="3"/>
        <v>-84388125.53000003</v>
      </c>
    </row>
    <row r="21" spans="2:14" ht="12.75">
      <c r="B21" s="203" t="s">
        <v>105</v>
      </c>
      <c r="C21" s="203"/>
      <c r="D21" s="89"/>
      <c r="E21" s="169">
        <v>22216697</v>
      </c>
      <c r="F21" s="169">
        <v>2546619</v>
      </c>
      <c r="G21" s="94">
        <f>IF(E21=0," ",F21/E21)</f>
        <v>0.1146263551238062</v>
      </c>
      <c r="I21" s="169">
        <v>1199513</v>
      </c>
      <c r="J21" s="169">
        <v>539912</v>
      </c>
      <c r="K21" s="94">
        <f>IF(I21=0," ",J21/I21)</f>
        <v>0.45010933603887576</v>
      </c>
      <c r="M21" s="169">
        <f>+E21-I21</f>
        <v>21017184</v>
      </c>
      <c r="N21" s="169">
        <f>+F21-J21</f>
        <v>2006707</v>
      </c>
    </row>
    <row r="22" spans="2:14" ht="12.75">
      <c r="B22" s="205" t="s">
        <v>78</v>
      </c>
      <c r="C22" s="205"/>
      <c r="D22" s="88"/>
      <c r="E22" s="166">
        <f>SUM(E23:E28)</f>
        <v>412097521</v>
      </c>
      <c r="F22" s="166">
        <f>SUM(F23:F28)</f>
        <v>335177185.95000005</v>
      </c>
      <c r="G22" s="131">
        <f t="shared" si="0"/>
        <v>0.8133443393123446</v>
      </c>
      <c r="I22" s="166">
        <f>SUM(I23:I28)</f>
        <v>321876752</v>
      </c>
      <c r="J22" s="166">
        <f>SUM(J23:J28)</f>
        <v>122384301.63999999</v>
      </c>
      <c r="K22" s="131">
        <f t="shared" si="1"/>
        <v>0.3802210034727826</v>
      </c>
      <c r="M22" s="166">
        <f t="shared" si="2"/>
        <v>90220769</v>
      </c>
      <c r="N22" s="166">
        <f t="shared" si="3"/>
        <v>212792884.31000006</v>
      </c>
    </row>
    <row r="23" spans="2:14" ht="12.75">
      <c r="B23" s="212" t="s">
        <v>79</v>
      </c>
      <c r="C23" s="212"/>
      <c r="D23" s="89"/>
      <c r="E23" s="164">
        <v>0</v>
      </c>
      <c r="F23" s="164">
        <v>0</v>
      </c>
      <c r="G23" s="90" t="str">
        <f t="shared" si="0"/>
        <v> </v>
      </c>
      <c r="I23" s="164">
        <v>0</v>
      </c>
      <c r="J23" s="164">
        <v>0</v>
      </c>
      <c r="K23" s="90" t="str">
        <f t="shared" si="1"/>
        <v> </v>
      </c>
      <c r="M23" s="164">
        <f t="shared" si="2"/>
        <v>0</v>
      </c>
      <c r="N23" s="164">
        <f t="shared" si="3"/>
        <v>0</v>
      </c>
    </row>
    <row r="24" spans="2:14" ht="12.75">
      <c r="B24" s="212" t="s">
        <v>80</v>
      </c>
      <c r="C24" s="212"/>
      <c r="D24" s="89"/>
      <c r="E24" s="164">
        <v>14976044</v>
      </c>
      <c r="F24" s="164">
        <v>11131448.120000001</v>
      </c>
      <c r="G24" s="90">
        <f t="shared" si="0"/>
        <v>0.7432836148184394</v>
      </c>
      <c r="I24" s="164">
        <v>15087581</v>
      </c>
      <c r="J24" s="164">
        <v>11427752.709999999</v>
      </c>
      <c r="K24" s="90">
        <f t="shared" si="1"/>
        <v>0.757427761945404</v>
      </c>
      <c r="M24" s="164">
        <f t="shared" si="2"/>
        <v>-111537</v>
      </c>
      <c r="N24" s="164">
        <f t="shared" si="3"/>
        <v>-296304.589999998</v>
      </c>
    </row>
    <row r="25" spans="2:14" ht="12.75">
      <c r="B25" s="204" t="s">
        <v>81</v>
      </c>
      <c r="C25" s="204"/>
      <c r="D25" s="89"/>
      <c r="E25" s="165">
        <v>95069</v>
      </c>
      <c r="F25" s="165">
        <v>65611</v>
      </c>
      <c r="G25" s="91">
        <f t="shared" si="0"/>
        <v>0.6901408450704225</v>
      </c>
      <c r="I25" s="165">
        <v>10000</v>
      </c>
      <c r="J25" s="165">
        <v>4500</v>
      </c>
      <c r="K25" s="91">
        <f t="shared" si="1"/>
        <v>0.45</v>
      </c>
      <c r="M25" s="165">
        <f t="shared" si="2"/>
        <v>85069</v>
      </c>
      <c r="N25" s="165">
        <f t="shared" si="3"/>
        <v>61111</v>
      </c>
    </row>
    <row r="26" spans="2:14" ht="12.75">
      <c r="B26" s="204" t="s">
        <v>82</v>
      </c>
      <c r="C26" s="204"/>
      <c r="D26" s="89"/>
      <c r="E26" s="165">
        <v>385681614</v>
      </c>
      <c r="F26" s="165">
        <v>323154212.39000005</v>
      </c>
      <c r="G26" s="91">
        <f t="shared" si="0"/>
        <v>0.8378781893139455</v>
      </c>
      <c r="I26" s="165">
        <v>123051434</v>
      </c>
      <c r="J26" s="165">
        <v>109727707.32</v>
      </c>
      <c r="K26" s="91">
        <f t="shared" si="1"/>
        <v>0.8917222965479622</v>
      </c>
      <c r="M26" s="165">
        <f t="shared" si="2"/>
        <v>262630180</v>
      </c>
      <c r="N26" s="165">
        <f t="shared" si="3"/>
        <v>213426505.07000005</v>
      </c>
    </row>
    <row r="27" spans="2:14" ht="12.75">
      <c r="B27" s="210" t="s">
        <v>83</v>
      </c>
      <c r="C27" s="210"/>
      <c r="D27" s="89"/>
      <c r="E27" s="167">
        <v>11344794</v>
      </c>
      <c r="F27" s="167">
        <v>825914.4400000001</v>
      </c>
      <c r="G27" s="91">
        <f t="shared" si="0"/>
        <v>0.07280118440229061</v>
      </c>
      <c r="I27" s="167">
        <v>1322777</v>
      </c>
      <c r="J27" s="167">
        <v>1224341.61</v>
      </c>
      <c r="K27" s="92"/>
      <c r="M27" s="165">
        <f>+E27-I27</f>
        <v>10022017</v>
      </c>
      <c r="N27" s="165">
        <f>+F27-J27</f>
        <v>-398427.17000000004</v>
      </c>
    </row>
    <row r="28" spans="2:14" ht="12.75">
      <c r="B28" s="210" t="s">
        <v>151</v>
      </c>
      <c r="C28" s="210"/>
      <c r="D28" s="89"/>
      <c r="E28" s="167">
        <v>0</v>
      </c>
      <c r="F28" s="167">
        <v>0</v>
      </c>
      <c r="G28" s="92" t="str">
        <f t="shared" si="0"/>
        <v> </v>
      </c>
      <c r="I28" s="167">
        <v>182404960</v>
      </c>
      <c r="J28" s="167">
        <v>0</v>
      </c>
      <c r="K28" s="92">
        <f t="shared" si="1"/>
        <v>0</v>
      </c>
      <c r="M28" s="167">
        <f t="shared" si="2"/>
        <v>-182404960</v>
      </c>
      <c r="N28" s="167">
        <f t="shared" si="3"/>
        <v>0</v>
      </c>
    </row>
    <row r="29" spans="2:14" ht="12.75">
      <c r="B29" s="205" t="s">
        <v>84</v>
      </c>
      <c r="C29" s="205"/>
      <c r="D29" s="88"/>
      <c r="E29" s="166">
        <f>SUM(E30)</f>
        <v>0</v>
      </c>
      <c r="F29" s="166">
        <f>SUM(F30)</f>
        <v>0</v>
      </c>
      <c r="G29" s="131" t="str">
        <f t="shared" si="0"/>
        <v> </v>
      </c>
      <c r="I29" s="166">
        <f>SUM(I30)</f>
        <v>0</v>
      </c>
      <c r="J29" s="166">
        <f>SUM(J30)</f>
        <v>0</v>
      </c>
      <c r="K29" s="131" t="str">
        <f t="shared" si="1"/>
        <v> </v>
      </c>
      <c r="M29" s="166">
        <f t="shared" si="2"/>
        <v>0</v>
      </c>
      <c r="N29" s="166">
        <f t="shared" si="3"/>
        <v>0</v>
      </c>
    </row>
    <row r="30" spans="2:14" ht="12.75">
      <c r="B30" s="211" t="s">
        <v>85</v>
      </c>
      <c r="C30" s="211"/>
      <c r="D30" s="89"/>
      <c r="E30" s="170">
        <v>0</v>
      </c>
      <c r="F30" s="170">
        <v>0</v>
      </c>
      <c r="G30" s="95" t="str">
        <f t="shared" si="0"/>
        <v> </v>
      </c>
      <c r="I30" s="170">
        <v>0</v>
      </c>
      <c r="J30" s="170">
        <v>0</v>
      </c>
      <c r="K30" s="95" t="str">
        <f t="shared" si="1"/>
        <v> </v>
      </c>
      <c r="M30" s="170">
        <f t="shared" si="2"/>
        <v>0</v>
      </c>
      <c r="N30" s="170">
        <f t="shared" si="3"/>
        <v>0</v>
      </c>
    </row>
    <row r="31" spans="2:14" ht="12.75">
      <c r="B31" s="205" t="s">
        <v>86</v>
      </c>
      <c r="C31" s="205"/>
      <c r="D31" s="88"/>
      <c r="E31" s="166">
        <f>SUM(E32)</f>
        <v>0</v>
      </c>
      <c r="F31" s="166">
        <f>SUM(F32)</f>
        <v>0</v>
      </c>
      <c r="G31" s="131" t="str">
        <f t="shared" si="0"/>
        <v> </v>
      </c>
      <c r="I31" s="166">
        <f>SUM(I32)</f>
        <v>0</v>
      </c>
      <c r="J31" s="166">
        <f>SUM(J32)</f>
        <v>0</v>
      </c>
      <c r="K31" s="131" t="str">
        <f t="shared" si="1"/>
        <v> </v>
      </c>
      <c r="M31" s="166">
        <f t="shared" si="2"/>
        <v>0</v>
      </c>
      <c r="N31" s="166">
        <f t="shared" si="3"/>
        <v>0</v>
      </c>
    </row>
    <row r="32" spans="2:14" ht="12.75">
      <c r="B32" s="211" t="s">
        <v>87</v>
      </c>
      <c r="C32" s="211"/>
      <c r="D32" s="89"/>
      <c r="E32" s="170">
        <v>0</v>
      </c>
      <c r="F32" s="170">
        <v>0</v>
      </c>
      <c r="G32" s="95" t="str">
        <f t="shared" si="0"/>
        <v> </v>
      </c>
      <c r="I32" s="170">
        <v>0</v>
      </c>
      <c r="J32" s="170">
        <v>0</v>
      </c>
      <c r="K32" s="95" t="str">
        <f t="shared" si="1"/>
        <v> </v>
      </c>
      <c r="M32" s="170">
        <f t="shared" si="2"/>
        <v>0</v>
      </c>
      <c r="N32" s="170">
        <f t="shared" si="3"/>
        <v>0</v>
      </c>
    </row>
    <row r="33" spans="2:14" ht="12.75">
      <c r="B33" s="205" t="s">
        <v>88</v>
      </c>
      <c r="C33" s="205"/>
      <c r="D33" s="88"/>
      <c r="E33" s="166">
        <f>SUM(E34:E40)</f>
        <v>959259067</v>
      </c>
      <c r="F33" s="166">
        <f>SUM(F34:F40)</f>
        <v>420157782.05000025</v>
      </c>
      <c r="G33" s="131">
        <f t="shared" si="0"/>
        <v>0.43800240884249075</v>
      </c>
      <c r="I33" s="166">
        <f>SUM(I34:I40)</f>
        <v>1618413555</v>
      </c>
      <c r="J33" s="166">
        <f>SUM(J34:J40)</f>
        <v>405098202.92</v>
      </c>
      <c r="K33" s="131">
        <f t="shared" si="1"/>
        <v>0.2503057402531456</v>
      </c>
      <c r="M33" s="166">
        <f t="shared" si="2"/>
        <v>-659154488</v>
      </c>
      <c r="N33" s="166">
        <f t="shared" si="3"/>
        <v>15059579.130000234</v>
      </c>
    </row>
    <row r="34" spans="2:14" ht="12.75">
      <c r="B34" s="212" t="s">
        <v>89</v>
      </c>
      <c r="C34" s="212"/>
      <c r="D34" s="89"/>
      <c r="E34" s="164">
        <v>0</v>
      </c>
      <c r="F34" s="164">
        <v>0</v>
      </c>
      <c r="G34" s="90" t="str">
        <f t="shared" si="0"/>
        <v> </v>
      </c>
      <c r="I34" s="164">
        <v>0</v>
      </c>
      <c r="J34" s="164">
        <v>0</v>
      </c>
      <c r="K34" s="90" t="str">
        <f t="shared" si="1"/>
        <v> </v>
      </c>
      <c r="M34" s="164">
        <f t="shared" si="2"/>
        <v>0</v>
      </c>
      <c r="N34" s="164">
        <f t="shared" si="3"/>
        <v>0</v>
      </c>
    </row>
    <row r="35" spans="2:14" ht="12.75">
      <c r="B35" s="212" t="s">
        <v>90</v>
      </c>
      <c r="C35" s="212"/>
      <c r="D35" s="89"/>
      <c r="E35" s="164">
        <v>454688189</v>
      </c>
      <c r="F35" s="164">
        <v>150325128.83</v>
      </c>
      <c r="G35" s="90">
        <f t="shared" si="0"/>
        <v>0.3306114662019515</v>
      </c>
      <c r="I35" s="164">
        <v>482277399</v>
      </c>
      <c r="J35" s="164">
        <v>285194918.17</v>
      </c>
      <c r="K35" s="90">
        <f t="shared" si="1"/>
        <v>0.5913503696448359</v>
      </c>
      <c r="M35" s="164">
        <f t="shared" si="2"/>
        <v>-27589210</v>
      </c>
      <c r="N35" s="164">
        <f t="shared" si="3"/>
        <v>-134869789.34</v>
      </c>
    </row>
    <row r="36" spans="2:14" ht="12.75">
      <c r="B36" s="214" t="s">
        <v>91</v>
      </c>
      <c r="C36" s="215"/>
      <c r="D36" s="89"/>
      <c r="E36" s="165">
        <v>388240828</v>
      </c>
      <c r="F36" s="165">
        <v>218205843.80000025</v>
      </c>
      <c r="G36" s="91">
        <f t="shared" si="0"/>
        <v>0.5620373439961864</v>
      </c>
      <c r="I36" s="165">
        <v>447064888</v>
      </c>
      <c r="J36" s="165">
        <v>55159277.17000002</v>
      </c>
      <c r="K36" s="91">
        <f t="shared" si="1"/>
        <v>0.12338091997508875</v>
      </c>
      <c r="M36" s="165">
        <f t="shared" si="2"/>
        <v>-58824060</v>
      </c>
      <c r="N36" s="165">
        <f t="shared" si="3"/>
        <v>163046566.63000023</v>
      </c>
    </row>
    <row r="37" spans="2:14" ht="12.75">
      <c r="B37" s="112" t="s">
        <v>92</v>
      </c>
      <c r="C37" s="113"/>
      <c r="D37" s="89"/>
      <c r="E37" s="165">
        <v>0</v>
      </c>
      <c r="F37" s="165">
        <v>0</v>
      </c>
      <c r="G37" s="91" t="str">
        <f t="shared" si="0"/>
        <v> </v>
      </c>
      <c r="I37" s="165">
        <v>0</v>
      </c>
      <c r="J37" s="165">
        <v>0</v>
      </c>
      <c r="K37" s="91" t="str">
        <f t="shared" si="1"/>
        <v> </v>
      </c>
      <c r="M37" s="165">
        <f t="shared" si="2"/>
        <v>0</v>
      </c>
      <c r="N37" s="165">
        <f aca="true" t="shared" si="4" ref="N37:N42">+F37-J37</f>
        <v>0</v>
      </c>
    </row>
    <row r="38" spans="2:14" ht="12.75">
      <c r="B38" s="204" t="s">
        <v>93</v>
      </c>
      <c r="C38" s="204"/>
      <c r="D38" s="89"/>
      <c r="E38" s="165">
        <v>7802931</v>
      </c>
      <c r="F38" s="165">
        <v>643676.5599999999</v>
      </c>
      <c r="G38" s="91">
        <f t="shared" si="0"/>
        <v>0.0824916380780504</v>
      </c>
      <c r="I38" s="165">
        <v>5318356</v>
      </c>
      <c r="J38" s="165">
        <v>2086308.4300000002</v>
      </c>
      <c r="K38" s="91">
        <f t="shared" si="1"/>
        <v>0.3922844634695384</v>
      </c>
      <c r="M38" s="165">
        <f>+E38-I38</f>
        <v>2484575</v>
      </c>
      <c r="N38" s="165">
        <f t="shared" si="4"/>
        <v>-1442631.87</v>
      </c>
    </row>
    <row r="39" spans="2:14" ht="12.75">
      <c r="B39" s="204" t="s">
        <v>94</v>
      </c>
      <c r="C39" s="204"/>
      <c r="D39" s="89"/>
      <c r="E39" s="165">
        <v>20691592</v>
      </c>
      <c r="F39" s="165">
        <v>7895786.819999998</v>
      </c>
      <c r="G39" s="91">
        <f t="shared" si="0"/>
        <v>0.38159397401611234</v>
      </c>
      <c r="I39" s="165">
        <v>55274876</v>
      </c>
      <c r="J39" s="165">
        <v>13832000.090000002</v>
      </c>
      <c r="K39" s="91">
        <f t="shared" si="1"/>
        <v>0.2502402735376557</v>
      </c>
      <c r="M39" s="165">
        <f>+E39-I39</f>
        <v>-34583284</v>
      </c>
      <c r="N39" s="165">
        <f t="shared" si="4"/>
        <v>-5936213.270000003</v>
      </c>
    </row>
    <row r="40" spans="2:14" ht="12.75">
      <c r="B40" s="203" t="s">
        <v>95</v>
      </c>
      <c r="C40" s="203"/>
      <c r="D40" s="89"/>
      <c r="E40" s="169">
        <v>87835527</v>
      </c>
      <c r="F40" s="169">
        <v>43087346.040000014</v>
      </c>
      <c r="G40" s="94">
        <f t="shared" si="0"/>
        <v>0.4905457678872925</v>
      </c>
      <c r="I40" s="169">
        <v>628478036</v>
      </c>
      <c r="J40" s="169">
        <v>48825699.060000025</v>
      </c>
      <c r="K40" s="94">
        <f t="shared" si="1"/>
        <v>0.07768879143455067</v>
      </c>
      <c r="M40" s="169">
        <f>+E40-I40</f>
        <v>-540642509</v>
      </c>
      <c r="N40" s="169">
        <f t="shared" si="4"/>
        <v>-5738353.020000011</v>
      </c>
    </row>
    <row r="41" spans="5:14" ht="3.75" customHeight="1">
      <c r="E41" s="171"/>
      <c r="F41" s="171"/>
      <c r="G41" s="86"/>
      <c r="I41" s="171">
        <v>0</v>
      </c>
      <c r="J41" s="171" t="s">
        <v>134</v>
      </c>
      <c r="K41" s="86" t="str">
        <f t="shared" si="1"/>
        <v> </v>
      </c>
      <c r="M41" s="171"/>
      <c r="N41" s="171"/>
    </row>
    <row r="42" spans="2:14" ht="21" customHeight="1">
      <c r="B42" s="213" t="s">
        <v>96</v>
      </c>
      <c r="C42" s="213"/>
      <c r="D42" s="45"/>
      <c r="E42" s="166">
        <f>+E33+E31+E29+E22+E19+E16+E13+E9</f>
        <v>12550078889</v>
      </c>
      <c r="F42" s="166">
        <f>+F33+F31+F29+F22+F19+F16+F13+F9</f>
        <v>8067155603.689999</v>
      </c>
      <c r="G42" s="131">
        <f>IF(E42=0," ",F42/E42)</f>
        <v>0.6427972027140616</v>
      </c>
      <c r="I42" s="166">
        <f>+I33+I31+I29+I22+I19+I16+I13+I9</f>
        <v>10057958198</v>
      </c>
      <c r="J42" s="166">
        <f>+J33+J31+J29+J22+J19+J16+J13+J9</f>
        <v>5747916351.950011</v>
      </c>
      <c r="K42" s="131">
        <f>IF(I42=0," ",J42/I42)</f>
        <v>0.5714794433221019</v>
      </c>
      <c r="M42" s="166">
        <f>+E42-I42</f>
        <v>2492120691</v>
      </c>
      <c r="N42" s="166">
        <f t="shared" si="4"/>
        <v>2319239251.7399874</v>
      </c>
    </row>
    <row r="43" ht="12.75">
      <c r="B43" s="65" t="s">
        <v>145</v>
      </c>
    </row>
    <row r="44" ht="12.75">
      <c r="B44" s="64" t="s">
        <v>140</v>
      </c>
    </row>
    <row r="45" ht="12.75">
      <c r="B45" s="1"/>
    </row>
  </sheetData>
  <sheetProtection/>
  <mergeCells count="40">
    <mergeCell ref="B27:C27"/>
    <mergeCell ref="B15:C15"/>
    <mergeCell ref="B10:C10"/>
    <mergeCell ref="E7:G7"/>
    <mergeCell ref="B5:C5"/>
    <mergeCell ref="B1:N1"/>
    <mergeCell ref="B2:N2"/>
    <mergeCell ref="B3:N3"/>
    <mergeCell ref="B14:C14"/>
    <mergeCell ref="M7:N7"/>
    <mergeCell ref="B35:C35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42:C42"/>
    <mergeCell ref="B24:C24"/>
    <mergeCell ref="B29:C29"/>
    <mergeCell ref="B30:C30"/>
    <mergeCell ref="B31:C31"/>
    <mergeCell ref="B40:C40"/>
    <mergeCell ref="B39:C39"/>
    <mergeCell ref="B38:C38"/>
    <mergeCell ref="B36:C36"/>
    <mergeCell ref="B34:C34"/>
    <mergeCell ref="B21:C21"/>
    <mergeCell ref="B26:C26"/>
    <mergeCell ref="B25:C25"/>
    <mergeCell ref="B33:C33"/>
    <mergeCell ref="B11:C11"/>
    <mergeCell ref="B7:C8"/>
    <mergeCell ref="B28:C28"/>
    <mergeCell ref="B32:C32"/>
    <mergeCell ref="B18:C18"/>
    <mergeCell ref="B17:C1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zoomScale="115" zoomScaleNormal="115" zoomScalePageLayoutView="0" workbookViewId="0" topLeftCell="A1">
      <selection activeCell="U26" sqref="U26"/>
    </sheetView>
  </sheetViews>
  <sheetFormatPr defaultColWidth="16.8515625" defaultRowHeight="12.75"/>
  <cols>
    <col min="1" max="1" width="35.00390625" style="37" customWidth="1"/>
    <col min="2" max="2" width="14.28125" style="37" bestFit="1" customWidth="1"/>
    <col min="3" max="3" width="13.7109375" style="37" bestFit="1" customWidth="1"/>
    <col min="4" max="4" width="12.8515625" style="37" bestFit="1" customWidth="1"/>
    <col min="5" max="6" width="12.00390625" style="37" bestFit="1" customWidth="1"/>
    <col min="7" max="7" width="11.8515625" style="37" bestFit="1" customWidth="1"/>
    <col min="8" max="9" width="12.00390625" style="37" bestFit="1" customWidth="1"/>
    <col min="10" max="10" width="10.7109375" style="37" bestFit="1" customWidth="1"/>
    <col min="11" max="11" width="12.421875" style="37" bestFit="1" customWidth="1"/>
    <col min="12" max="12" width="11.57421875" style="37" bestFit="1" customWidth="1"/>
    <col min="13" max="13" width="12.00390625" style="37" bestFit="1" customWidth="1"/>
    <col min="14" max="15" width="11.57421875" style="37" customWidth="1"/>
    <col min="16" max="16" width="10.7109375" style="37" bestFit="1" customWidth="1"/>
    <col min="17" max="19" width="9.7109375" style="37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8" t="s">
        <v>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18.75">
      <c r="A2" s="226" t="s">
        <v>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5">
      <c r="A3" s="227" t="s">
        <v>116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9" t="s">
        <v>26</v>
      </c>
      <c r="C8" s="230"/>
      <c r="D8" s="231"/>
      <c r="E8" s="229" t="s">
        <v>148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1"/>
    </row>
    <row r="9" spans="1:23" ht="22.5" customHeight="1">
      <c r="A9" s="232" t="s">
        <v>133</v>
      </c>
      <c r="B9" s="220" t="s">
        <v>24</v>
      </c>
      <c r="C9" s="221"/>
      <c r="D9" s="222"/>
      <c r="E9" s="220" t="s">
        <v>28</v>
      </c>
      <c r="F9" s="221"/>
      <c r="G9" s="222"/>
      <c r="H9" s="223" t="s">
        <v>29</v>
      </c>
      <c r="I9" s="224"/>
      <c r="J9" s="225"/>
      <c r="K9" s="223" t="s">
        <v>135</v>
      </c>
      <c r="L9" s="224"/>
      <c r="M9" s="225"/>
      <c r="N9" s="223" t="s">
        <v>30</v>
      </c>
      <c r="O9" s="224"/>
      <c r="P9" s="225"/>
      <c r="Q9" s="223" t="s">
        <v>137</v>
      </c>
      <c r="R9" s="224"/>
      <c r="S9" s="225"/>
      <c r="T9" s="234" t="s">
        <v>4</v>
      </c>
      <c r="U9" s="235"/>
      <c r="V9" s="235"/>
      <c r="W9" s="236"/>
    </row>
    <row r="10" spans="1:23" ht="15">
      <c r="A10" s="233"/>
      <c r="B10" s="133">
        <v>2022</v>
      </c>
      <c r="C10" s="134">
        <v>2023</v>
      </c>
      <c r="D10" s="135" t="s">
        <v>13</v>
      </c>
      <c r="E10" s="133">
        <v>2022</v>
      </c>
      <c r="F10" s="191">
        <v>2023</v>
      </c>
      <c r="G10" s="135" t="s">
        <v>13</v>
      </c>
      <c r="H10" s="133">
        <v>2022</v>
      </c>
      <c r="I10" s="191">
        <v>2023</v>
      </c>
      <c r="J10" s="135" t="s">
        <v>13</v>
      </c>
      <c r="K10" s="133">
        <v>2022</v>
      </c>
      <c r="L10" s="191">
        <v>2023</v>
      </c>
      <c r="M10" s="135" t="s">
        <v>13</v>
      </c>
      <c r="N10" s="133">
        <v>2022</v>
      </c>
      <c r="O10" s="191">
        <v>2023</v>
      </c>
      <c r="P10" s="135" t="s">
        <v>13</v>
      </c>
      <c r="Q10" s="133">
        <v>2022</v>
      </c>
      <c r="R10" s="191">
        <v>2023</v>
      </c>
      <c r="S10" s="135" t="s">
        <v>13</v>
      </c>
      <c r="T10" s="133">
        <v>2022</v>
      </c>
      <c r="U10" s="191">
        <v>2023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2">
        <f>SUM(B14:B18)</f>
        <v>11568603125</v>
      </c>
      <c r="C12" s="173">
        <f>SUM(C14:C18)</f>
        <v>8438345130</v>
      </c>
      <c r="D12" s="174">
        <f>+C12-B12</f>
        <v>-3130257995</v>
      </c>
      <c r="E12" s="172">
        <f>SUM(E14:E18)</f>
        <v>5634795382.299994</v>
      </c>
      <c r="F12" s="173">
        <f>SUM(F14:F18)</f>
        <v>4871650494.190002</v>
      </c>
      <c r="G12" s="174">
        <f>+F12-E12</f>
        <v>-763144888.109992</v>
      </c>
      <c r="H12" s="172">
        <f>SUM(H14:H18)</f>
        <v>103667826.53999998</v>
      </c>
      <c r="I12" s="175">
        <f>SUM(I14:I18)</f>
        <v>0</v>
      </c>
      <c r="J12" s="176">
        <f>+I12-H12</f>
        <v>-103667826.53999998</v>
      </c>
      <c r="K12" s="172">
        <f>SUM(K14:K18)</f>
        <v>1610014576.3099997</v>
      </c>
      <c r="L12" s="173">
        <f>SUM(L14:L18)</f>
        <v>0</v>
      </c>
      <c r="M12" s="174">
        <f>+L12-K12</f>
        <v>-1610014576.3099997</v>
      </c>
      <c r="N12" s="172">
        <f>SUM(N14:N18)</f>
        <v>294506250.49000055</v>
      </c>
      <c r="O12" s="173">
        <f>SUM(O14:O18)</f>
        <v>470352915.94000053</v>
      </c>
      <c r="P12" s="174">
        <f>+O12-N12</f>
        <v>175846665.45</v>
      </c>
      <c r="Q12" s="172">
        <f>SUM(Q14:Q18)</f>
        <v>1467167</v>
      </c>
      <c r="R12" s="173">
        <f>SUM(R14:R18)</f>
        <v>274826.9</v>
      </c>
      <c r="S12" s="174">
        <f>+R12-Q12</f>
        <v>-1192340.1</v>
      </c>
      <c r="T12" s="172">
        <f>SUM(T14:T18)</f>
        <v>7644451202.639995</v>
      </c>
      <c r="U12" s="173">
        <f>SUM(U14:U18)</f>
        <v>5342278237.030003</v>
      </c>
      <c r="V12" s="173">
        <f>+U12-T12</f>
        <v>-2302172965.609992</v>
      </c>
      <c r="W12" s="101">
        <f>IF(T12=0,"",V12/T12)</f>
        <v>-0.3011560810035574</v>
      </c>
      <c r="X12" s="40"/>
    </row>
    <row r="13" spans="1:23" ht="4.5" customHeight="1">
      <c r="A13" s="38"/>
      <c r="B13" s="177"/>
      <c r="C13" s="178"/>
      <c r="D13" s="179"/>
      <c r="E13" s="177"/>
      <c r="F13" s="178"/>
      <c r="G13" s="179"/>
      <c r="H13" s="177"/>
      <c r="I13" s="178"/>
      <c r="J13" s="179"/>
      <c r="K13" s="177"/>
      <c r="L13" s="178"/>
      <c r="M13" s="179"/>
      <c r="N13" s="177"/>
      <c r="O13" s="178"/>
      <c r="P13" s="179"/>
      <c r="Q13" s="177"/>
      <c r="R13" s="178"/>
      <c r="S13" s="179"/>
      <c r="T13" s="177"/>
      <c r="U13" s="178"/>
      <c r="V13" s="178"/>
      <c r="W13" s="100">
        <f aca="true" t="shared" si="0" ref="W13:W25">IF(T13=0,"",V13/T13)</f>
      </c>
    </row>
    <row r="14" spans="1:25" ht="15">
      <c r="A14" s="114" t="s">
        <v>36</v>
      </c>
      <c r="B14" s="177">
        <f>+Egresos_1!F20</f>
        <v>2859067588</v>
      </c>
      <c r="C14" s="178">
        <f>+Egresos_1!J20</f>
        <v>3210803716</v>
      </c>
      <c r="D14" s="179">
        <f>+C14-B14</f>
        <v>351736128</v>
      </c>
      <c r="E14" s="177">
        <v>1941390815.000004</v>
      </c>
      <c r="F14" s="178">
        <v>2228588351.8099995</v>
      </c>
      <c r="G14" s="179">
        <f>+F14-E14</f>
        <v>287197536.8099954</v>
      </c>
      <c r="H14" s="177">
        <v>105454</v>
      </c>
      <c r="I14" s="178">
        <v>0</v>
      </c>
      <c r="J14" s="179">
        <f>+I14-H14</f>
        <v>-105454</v>
      </c>
      <c r="K14" s="177">
        <v>55593258.8</v>
      </c>
      <c r="L14" s="178">
        <v>0</v>
      </c>
      <c r="M14" s="179">
        <f>+L14-K14</f>
        <v>-55593258.8</v>
      </c>
      <c r="N14" s="177">
        <v>25738.41</v>
      </c>
      <c r="O14" s="178">
        <v>0</v>
      </c>
      <c r="P14" s="179">
        <f>+O14-N14</f>
        <v>-25738.41</v>
      </c>
      <c r="Q14" s="177">
        <v>0</v>
      </c>
      <c r="R14" s="178">
        <v>0</v>
      </c>
      <c r="S14" s="179">
        <f>+R14-Q14</f>
        <v>0</v>
      </c>
      <c r="T14" s="177">
        <f aca="true" t="shared" si="1" ref="T14:U18">+E14+H14+K14+N14+Q14</f>
        <v>1997115266.210004</v>
      </c>
      <c r="U14" s="178">
        <f t="shared" si="1"/>
        <v>2228588351.8099995</v>
      </c>
      <c r="V14" s="178">
        <f>+U14-T14</f>
        <v>231473085.59999537</v>
      </c>
      <c r="W14" s="100">
        <f t="shared" si="0"/>
        <v>0.11590371848654984</v>
      </c>
      <c r="Y14" s="39"/>
    </row>
    <row r="15" spans="1:25" ht="15">
      <c r="A15" s="114" t="s">
        <v>37</v>
      </c>
      <c r="B15" s="177">
        <f>+Egresos_1!F21</f>
        <v>162270576</v>
      </c>
      <c r="C15" s="178">
        <f>+Egresos_1!J21</f>
        <v>156449141</v>
      </c>
      <c r="D15" s="179">
        <f>+C15-B15</f>
        <v>-5821435</v>
      </c>
      <c r="E15" s="177">
        <v>113340901.65</v>
      </c>
      <c r="F15" s="178">
        <v>113428540.26</v>
      </c>
      <c r="G15" s="179">
        <f>+F15-E15</f>
        <v>87638.6099999994</v>
      </c>
      <c r="H15" s="177">
        <v>0</v>
      </c>
      <c r="I15" s="178">
        <v>0</v>
      </c>
      <c r="J15" s="179">
        <f>+I15-H15</f>
        <v>0</v>
      </c>
      <c r="K15" s="177">
        <v>0</v>
      </c>
      <c r="L15" s="178">
        <v>0</v>
      </c>
      <c r="M15" s="179">
        <f>+L15-K15</f>
        <v>0</v>
      </c>
      <c r="N15" s="177">
        <v>0</v>
      </c>
      <c r="O15" s="178">
        <v>0</v>
      </c>
      <c r="P15" s="179">
        <f>+O15-N15</f>
        <v>0</v>
      </c>
      <c r="Q15" s="177">
        <v>0</v>
      </c>
      <c r="R15" s="178">
        <v>0</v>
      </c>
      <c r="S15" s="179">
        <f>+R15-Q15</f>
        <v>0</v>
      </c>
      <c r="T15" s="177">
        <f t="shared" si="1"/>
        <v>113340901.65</v>
      </c>
      <c r="U15" s="178">
        <f t="shared" si="1"/>
        <v>113428540.26</v>
      </c>
      <c r="V15" s="178">
        <f>+U15-T15</f>
        <v>87638.6099999994</v>
      </c>
      <c r="W15" s="100">
        <f t="shared" si="0"/>
        <v>0.0007732302171958185</v>
      </c>
      <c r="Y15" s="39"/>
    </row>
    <row r="16" spans="1:25" ht="15">
      <c r="A16" s="114" t="s">
        <v>38</v>
      </c>
      <c r="B16" s="177">
        <f>+Egresos_1!F22</f>
        <v>7580706379</v>
      </c>
      <c r="C16" s="178">
        <f>+Egresos_1!J22</f>
        <v>4243628107</v>
      </c>
      <c r="D16" s="179">
        <f>+C16-B16</f>
        <v>-3337078272</v>
      </c>
      <c r="E16" s="177">
        <v>2959130327.9599895</v>
      </c>
      <c r="F16" s="178">
        <v>1967531827.6100028</v>
      </c>
      <c r="G16" s="179">
        <f>+F16-E16</f>
        <v>-991598500.3499868</v>
      </c>
      <c r="H16" s="177">
        <v>102129169.93999998</v>
      </c>
      <c r="I16" s="178">
        <v>0</v>
      </c>
      <c r="J16" s="179">
        <f>+I16-H16</f>
        <v>-102129169.93999998</v>
      </c>
      <c r="K16" s="177">
        <v>1486299128.5099998</v>
      </c>
      <c r="L16" s="178">
        <v>0</v>
      </c>
      <c r="M16" s="179">
        <f>+L16-K16</f>
        <v>-1486299128.5099998</v>
      </c>
      <c r="N16" s="177">
        <v>294432767.0800005</v>
      </c>
      <c r="O16" s="178">
        <v>470322974.94000053</v>
      </c>
      <c r="P16" s="179">
        <f>+O16-N16</f>
        <v>175890207.86</v>
      </c>
      <c r="Q16" s="177">
        <v>1467167</v>
      </c>
      <c r="R16" s="178">
        <v>274826.9</v>
      </c>
      <c r="S16" s="179">
        <f>+R16-Q16</f>
        <v>-1192340.1</v>
      </c>
      <c r="T16" s="177">
        <f t="shared" si="1"/>
        <v>4843458560.48999</v>
      </c>
      <c r="U16" s="178">
        <f t="shared" si="1"/>
        <v>2438129629.450003</v>
      </c>
      <c r="V16" s="178">
        <f>+U16-T16</f>
        <v>-2405328931.039987</v>
      </c>
      <c r="W16" s="100">
        <f>IF(T16=0,"",V16/T16)</f>
        <v>-0.49661391772012003</v>
      </c>
      <c r="Y16" s="39"/>
    </row>
    <row r="17" spans="1:25" ht="15">
      <c r="A17" s="114" t="s">
        <v>107</v>
      </c>
      <c r="B17" s="177">
        <f>+Egresos_1!F23</f>
        <v>554461061</v>
      </c>
      <c r="C17" s="178">
        <f>+Egresos_1!J23</f>
        <v>505587414</v>
      </c>
      <c r="D17" s="179">
        <f>+C17-B17</f>
        <v>-48873647</v>
      </c>
      <c r="E17" s="177">
        <v>355107723.34</v>
      </c>
      <c r="F17" s="178">
        <v>439723203.87</v>
      </c>
      <c r="G17" s="179">
        <f>+F17-E17</f>
        <v>84615480.53000003</v>
      </c>
      <c r="H17" s="177">
        <v>251565</v>
      </c>
      <c r="I17" s="178">
        <v>0</v>
      </c>
      <c r="J17" s="179">
        <f>+I17-H17</f>
        <v>-251565</v>
      </c>
      <c r="K17" s="177">
        <v>0</v>
      </c>
      <c r="L17" s="178">
        <v>0</v>
      </c>
      <c r="M17" s="179">
        <f>+L17-K17</f>
        <v>0</v>
      </c>
      <c r="N17" s="177">
        <v>0</v>
      </c>
      <c r="O17" s="178">
        <v>24210</v>
      </c>
      <c r="P17" s="179">
        <f>+O17-N17</f>
        <v>24210</v>
      </c>
      <c r="Q17" s="177">
        <v>0</v>
      </c>
      <c r="R17" s="178">
        <v>0</v>
      </c>
      <c r="S17" s="179">
        <f>+R17-Q17</f>
        <v>0</v>
      </c>
      <c r="T17" s="177">
        <f t="shared" si="1"/>
        <v>355359288.34</v>
      </c>
      <c r="U17" s="178">
        <f t="shared" si="1"/>
        <v>439747413.87</v>
      </c>
      <c r="V17" s="178">
        <f>+U17-T17</f>
        <v>84388125.53000003</v>
      </c>
      <c r="W17" s="100">
        <f>IF(T17=0,"",V17/T17)</f>
        <v>0.2374726883436893</v>
      </c>
      <c r="Y17" s="39"/>
    </row>
    <row r="18" spans="1:25" ht="15">
      <c r="A18" s="114" t="s">
        <v>61</v>
      </c>
      <c r="B18" s="177">
        <f>+Egresos_1!F24</f>
        <v>412097521</v>
      </c>
      <c r="C18" s="178">
        <f>+Egresos_1!J24</f>
        <v>321876752</v>
      </c>
      <c r="D18" s="179">
        <f>+C18-B18</f>
        <v>-90220769</v>
      </c>
      <c r="E18" s="177">
        <v>265825614.35</v>
      </c>
      <c r="F18" s="178">
        <v>122378570.64</v>
      </c>
      <c r="G18" s="179">
        <f>+F18-E18</f>
        <v>-143447043.70999998</v>
      </c>
      <c r="H18" s="177">
        <v>1181637.6</v>
      </c>
      <c r="I18" s="178">
        <v>0</v>
      </c>
      <c r="J18" s="179">
        <f>+I18-H18</f>
        <v>-1181637.6</v>
      </c>
      <c r="K18" s="177">
        <v>68122189</v>
      </c>
      <c r="L18" s="178">
        <v>0</v>
      </c>
      <c r="M18" s="179">
        <f>+L18-K18</f>
        <v>-68122189</v>
      </c>
      <c r="N18" s="177">
        <v>47745</v>
      </c>
      <c r="O18" s="178">
        <v>5731</v>
      </c>
      <c r="P18" s="179">
        <f>+O18-N18</f>
        <v>-42014</v>
      </c>
      <c r="Q18" s="177">
        <v>0</v>
      </c>
      <c r="R18" s="178">
        <v>0</v>
      </c>
      <c r="S18" s="179">
        <f>+R18-Q18</f>
        <v>0</v>
      </c>
      <c r="T18" s="177">
        <f t="shared" si="1"/>
        <v>335177185.95</v>
      </c>
      <c r="U18" s="178">
        <f t="shared" si="1"/>
        <v>122384301.64</v>
      </c>
      <c r="V18" s="178">
        <f>+U18-T18</f>
        <v>-212792884.31</v>
      </c>
      <c r="W18" s="100">
        <f>IF(T18=0,"",V18/T18)</f>
        <v>-0.6348668502209556</v>
      </c>
      <c r="Y18" s="39"/>
    </row>
    <row r="19" spans="1:23" ht="4.5" customHeight="1">
      <c r="A19" s="38"/>
      <c r="B19" s="177"/>
      <c r="C19" s="178"/>
      <c r="D19" s="179"/>
      <c r="E19" s="177"/>
      <c r="F19" s="178"/>
      <c r="G19" s="179"/>
      <c r="H19" s="177"/>
      <c r="I19" s="178"/>
      <c r="J19" s="179"/>
      <c r="K19" s="177"/>
      <c r="L19" s="178"/>
      <c r="M19" s="179"/>
      <c r="N19" s="177"/>
      <c r="O19" s="178"/>
      <c r="P19" s="179"/>
      <c r="Q19" s="177"/>
      <c r="R19" s="178"/>
      <c r="S19" s="179"/>
      <c r="T19" s="177"/>
      <c r="U19" s="178"/>
      <c r="V19" s="178"/>
      <c r="W19" s="100">
        <f t="shared" si="0"/>
      </c>
    </row>
    <row r="20" spans="1:24" ht="15">
      <c r="A20" s="132" t="s">
        <v>16</v>
      </c>
      <c r="B20" s="172">
        <f>+B22+B23</f>
        <v>981475764</v>
      </c>
      <c r="C20" s="175">
        <f>+C22+C23</f>
        <v>1619613068</v>
      </c>
      <c r="D20" s="174">
        <f>+C20-B20</f>
        <v>638137304</v>
      </c>
      <c r="E20" s="172">
        <f>+E22+E23</f>
        <v>198387434.10000005</v>
      </c>
      <c r="F20" s="175">
        <f>+F22+F23</f>
        <v>349082624.58000016</v>
      </c>
      <c r="G20" s="174">
        <f>+F20-E20</f>
        <v>150695190.4800001</v>
      </c>
      <c r="H20" s="172">
        <f>+H22+H23</f>
        <v>3633406.0299999993</v>
      </c>
      <c r="I20" s="175">
        <f>+I22+I23</f>
        <v>0</v>
      </c>
      <c r="J20" s="176">
        <f>+I20-H20</f>
        <v>-3633406.0299999993</v>
      </c>
      <c r="K20" s="172">
        <f>+K22+K23</f>
        <v>209414689.96999997</v>
      </c>
      <c r="L20" s="175">
        <f>+L22+L23</f>
        <v>44375978.68000001</v>
      </c>
      <c r="M20" s="176">
        <f>+L20-K20</f>
        <v>-165038711.28999996</v>
      </c>
      <c r="N20" s="172">
        <f>+N22+N23</f>
        <v>11268870.950000001</v>
      </c>
      <c r="O20" s="175">
        <f>+O22+O23</f>
        <v>12179511.66</v>
      </c>
      <c r="P20" s="174">
        <f>+O20-N20</f>
        <v>910640.709999999</v>
      </c>
      <c r="Q20" s="172">
        <f>+Q22+Q23</f>
        <v>0</v>
      </c>
      <c r="R20" s="175">
        <f>+R22+R23</f>
        <v>0</v>
      </c>
      <c r="S20" s="174">
        <f>+R20-Q20</f>
        <v>0</v>
      </c>
      <c r="T20" s="172">
        <f>+T22+T23</f>
        <v>422704401.05</v>
      </c>
      <c r="U20" s="175">
        <f>+U22+U23</f>
        <v>405638114.9200002</v>
      </c>
      <c r="V20" s="173">
        <f>+U20-T20</f>
        <v>-17066286.129999816</v>
      </c>
      <c r="W20" s="101">
        <f t="shared" si="0"/>
        <v>-0.0403740441017578</v>
      </c>
      <c r="X20" s="40"/>
    </row>
    <row r="21" spans="1:24" ht="4.5" customHeight="1">
      <c r="A21" s="38"/>
      <c r="B21" s="177"/>
      <c r="C21" s="178"/>
      <c r="D21" s="179"/>
      <c r="E21" s="177"/>
      <c r="F21" s="178"/>
      <c r="G21" s="179"/>
      <c r="H21" s="177"/>
      <c r="I21" s="178"/>
      <c r="J21" s="179"/>
      <c r="K21" s="177"/>
      <c r="L21" s="178"/>
      <c r="M21" s="179"/>
      <c r="N21" s="177"/>
      <c r="O21" s="178"/>
      <c r="P21" s="179"/>
      <c r="Q21" s="177"/>
      <c r="R21" s="178"/>
      <c r="S21" s="179"/>
      <c r="T21" s="177"/>
      <c r="U21" s="178"/>
      <c r="V21" s="178"/>
      <c r="W21" s="100">
        <f t="shared" si="0"/>
      </c>
      <c r="X21" s="40"/>
    </row>
    <row r="22" spans="1:24" ht="15">
      <c r="A22" s="114" t="s">
        <v>107</v>
      </c>
      <c r="B22" s="177">
        <f>+Egresos_1!F26</f>
        <v>22216697</v>
      </c>
      <c r="C22" s="178">
        <f>+Egresos_1!J26</f>
        <v>1199513</v>
      </c>
      <c r="D22" s="179">
        <f>+C22-B22</f>
        <v>-21017184</v>
      </c>
      <c r="E22" s="177">
        <v>2546619</v>
      </c>
      <c r="F22" s="178">
        <v>539912</v>
      </c>
      <c r="G22" s="179">
        <f>+F22-E22</f>
        <v>-2006707</v>
      </c>
      <c r="H22" s="180">
        <v>0</v>
      </c>
      <c r="I22" s="181">
        <v>0</v>
      </c>
      <c r="J22" s="179">
        <f>+I22-H22</f>
        <v>0</v>
      </c>
      <c r="K22" s="177">
        <v>0</v>
      </c>
      <c r="L22" s="178">
        <v>0</v>
      </c>
      <c r="M22" s="179">
        <f>+L22-K22</f>
        <v>0</v>
      </c>
      <c r="N22" s="177">
        <v>0</v>
      </c>
      <c r="O22" s="178">
        <v>0</v>
      </c>
      <c r="P22" s="179">
        <f>+O22-N22</f>
        <v>0</v>
      </c>
      <c r="Q22" s="177">
        <v>0</v>
      </c>
      <c r="R22" s="178">
        <v>0</v>
      </c>
      <c r="S22" s="179">
        <f>+R22-Q22</f>
        <v>0</v>
      </c>
      <c r="T22" s="177">
        <f>+E22+H22+K22+N22+Q22</f>
        <v>2546619</v>
      </c>
      <c r="U22" s="182">
        <f>+F22+I22+L22+O22+R22</f>
        <v>539912</v>
      </c>
      <c r="V22" s="178">
        <f>+U22-T22</f>
        <v>-2006707</v>
      </c>
      <c r="W22" s="100">
        <f t="shared" si="0"/>
        <v>-0.7879887018827708</v>
      </c>
      <c r="X22" s="40"/>
    </row>
    <row r="23" spans="1:25" ht="15">
      <c r="A23" s="85" t="s">
        <v>39</v>
      </c>
      <c r="B23" s="172">
        <f>+B24+B25</f>
        <v>959259067</v>
      </c>
      <c r="C23" s="173">
        <f>+C24+C25</f>
        <v>1618413555</v>
      </c>
      <c r="D23" s="174">
        <f>+C23-B23</f>
        <v>659154488</v>
      </c>
      <c r="E23" s="172">
        <f>+E24+E25</f>
        <v>195840815.10000005</v>
      </c>
      <c r="F23" s="173">
        <f>+F24+F25</f>
        <v>348542712.58000016</v>
      </c>
      <c r="G23" s="174">
        <f>+F23-E23</f>
        <v>152701897.4800001</v>
      </c>
      <c r="H23" s="172">
        <f>+H24+H25</f>
        <v>3633406.0299999993</v>
      </c>
      <c r="I23" s="173">
        <f>+I24+I25</f>
        <v>0</v>
      </c>
      <c r="J23" s="174">
        <f>+I23-H23</f>
        <v>-3633406.0299999993</v>
      </c>
      <c r="K23" s="172">
        <f>+K24+K25</f>
        <v>209414689.96999997</v>
      </c>
      <c r="L23" s="173">
        <f>+L24+L25</f>
        <v>44375978.68000001</v>
      </c>
      <c r="M23" s="174">
        <f>+L23-K23</f>
        <v>-165038711.28999996</v>
      </c>
      <c r="N23" s="172">
        <f>+N24+N25</f>
        <v>11268870.950000001</v>
      </c>
      <c r="O23" s="173">
        <f>+O24+O25</f>
        <v>12179511.66</v>
      </c>
      <c r="P23" s="174">
        <f>+O23-N23</f>
        <v>910640.709999999</v>
      </c>
      <c r="Q23" s="172">
        <f>+Q24+Q25</f>
        <v>0</v>
      </c>
      <c r="R23" s="173">
        <f>+R24+R25</f>
        <v>0</v>
      </c>
      <c r="S23" s="174">
        <f>+R23-Q23</f>
        <v>0</v>
      </c>
      <c r="T23" s="172">
        <f>SUM(T24:T25)</f>
        <v>420157782.05</v>
      </c>
      <c r="U23" s="173">
        <f>SUM(U24:U25)</f>
        <v>405098202.9200002</v>
      </c>
      <c r="V23" s="173">
        <f>+U23-T23</f>
        <v>-15059579.129999816</v>
      </c>
      <c r="W23" s="101">
        <f t="shared" si="0"/>
        <v>-0.035842675712258215</v>
      </c>
      <c r="Y23" s="39"/>
    </row>
    <row r="24" spans="1:25" ht="15">
      <c r="A24" s="115" t="s">
        <v>57</v>
      </c>
      <c r="B24" s="177">
        <f>+Egresos_1!F29</f>
        <v>866536714</v>
      </c>
      <c r="C24" s="178">
        <f>+Egresos_1!J29</f>
        <v>1546650406</v>
      </c>
      <c r="D24" s="179">
        <f>+C24-B24</f>
        <v>680113692</v>
      </c>
      <c r="E24" s="177">
        <v>183073106.87000003</v>
      </c>
      <c r="F24" s="183">
        <v>333709844.01000017</v>
      </c>
      <c r="G24" s="179">
        <f>+F24-E24</f>
        <v>150636737.14000013</v>
      </c>
      <c r="H24" s="177">
        <v>460373.3</v>
      </c>
      <c r="I24" s="183">
        <v>0</v>
      </c>
      <c r="J24" s="179">
        <f>+I24-H24</f>
        <v>-460373.3</v>
      </c>
      <c r="K24" s="177">
        <v>208182149.56999996</v>
      </c>
      <c r="L24" s="183">
        <v>44375978.68000001</v>
      </c>
      <c r="M24" s="179">
        <f>+L24-K24</f>
        <v>-163806170.88999996</v>
      </c>
      <c r="N24" s="177">
        <v>3548829.1999999993</v>
      </c>
      <c r="O24" s="183">
        <v>5483125.14</v>
      </c>
      <c r="P24" s="179">
        <f>+O24-N24</f>
        <v>1934295.9400000004</v>
      </c>
      <c r="Q24" s="177">
        <v>0</v>
      </c>
      <c r="R24" s="183">
        <v>0</v>
      </c>
      <c r="S24" s="179">
        <f>+R24-Q24</f>
        <v>0</v>
      </c>
      <c r="T24" s="177">
        <f>+E24+H24+K24+N24+Q24</f>
        <v>395264458.94</v>
      </c>
      <c r="U24" s="178">
        <f>+F24+I24+L24+O24+R24</f>
        <v>383568947.83000016</v>
      </c>
      <c r="V24" s="178">
        <f>+U24-T24</f>
        <v>-11695511.109999835</v>
      </c>
      <c r="W24" s="100">
        <f t="shared" si="0"/>
        <v>-0.029589078515595</v>
      </c>
      <c r="Y24" s="39"/>
    </row>
    <row r="25" spans="1:25" ht="15.75" thickBot="1">
      <c r="A25" s="116" t="s">
        <v>58</v>
      </c>
      <c r="B25" s="177">
        <f>+Egresos_1!F30</f>
        <v>92722353</v>
      </c>
      <c r="C25" s="183">
        <f>+Egresos_1!J30</f>
        <v>71763149</v>
      </c>
      <c r="D25" s="179">
        <f>+C25-B25</f>
        <v>-20959204</v>
      </c>
      <c r="E25" s="177">
        <v>12767708.230000006</v>
      </c>
      <c r="F25" s="184">
        <v>14832868.57000001</v>
      </c>
      <c r="G25" s="179">
        <f>+F25-E25</f>
        <v>2065160.3400000036</v>
      </c>
      <c r="H25" s="180">
        <v>3173032.7299999995</v>
      </c>
      <c r="I25" s="181">
        <v>0</v>
      </c>
      <c r="J25" s="179">
        <f>+I25-H25</f>
        <v>-3173032.7299999995</v>
      </c>
      <c r="K25" s="177">
        <v>1232540.4</v>
      </c>
      <c r="L25" s="184">
        <v>0</v>
      </c>
      <c r="M25" s="179">
        <f>+L25-K25</f>
        <v>-1232540.4</v>
      </c>
      <c r="N25" s="177">
        <v>7720041.750000002</v>
      </c>
      <c r="O25" s="184">
        <v>6696386.52</v>
      </c>
      <c r="P25" s="179">
        <f>+O25-N25</f>
        <v>-1023655.2300000023</v>
      </c>
      <c r="Q25" s="177">
        <v>0</v>
      </c>
      <c r="R25" s="184">
        <v>0</v>
      </c>
      <c r="S25" s="179">
        <f>+R25-Q25</f>
        <v>0</v>
      </c>
      <c r="T25" s="177">
        <f>+E25+H25+K25+N25+Q25</f>
        <v>24893323.110000007</v>
      </c>
      <c r="U25" s="178">
        <f>+F25+I25+L25+O25+R25</f>
        <v>21529255.09000001</v>
      </c>
      <c r="V25" s="178">
        <f>+U25-T25</f>
        <v>-3364068.019999996</v>
      </c>
      <c r="W25" s="100">
        <f t="shared" si="0"/>
        <v>-0.1351393707113616</v>
      </c>
      <c r="Y25" s="39"/>
    </row>
    <row r="26" spans="1:23" ht="15.75" thickBot="1">
      <c r="A26" s="138" t="s">
        <v>17</v>
      </c>
      <c r="B26" s="185">
        <f>+B12+B20</f>
        <v>12550078889</v>
      </c>
      <c r="C26" s="185">
        <f>+C12+C20</f>
        <v>10057958198</v>
      </c>
      <c r="D26" s="186">
        <f>+C26-B26</f>
        <v>-2492120691</v>
      </c>
      <c r="E26" s="185">
        <f>+E12+E20</f>
        <v>5833182816.399995</v>
      </c>
      <c r="F26" s="187">
        <f>+F12+F20</f>
        <v>5220733118.770002</v>
      </c>
      <c r="G26" s="186">
        <f>+F26-E26</f>
        <v>-612449697.6299925</v>
      </c>
      <c r="H26" s="185">
        <f>+H12+H20</f>
        <v>107301232.56999998</v>
      </c>
      <c r="I26" s="188">
        <f>+I12+I20</f>
        <v>0</v>
      </c>
      <c r="J26" s="186">
        <f>+I26-H26</f>
        <v>-107301232.56999998</v>
      </c>
      <c r="K26" s="185">
        <f>+K12+K20</f>
        <v>1819429266.2799997</v>
      </c>
      <c r="L26" s="188">
        <f>+L12+L20</f>
        <v>44375978.68000001</v>
      </c>
      <c r="M26" s="189">
        <f>+L26-K26</f>
        <v>-1775053287.5999997</v>
      </c>
      <c r="N26" s="185">
        <f>+N12+N20</f>
        <v>305775121.44000053</v>
      </c>
      <c r="O26" s="187">
        <f>+O12+O20</f>
        <v>482532427.60000056</v>
      </c>
      <c r="P26" s="186">
        <f>+O26-N26</f>
        <v>176757306.16000003</v>
      </c>
      <c r="Q26" s="185">
        <f>+Q12+Q20</f>
        <v>1467167</v>
      </c>
      <c r="R26" s="187">
        <f>+R12+R20</f>
        <v>274826.9</v>
      </c>
      <c r="S26" s="186">
        <f>+R26-Q26</f>
        <v>-1192340.1</v>
      </c>
      <c r="T26" s="185">
        <f>+T12+T20</f>
        <v>8067155603.689995</v>
      </c>
      <c r="U26" s="187">
        <f>+U12+U20</f>
        <v>5747916351.950003</v>
      </c>
      <c r="V26" s="187">
        <f>+U26-T26</f>
        <v>-2319239251.739992</v>
      </c>
      <c r="W26" s="137">
        <f>IF(T26=0,"",V26/T26)</f>
        <v>-0.28749157270242187</v>
      </c>
    </row>
    <row r="27" spans="1:23" ht="15">
      <c r="A27" s="65" t="s">
        <v>145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141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63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190"/>
    </row>
    <row r="30" spans="2:20" ht="15">
      <c r="B30" s="42"/>
      <c r="T30" s="42"/>
    </row>
    <row r="31" spans="3:21" ht="15">
      <c r="C31" s="42"/>
      <c r="U31" s="42"/>
    </row>
  </sheetData>
  <sheetProtection/>
  <mergeCells count="13">
    <mergeCell ref="A1:W1"/>
    <mergeCell ref="B8:D8"/>
    <mergeCell ref="E8:W8"/>
    <mergeCell ref="A9:A10"/>
    <mergeCell ref="T9:W9"/>
    <mergeCell ref="N9:P9"/>
    <mergeCell ref="B9:D9"/>
    <mergeCell ref="E9:G9"/>
    <mergeCell ref="Q9:S9"/>
    <mergeCell ref="H9:J9"/>
    <mergeCell ref="K9:M9"/>
    <mergeCell ref="A2:W2"/>
    <mergeCell ref="A3:W3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tabSelected="1" zoomScale="130" zoomScaleNormal="130" zoomScalePageLayoutView="0" workbookViewId="0" topLeftCell="A1">
      <selection activeCell="N18" sqref="N18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5" width="11.7109375" style="6" bestFit="1" customWidth="1"/>
    <col min="6" max="6" width="12.281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1.7109375" style="6" bestFit="1" customWidth="1"/>
    <col min="12" max="12" width="10.421875" style="105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20" width="11.7109375" style="6" bestFit="1" customWidth="1"/>
    <col min="21" max="21" width="11.7109375" style="105" bestFit="1" customWidth="1"/>
    <col min="22" max="22" width="6.57421875" style="105" bestFit="1" customWidth="1"/>
    <col min="23" max="16384" width="16.57421875" style="6" customWidth="1"/>
  </cols>
  <sheetData>
    <row r="1" spans="2:22" ht="14.25">
      <c r="B1" s="242" t="s">
        <v>146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2:23" ht="12.75">
      <c r="B2" s="243" t="s">
        <v>18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7"/>
    </row>
    <row r="3" spans="2:23" ht="15.75">
      <c r="B3" s="244" t="s">
        <v>116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39" t="s">
        <v>60</v>
      </c>
      <c r="B7" s="239" t="s">
        <v>136</v>
      </c>
      <c r="C7" s="8"/>
      <c r="D7" s="229" t="s">
        <v>26</v>
      </c>
      <c r="E7" s="230"/>
      <c r="F7" s="231"/>
      <c r="G7" s="229" t="s">
        <v>147</v>
      </c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1"/>
    </row>
    <row r="8" spans="1:22" ht="16.5" customHeight="1">
      <c r="A8" s="240"/>
      <c r="B8" s="240"/>
      <c r="C8" s="17"/>
      <c r="D8" s="245" t="s">
        <v>59</v>
      </c>
      <c r="E8" s="246"/>
      <c r="F8" s="247"/>
      <c r="G8" s="223" t="s">
        <v>19</v>
      </c>
      <c r="H8" s="224"/>
      <c r="I8" s="225"/>
      <c r="J8" s="223" t="s">
        <v>118</v>
      </c>
      <c r="K8" s="224"/>
      <c r="L8" s="225"/>
      <c r="M8" s="223" t="s">
        <v>20</v>
      </c>
      <c r="N8" s="224"/>
      <c r="O8" s="225"/>
      <c r="P8" s="223" t="s">
        <v>104</v>
      </c>
      <c r="Q8" s="224"/>
      <c r="R8" s="225"/>
      <c r="S8" s="223" t="s">
        <v>4</v>
      </c>
      <c r="T8" s="224"/>
      <c r="U8" s="224"/>
      <c r="V8" s="225"/>
    </row>
    <row r="9" spans="1:22" ht="17.25" customHeight="1" thickBot="1">
      <c r="A9" s="241"/>
      <c r="B9" s="241"/>
      <c r="C9" s="16"/>
      <c r="D9" s="139">
        <v>2022</v>
      </c>
      <c r="E9" s="140">
        <v>2023</v>
      </c>
      <c r="F9" s="141" t="s">
        <v>13</v>
      </c>
      <c r="G9" s="192">
        <v>2022</v>
      </c>
      <c r="H9" s="140">
        <v>2023</v>
      </c>
      <c r="I9" s="141" t="s">
        <v>13</v>
      </c>
      <c r="J9" s="192">
        <v>2022</v>
      </c>
      <c r="K9" s="140">
        <v>2023</v>
      </c>
      <c r="L9" s="141" t="s">
        <v>13</v>
      </c>
      <c r="M9" s="192">
        <v>2022</v>
      </c>
      <c r="N9" s="140">
        <v>2023</v>
      </c>
      <c r="O9" s="141" t="s">
        <v>13</v>
      </c>
      <c r="P9" s="192">
        <v>2022</v>
      </c>
      <c r="Q9" s="140">
        <v>2023</v>
      </c>
      <c r="R9" s="141" t="s">
        <v>13</v>
      </c>
      <c r="S9" s="192">
        <v>2022</v>
      </c>
      <c r="T9" s="140">
        <v>2023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26750</v>
      </c>
      <c r="E12" s="51">
        <v>101120</v>
      </c>
      <c r="F12" s="150">
        <f>+E12-D12</f>
        <v>74370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32252954</v>
      </c>
      <c r="E14" s="51">
        <v>0</v>
      </c>
      <c r="F14" s="150">
        <f aca="true" t="shared" si="0" ref="F14:F24">+E14-D14</f>
        <v>-32252954</v>
      </c>
      <c r="G14" s="50">
        <v>0</v>
      </c>
      <c r="H14" s="51">
        <v>0</v>
      </c>
      <c r="I14" s="150">
        <f>+H14-G14</f>
        <v>0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0</v>
      </c>
      <c r="T14" s="51">
        <f t="shared" si="1"/>
        <v>0</v>
      </c>
      <c r="U14" s="150">
        <f aca="true" t="shared" si="2" ref="U14:U24">+T14-S14</f>
        <v>0</v>
      </c>
      <c r="V14" s="118" t="str">
        <f>IF(S14=0," ",U14/S14)</f>
        <v> 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56704957</v>
      </c>
      <c r="E15" s="51">
        <v>0</v>
      </c>
      <c r="F15" s="150">
        <f t="shared" si="0"/>
        <v>-56704957</v>
      </c>
      <c r="G15" s="50">
        <v>0</v>
      </c>
      <c r="H15" s="51">
        <v>0</v>
      </c>
      <c r="I15" s="150">
        <f>+H15-G15</f>
        <v>0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0</v>
      </c>
      <c r="T15" s="51">
        <f t="shared" si="1"/>
        <v>0</v>
      </c>
      <c r="U15" s="150">
        <f t="shared" si="2"/>
        <v>0</v>
      </c>
      <c r="V15" s="118" t="str">
        <f>IF(S15=0," ",U15/S15)</f>
        <v> 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66255354</v>
      </c>
      <c r="E16" s="51">
        <v>0</v>
      </c>
      <c r="F16" s="150">
        <f t="shared" si="0"/>
        <v>-66255354</v>
      </c>
      <c r="G16" s="50">
        <v>0</v>
      </c>
      <c r="H16" s="51">
        <v>0</v>
      </c>
      <c r="I16" s="150">
        <f>+H16-G16</f>
        <v>0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0</v>
      </c>
      <c r="T16" s="51">
        <f t="shared" si="1"/>
        <v>0</v>
      </c>
      <c r="U16" s="150">
        <f t="shared" si="2"/>
        <v>0</v>
      </c>
      <c r="V16" s="118" t="str">
        <f>IF(S16=0," ",U16/S16)</f>
        <v> 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591094937</v>
      </c>
      <c r="E18" s="51">
        <v>615201188</v>
      </c>
      <c r="F18" s="150">
        <f>+E18-D18</f>
        <v>24106251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v>500158982</v>
      </c>
      <c r="N18" s="51">
        <v>188622040</v>
      </c>
      <c r="O18" s="150">
        <f>+N18-M18</f>
        <v>-311536942</v>
      </c>
      <c r="P18" s="50">
        <v>0</v>
      </c>
      <c r="Q18" s="51">
        <v>0</v>
      </c>
      <c r="R18" s="150">
        <f aca="true" t="shared" si="3" ref="R18:R24">+Q18-P18</f>
        <v>0</v>
      </c>
      <c r="S18" s="50">
        <f>+G18+J18+M18+P18</f>
        <v>500158982</v>
      </c>
      <c r="T18" s="51">
        <f>+H18+K18+N18+Q18</f>
        <v>188622040</v>
      </c>
      <c r="U18" s="150">
        <f>+T18-S18</f>
        <v>-311536942</v>
      </c>
      <c r="V18" s="118">
        <f>IF(S18=0," ",U18/S18)</f>
        <v>-0.6228758319089829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>
        <v>0</v>
      </c>
      <c r="E19" s="51">
        <v>0</v>
      </c>
      <c r="F19" s="150">
        <f>+E19-D19</f>
        <v>0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50">
        <v>0</v>
      </c>
      <c r="N19" s="51">
        <v>0</v>
      </c>
      <c r="O19" s="150">
        <f>+N19-M19</f>
        <v>0</v>
      </c>
      <c r="P19" s="50">
        <v>0</v>
      </c>
      <c r="Q19" s="51">
        <v>0</v>
      </c>
      <c r="R19" s="150">
        <f t="shared" si="3"/>
        <v>0</v>
      </c>
      <c r="S19" s="50">
        <f>+G19+J19+M19+P19</f>
        <v>0</v>
      </c>
      <c r="T19" s="51">
        <f>+H19+K19+N19+Q19</f>
        <v>0</v>
      </c>
      <c r="U19" s="150">
        <f>+T19-S19</f>
        <v>0</v>
      </c>
      <c r="V19" s="118" t="str">
        <f>IF(S19=0," ",U19/S19)</f>
        <v> 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>
        <f t="shared" si="3"/>
        <v>0</v>
      </c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413059</v>
      </c>
      <c r="E21" s="52">
        <v>0</v>
      </c>
      <c r="F21" s="150">
        <f t="shared" si="0"/>
        <v>-413059</v>
      </c>
      <c r="G21" s="50">
        <v>0</v>
      </c>
      <c r="H21" s="51">
        <v>0</v>
      </c>
      <c r="I21" s="150">
        <f>+H21-G21</f>
        <v>0</v>
      </c>
      <c r="J21" s="50">
        <v>0</v>
      </c>
      <c r="K21" s="52">
        <v>0</v>
      </c>
      <c r="L21" s="150">
        <f>+K21-J21</f>
        <v>0</v>
      </c>
      <c r="M21" s="50">
        <v>0</v>
      </c>
      <c r="N21" s="52">
        <v>0</v>
      </c>
      <c r="O21" s="150">
        <f>+N21-M21</f>
        <v>0</v>
      </c>
      <c r="P21" s="50">
        <v>0</v>
      </c>
      <c r="Q21" s="52">
        <v>0</v>
      </c>
      <c r="R21" s="150">
        <f t="shared" si="3"/>
        <v>0</v>
      </c>
      <c r="S21" s="50">
        <f aca="true" t="shared" si="4" ref="S21:T24">+G21+J21+M21+P21</f>
        <v>0</v>
      </c>
      <c r="T21" s="52">
        <f t="shared" si="4"/>
        <v>0</v>
      </c>
      <c r="U21" s="150">
        <f t="shared" si="2"/>
        <v>0</v>
      </c>
      <c r="V21" s="118" t="str">
        <f>IF(S21=0," ",U21/S21)</f>
        <v> 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25245310</v>
      </c>
      <c r="E22" s="51">
        <v>0</v>
      </c>
      <c r="F22" s="150">
        <f t="shared" si="0"/>
        <v>-25245310</v>
      </c>
      <c r="G22" s="50">
        <v>0</v>
      </c>
      <c r="H22" s="51">
        <v>0</v>
      </c>
      <c r="I22" s="150">
        <f>+H22-G22</f>
        <v>0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 t="shared" si="3"/>
        <v>0</v>
      </c>
      <c r="S22" s="50">
        <f t="shared" si="4"/>
        <v>0</v>
      </c>
      <c r="T22" s="51">
        <f t="shared" si="4"/>
        <v>0</v>
      </c>
      <c r="U22" s="150">
        <f t="shared" si="2"/>
        <v>0</v>
      </c>
      <c r="V22" s="118" t="str">
        <f>IF(S22=0," ",U22/S22)</f>
        <v> 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23840</v>
      </c>
      <c r="E23" s="51">
        <v>0</v>
      </c>
      <c r="F23" s="150">
        <f>+E23-D23</f>
        <v>-23840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v>0</v>
      </c>
      <c r="N23" s="51">
        <v>0</v>
      </c>
      <c r="O23" s="150">
        <f>+N23-M23</f>
        <v>0</v>
      </c>
      <c r="P23" s="50">
        <v>0</v>
      </c>
      <c r="Q23" s="51">
        <v>0</v>
      </c>
      <c r="R23" s="150">
        <f t="shared" si="3"/>
        <v>0</v>
      </c>
      <c r="S23" s="50">
        <f t="shared" si="4"/>
        <v>0</v>
      </c>
      <c r="T23" s="51">
        <f t="shared" si="4"/>
        <v>0</v>
      </c>
      <c r="U23" s="150">
        <f>+T23-S23</f>
        <v>0</v>
      </c>
      <c r="V23" s="118" t="str">
        <f>IF(S23=0," ",U23/S23)</f>
        <v> 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6221787</v>
      </c>
      <c r="E24" s="51">
        <v>0</v>
      </c>
      <c r="F24" s="150">
        <f t="shared" si="0"/>
        <v>-6221787</v>
      </c>
      <c r="G24" s="50">
        <v>0</v>
      </c>
      <c r="H24" s="51">
        <v>0</v>
      </c>
      <c r="I24" s="150">
        <f>+H24-G24</f>
        <v>0</v>
      </c>
      <c r="J24" s="50">
        <v>0</v>
      </c>
      <c r="K24" s="51">
        <v>0</v>
      </c>
      <c r="L24" s="150">
        <f>+K24-J24</f>
        <v>0</v>
      </c>
      <c r="M24" s="50">
        <v>0</v>
      </c>
      <c r="N24" s="51">
        <v>0</v>
      </c>
      <c r="O24" s="150">
        <f>+N24-M24</f>
        <v>0</v>
      </c>
      <c r="P24" s="50">
        <v>0</v>
      </c>
      <c r="Q24" s="51">
        <v>0</v>
      </c>
      <c r="R24" s="150">
        <f t="shared" si="3"/>
        <v>0</v>
      </c>
      <c r="S24" s="50">
        <f t="shared" si="4"/>
        <v>0</v>
      </c>
      <c r="T24" s="51">
        <f t="shared" si="4"/>
        <v>0</v>
      </c>
      <c r="U24" s="150">
        <f t="shared" si="2"/>
        <v>0</v>
      </c>
      <c r="V24" s="118" t="str">
        <f>IF(S24=0," ",U24/S24)</f>
        <v> 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376424767</v>
      </c>
      <c r="E26" s="51">
        <v>744088219</v>
      </c>
      <c r="F26" s="150">
        <f>+E26-D26</f>
        <v>367663452</v>
      </c>
      <c r="G26" s="50">
        <v>0</v>
      </c>
      <c r="H26" s="51">
        <v>0</v>
      </c>
      <c r="I26" s="150">
        <f>+H26-G26</f>
        <v>0</v>
      </c>
      <c r="J26" s="50">
        <v>0</v>
      </c>
      <c r="K26" s="51">
        <v>0</v>
      </c>
      <c r="L26" s="150">
        <f>+K26-J26</f>
        <v>0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0</v>
      </c>
      <c r="T26" s="51">
        <f>+H26+K26+N26+Q26</f>
        <v>0</v>
      </c>
      <c r="U26" s="150">
        <f>+T26-S26</f>
        <v>0</v>
      </c>
      <c r="V26" s="118" t="str">
        <f>IF(S26=0," ",U26/S26)</f>
        <v> 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1780012550</v>
      </c>
      <c r="E27" s="51">
        <v>0</v>
      </c>
      <c r="F27" s="150">
        <f>+E27-D27</f>
        <v>-1780012550</v>
      </c>
      <c r="G27" s="50">
        <v>0</v>
      </c>
      <c r="H27" s="51">
        <v>0</v>
      </c>
      <c r="I27" s="150">
        <f>+H27-G27</f>
        <v>0</v>
      </c>
      <c r="J27" s="50">
        <v>0</v>
      </c>
      <c r="K27" s="51">
        <v>0</v>
      </c>
      <c r="L27" s="150">
        <f>+K27-J27</f>
        <v>0</v>
      </c>
      <c r="M27" s="50">
        <v>0</v>
      </c>
      <c r="N27" s="51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0">
        <f>+G27+J27+M27+P27</f>
        <v>0</v>
      </c>
      <c r="T27" s="51">
        <f>+H27+K27+N27+Q27</f>
        <v>0</v>
      </c>
      <c r="U27" s="150">
        <f>+T27-S27</f>
        <v>0</v>
      </c>
      <c r="V27" s="118" t="str">
        <f>IF(S27=0," ",U27/S27)</f>
        <v> 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361684663</v>
      </c>
      <c r="E29" s="51">
        <v>162570932</v>
      </c>
      <c r="F29" s="150">
        <f>+E29-D29</f>
        <v>-199113731</v>
      </c>
      <c r="G29" s="50">
        <v>0</v>
      </c>
      <c r="H29" s="51">
        <v>0</v>
      </c>
      <c r="I29" s="150">
        <f>+H29-G29</f>
        <v>0</v>
      </c>
      <c r="J29" s="50">
        <v>0</v>
      </c>
      <c r="K29" s="51">
        <v>0</v>
      </c>
      <c r="L29" s="150">
        <f>+K29-J29</f>
        <v>0</v>
      </c>
      <c r="M29" s="50">
        <v>0</v>
      </c>
      <c r="N29" s="51">
        <v>0</v>
      </c>
      <c r="O29" s="150">
        <f>+N29-M29</f>
        <v>0</v>
      </c>
      <c r="P29" s="50">
        <v>0</v>
      </c>
      <c r="Q29" s="51">
        <v>0</v>
      </c>
      <c r="R29" s="150">
        <f>+Q29-P29</f>
        <v>0</v>
      </c>
      <c r="S29" s="50">
        <f>+G29+J29+M29+P29</f>
        <v>0</v>
      </c>
      <c r="T29" s="51">
        <f>+H29+K29+N29+Q29</f>
        <v>0</v>
      </c>
      <c r="U29" s="150">
        <f>+T29-S29</f>
        <v>0</v>
      </c>
      <c r="V29" s="118" t="str">
        <f>IF(S29=0," ",U29/S29)</f>
        <v> 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37" t="s">
        <v>4</v>
      </c>
      <c r="B31" s="238"/>
      <c r="C31" s="17"/>
      <c r="D31" s="152">
        <f>SUM(D12:D29)</f>
        <v>3296360928</v>
      </c>
      <c r="E31" s="153">
        <f aca="true" t="shared" si="5" ref="E31:U31">SUM(E12:E29)</f>
        <v>1521961459</v>
      </c>
      <c r="F31" s="154">
        <f t="shared" si="5"/>
        <v>-1774399469</v>
      </c>
      <c r="G31" s="152">
        <f t="shared" si="5"/>
        <v>0</v>
      </c>
      <c r="H31" s="155">
        <f>SUM(H12:H29)</f>
        <v>0</v>
      </c>
      <c r="I31" s="154">
        <f t="shared" si="5"/>
        <v>0</v>
      </c>
      <c r="J31" s="152">
        <f t="shared" si="5"/>
        <v>0</v>
      </c>
      <c r="K31" s="155">
        <f t="shared" si="5"/>
        <v>0</v>
      </c>
      <c r="L31" s="154">
        <f t="shared" si="5"/>
        <v>0</v>
      </c>
      <c r="M31" s="152">
        <f t="shared" si="5"/>
        <v>500158982</v>
      </c>
      <c r="N31" s="155">
        <f t="shared" si="5"/>
        <v>188622040</v>
      </c>
      <c r="O31" s="154">
        <f t="shared" si="5"/>
        <v>-311536942</v>
      </c>
      <c r="P31" s="152">
        <f t="shared" si="5"/>
        <v>0</v>
      </c>
      <c r="Q31" s="155">
        <f t="shared" si="5"/>
        <v>0</v>
      </c>
      <c r="R31" s="154">
        <f t="shared" si="5"/>
        <v>0</v>
      </c>
      <c r="S31" s="152">
        <f t="shared" si="5"/>
        <v>500158982</v>
      </c>
      <c r="T31" s="155">
        <f t="shared" si="5"/>
        <v>188622040</v>
      </c>
      <c r="U31" s="154">
        <f t="shared" si="5"/>
        <v>-311536942</v>
      </c>
      <c r="V31" s="156">
        <f>IF(S31=0," ",U31/S31)</f>
        <v>-0.6228758319089829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145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7"/>
      <c r="N34" s="157"/>
      <c r="O34" s="47"/>
      <c r="P34" s="111"/>
      <c r="R34" s="47"/>
      <c r="S34" s="157"/>
      <c r="T34" s="157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B1:V1"/>
    <mergeCell ref="B2:V2"/>
    <mergeCell ref="B3:V3"/>
    <mergeCell ref="D8:F8"/>
    <mergeCell ref="G8:I8"/>
    <mergeCell ref="J8:L8"/>
    <mergeCell ref="P8:R8"/>
    <mergeCell ref="D7:F7"/>
    <mergeCell ref="G7:V7"/>
    <mergeCell ref="A31:B31"/>
    <mergeCell ref="S8:V8"/>
    <mergeCell ref="B7:B9"/>
    <mergeCell ref="A7:A9"/>
    <mergeCell ref="M8:O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2023-10-04T21:28:55Z</dcterms:modified>
  <cp:category/>
  <cp:version/>
  <cp:contentType/>
  <cp:contentStatus/>
</cp:coreProperties>
</file>