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7595" windowHeight="9855" activeTab="3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DYT!$B$2:$M$20</definedName>
    <definedName name="_xlnm.Print_Area" localSheetId="4">RD!$B$2:$M$20</definedName>
    <definedName name="_xlnm.Print_Area" localSheetId="1">RDR!$B$2:$L$20</definedName>
    <definedName name="_xlnm.Print_Area" localSheetId="0">RO!$B$2:$M$20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7" l="1"/>
  <c r="E16" i="7"/>
  <c r="E15" i="7"/>
  <c r="E14" i="7"/>
  <c r="E17" i="5"/>
  <c r="E16" i="5"/>
  <c r="E15" i="5"/>
  <c r="E14" i="5"/>
  <c r="E17" i="6"/>
  <c r="E16" i="6"/>
  <c r="E15" i="6"/>
  <c r="E14" i="6"/>
  <c r="E17" i="4"/>
  <c r="E16" i="4"/>
  <c r="E15" i="4"/>
  <c r="E14" i="4"/>
  <c r="E16" i="1"/>
  <c r="E15" i="1"/>
  <c r="E17" i="1" l="1"/>
  <c r="L15" i="1"/>
  <c r="E14" i="1"/>
  <c r="M15" i="1"/>
  <c r="I15" i="5"/>
  <c r="J15" i="5"/>
  <c r="K15" i="5"/>
  <c r="L15" i="5"/>
  <c r="K15" i="4"/>
  <c r="L15" i="4"/>
  <c r="J15" i="4" l="1"/>
  <c r="I15" i="4"/>
  <c r="K15" i="1"/>
  <c r="J15" i="1"/>
  <c r="J14" i="5"/>
  <c r="L17" i="4" l="1"/>
  <c r="L16" i="4"/>
  <c r="M17" i="6"/>
  <c r="M16" i="6"/>
  <c r="M15" i="6"/>
  <c r="L17" i="5"/>
  <c r="L16" i="5"/>
  <c r="M17" i="7"/>
  <c r="M16" i="7"/>
  <c r="M15" i="7"/>
  <c r="M17" i="1"/>
  <c r="M16" i="1"/>
  <c r="L14" i="4"/>
  <c r="M14" i="6"/>
  <c r="L14" i="5"/>
  <c r="M14" i="7"/>
  <c r="M14" i="1"/>
  <c r="J14" i="4" l="1"/>
  <c r="K14" i="1"/>
  <c r="D18" i="6" l="1"/>
  <c r="C18" i="6"/>
  <c r="I18" i="7" l="1"/>
  <c r="H18" i="7"/>
  <c r="G18" i="7"/>
  <c r="F18" i="7"/>
  <c r="E18" i="7"/>
  <c r="D18" i="7"/>
  <c r="C18" i="7"/>
  <c r="L17" i="7"/>
  <c r="K17" i="7"/>
  <c r="J17" i="7"/>
  <c r="L16" i="7"/>
  <c r="K16" i="7"/>
  <c r="J16" i="7"/>
  <c r="L15" i="7"/>
  <c r="K15" i="7"/>
  <c r="J15" i="7"/>
  <c r="L14" i="7"/>
  <c r="K14" i="7"/>
  <c r="J14" i="7"/>
  <c r="G18" i="1"/>
  <c r="H18" i="1"/>
  <c r="I18" i="1"/>
  <c r="J14" i="1"/>
  <c r="J16" i="1"/>
  <c r="J17" i="1"/>
  <c r="I18" i="6"/>
  <c r="H18" i="6"/>
  <c r="G18" i="6"/>
  <c r="F18" i="6"/>
  <c r="E18" i="6"/>
  <c r="L17" i="6"/>
  <c r="K17" i="6"/>
  <c r="J17" i="6"/>
  <c r="L16" i="6"/>
  <c r="K16" i="6"/>
  <c r="J16" i="6"/>
  <c r="L15" i="6"/>
  <c r="K15" i="6"/>
  <c r="J15" i="6"/>
  <c r="L14" i="6"/>
  <c r="K14" i="6"/>
  <c r="J14" i="6"/>
  <c r="H18" i="5"/>
  <c r="G18" i="5"/>
  <c r="F18" i="5"/>
  <c r="E18" i="5"/>
  <c r="D18" i="5"/>
  <c r="C18" i="5"/>
  <c r="K17" i="5"/>
  <c r="J17" i="5"/>
  <c r="I17" i="5"/>
  <c r="K16" i="5"/>
  <c r="J16" i="5"/>
  <c r="I16" i="5"/>
  <c r="K14" i="5"/>
  <c r="I14" i="5"/>
  <c r="H18" i="4"/>
  <c r="G18" i="4"/>
  <c r="F18" i="4"/>
  <c r="E18" i="4"/>
  <c r="D18" i="4"/>
  <c r="C18" i="4"/>
  <c r="K17" i="4"/>
  <c r="J17" i="4"/>
  <c r="I17" i="4"/>
  <c r="K16" i="4"/>
  <c r="J16" i="4"/>
  <c r="I16" i="4"/>
  <c r="K14" i="4"/>
  <c r="I14" i="4"/>
  <c r="L17" i="1"/>
  <c r="K17" i="1"/>
  <c r="L16" i="1"/>
  <c r="K16" i="1"/>
  <c r="L14" i="1"/>
  <c r="F18" i="1"/>
  <c r="D18" i="1"/>
  <c r="C18" i="1"/>
  <c r="M18" i="7" l="1"/>
  <c r="J18" i="7"/>
  <c r="L18" i="7"/>
  <c r="K18" i="7"/>
  <c r="M18" i="1"/>
  <c r="L18" i="5"/>
  <c r="M18" i="6"/>
  <c r="K18" i="6"/>
  <c r="J18" i="6"/>
  <c r="L18" i="6"/>
  <c r="I18" i="5"/>
  <c r="K18" i="5"/>
  <c r="J18" i="5"/>
  <c r="I18" i="4"/>
  <c r="K18" i="4"/>
  <c r="J18" i="4"/>
  <c r="L18" i="4"/>
  <c r="E18" i="1"/>
  <c r="L18" i="1" s="1"/>
  <c r="J18" i="1" l="1"/>
  <c r="K18" i="1"/>
</calcChain>
</file>

<file path=xl/sharedStrings.xml><?xml version="1.0" encoding="utf-8"?>
<sst xmlns="http://schemas.openxmlformats.org/spreadsheetml/2006/main" count="113" uniqueCount="28">
  <si>
    <t>PRESUPUESTO</t>
  </si>
  <si>
    <t>UNIDAD EJECUTORA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</si>
  <si>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</si>
  <si>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</si>
  <si>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</si>
  <si>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</si>
  <si>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</si>
  <si>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</si>
  <si>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</si>
  <si>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</si>
  <si>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</si>
  <si>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</si>
  <si>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</si>
  <si>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</si>
  <si>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</si>
  <si>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</si>
  <si>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</si>
  <si>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COMPROMETIDO
ENERO
(3)</t>
  </si>
  <si>
    <t>DEVENGADO
ENERO
(4)</t>
  </si>
  <si>
    <t>GIRO
ENERO
(5)</t>
  </si>
  <si>
    <t>001. ADMINISTRACION CENTRAL - MINSA</t>
  </si>
  <si>
    <t>022. DIRECCION DE SALUD II LIMA SUR</t>
  </si>
  <si>
    <t>123. PROGRAMA DE APOYO A LA REFORMA DEL SECTOR SALUD - PARSALUD</t>
  </si>
  <si>
    <t>124. DIRECCION DE ABASTECIMIENTO DE RECURSOS ESTRATEGICOS DE SALUD - DARES</t>
  </si>
  <si>
    <t>SALDO
PIM-DEV</t>
  </si>
  <si>
    <t>INDICADOR</t>
  </si>
  <si>
    <t>EJECUCION PRESUPUESTAL MENSUALIZADA DE GASTOS 
MINISTERIO DE SALUD 2016
AL MES DE ENERO</t>
  </si>
  <si>
    <t>Fuente: Consulta Amigable y Base de Datos  MEF al 31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</si>
</sst>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0.0%"/>
    <numFmt numFmtId="165" formatCode="_ * #,##0_ ;_ * \-#,##0_ ;_ * &quot;-&quot;??_ ;_ @_ "/>
    <numFmt numFmtId="166" formatCode="#,##0.0"/>
    <numFmt numFmtId="167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165" fontId="0" fillId="34" borderId="2" xfId="0" applyNumberFormat="1" applyFill="1" applyBorder="1" applyAlignment="1">
      <alignment vertical="center"/>
    </xf>
    <xf numFmtId="165" fontId="0" fillId="34" borderId="3" xfId="0" applyNumberFormat="1" applyFill="1" applyBorder="1" applyAlignment="1">
      <alignment vertical="center"/>
    </xf>
    <xf numFmtId="165" fontId="23" fillId="34" borderId="3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84668</xdr:colOff>
      <xdr:row>1</xdr:row>
      <xdr:rowOff>84668</xdr:rowOff>
    </xdr:from>
    <xdr:to>
      <xdr:col>1</xdr:col>
      <xdr:colOff>2053167</xdr:colOff>
      <xdr:row>4</xdr:row>
      <xdr:rowOff>2547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275168"/>
          <a:ext cx="1968499" cy="49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381000</xdr:colOff>
      <xdr:row>0</xdr:row>
      <xdr:rowOff>169334</xdr:rowOff>
    </xdr:from>
    <xdr:to>
      <xdr:col>12</xdr:col>
      <xdr:colOff>931334</xdr:colOff>
      <xdr:row>4</xdr:row>
      <xdr:rowOff>149375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0917" y="169334"/>
          <a:ext cx="1397000" cy="75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349251</xdr:colOff>
      <xdr:row>1</xdr:row>
      <xdr:rowOff>105834</xdr:rowOff>
    </xdr:from>
    <xdr:to>
      <xdr:col>1</xdr:col>
      <xdr:colOff>1926167</xdr:colOff>
      <xdr:row>4</xdr:row>
      <xdr:rowOff>23713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1" y="296334"/>
          <a:ext cx="1968499" cy="49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391584</xdr:colOff>
      <xdr:row>1</xdr:row>
      <xdr:rowOff>21166</xdr:rowOff>
    </xdr:from>
    <xdr:to>
      <xdr:col>11</xdr:col>
      <xdr:colOff>941917</xdr:colOff>
      <xdr:row>5</xdr:row>
      <xdr:rowOff>1207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4" y="211666"/>
          <a:ext cx="1397000" cy="75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52918</xdr:colOff>
      <xdr:row>1</xdr:row>
      <xdr:rowOff>95252</xdr:rowOff>
    </xdr:from>
    <xdr:to>
      <xdr:col>1</xdr:col>
      <xdr:colOff>2021417</xdr:colOff>
      <xdr:row>4</xdr:row>
      <xdr:rowOff>13131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1" y="285752"/>
          <a:ext cx="1968499" cy="49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423335</xdr:colOff>
      <xdr:row>1</xdr:row>
      <xdr:rowOff>21168</xdr:rowOff>
    </xdr:from>
    <xdr:to>
      <xdr:col>12</xdr:col>
      <xdr:colOff>973668</xdr:colOff>
      <xdr:row>5</xdr:row>
      <xdr:rowOff>1209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835" y="211668"/>
          <a:ext cx="1397000" cy="75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95252</xdr:rowOff>
    </xdr:from>
    <xdr:to>
      <xdr:col>1</xdr:col>
      <xdr:colOff>2031999</xdr:colOff>
      <xdr:row>4</xdr:row>
      <xdr:rowOff>13131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3" y="285752"/>
          <a:ext cx="1968499" cy="49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497416</xdr:colOff>
      <xdr:row>1</xdr:row>
      <xdr:rowOff>10584</xdr:rowOff>
    </xdr:from>
    <xdr:to>
      <xdr:col>12</xdr:col>
      <xdr:colOff>31749</xdr:colOff>
      <xdr:row>4</xdr:row>
      <xdr:rowOff>181125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3916" y="201084"/>
          <a:ext cx="1397000" cy="75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19"/>
  <sheetViews>
    <sheetView showGridLines="0" zoomScale="90" zoomScaleNormal="90" workbookViewId="0">
      <selection activeCell="K8" sqref="K8"/>
    </sheetView>
  </sheetViews>
  <sheetFormatPr baseColWidth="10" defaultRowHeight="15" x14ac:dyDescent="0.25"/>
  <cols>
    <col min="1" max="1" width="5.85546875" style="1" customWidth="1"/>
    <col min="2" max="2" width="50.7109375" style="1" customWidth="1"/>
    <col min="3" max="4" width="14.7109375" style="1" customWidth="1"/>
    <col min="5" max="5" width="18.42578125" style="1" bestFit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6</v>
      </c>
    </row>
    <row r="9" spans="2:13" x14ac:dyDescent="0.2">
      <c r="B9" s="3" t="s">
        <v>2</v>
      </c>
    </row>
    <row r="11" spans="2:13" x14ac:dyDescent="0.25">
      <c r="B11" s="4"/>
      <c r="F11" s="34"/>
      <c r="H11" s="33"/>
      <c r="J11" s="43"/>
      <c r="K11" s="43"/>
      <c r="L11" s="43"/>
    </row>
    <row r="12" spans="2:13" s="5" customFormat="1" ht="19.5" customHeight="1" x14ac:dyDescent="0.25">
      <c r="B12" s="41" t="s">
        <v>1</v>
      </c>
      <c r="C12" s="40" t="s">
        <v>0</v>
      </c>
      <c r="D12" s="40"/>
      <c r="E12" s="38" t="s">
        <v>15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6" t="s">
        <v>20</v>
      </c>
      <c r="C14" s="8">
        <v>2319877349</v>
      </c>
      <c r="D14" s="8">
        <v>2317078697</v>
      </c>
      <c r="E14" s="30">
        <f>+D14*70/100</f>
        <v>1621955087.9000001</v>
      </c>
      <c r="F14" s="19">
        <v>423010117</v>
      </c>
      <c r="G14" s="8"/>
      <c r="H14" s="8">
        <v>76882400</v>
      </c>
      <c r="I14" s="8"/>
      <c r="J14" s="13">
        <f>IF(ISERROR(+G14/E14)=TRUE,0,++G14/E14)</f>
        <v>0</v>
      </c>
      <c r="K14" s="13">
        <f>IF(ISERROR(+H14/E14)=TRUE,0,++H14/E14)</f>
        <v>4.7401065894828343E-2</v>
      </c>
      <c r="L14" s="13">
        <f t="shared" ref="L14:L18" si="0">IF(ISERROR(+I14/E14)=TRUE,0,++I14/E14)</f>
        <v>0</v>
      </c>
      <c r="M14" s="16">
        <f>+D14-H14</f>
        <v>2240196297</v>
      </c>
    </row>
    <row r="15" spans="2:13" ht="20.100000000000001" customHeight="1" x14ac:dyDescent="0.25">
      <c r="B15" s="7" t="s">
        <v>21</v>
      </c>
      <c r="C15" s="9">
        <v>65371578</v>
      </c>
      <c r="D15" s="9">
        <v>69133302</v>
      </c>
      <c r="E15" s="31">
        <f>+D15*100/100</f>
        <v>69133302</v>
      </c>
      <c r="F15" s="20">
        <v>7571919</v>
      </c>
      <c r="G15" s="9"/>
      <c r="H15" s="9">
        <v>4691992</v>
      </c>
      <c r="I15" s="9"/>
      <c r="J15" s="14">
        <f t="shared" ref="J15:J18" si="1">IF(ISERROR(+G15/E15)=TRUE,0,++G15/E15)</f>
        <v>0</v>
      </c>
      <c r="K15" s="14">
        <f t="shared" ref="K15:K18" si="2">IF(ISERROR(+H15/E15)=TRUE,0,++H15/E15)</f>
        <v>6.7868767500791446E-2</v>
      </c>
      <c r="L15" s="14">
        <f t="shared" si="0"/>
        <v>0</v>
      </c>
      <c r="M15" s="17">
        <f t="shared" ref="M15:M17" si="3">+D15-H15</f>
        <v>64441310</v>
      </c>
    </row>
    <row r="16" spans="2:13" ht="20.100000000000001" customHeight="1" x14ac:dyDescent="0.25">
      <c r="B16" s="7" t="s">
        <v>22</v>
      </c>
      <c r="C16" s="9">
        <v>71531785</v>
      </c>
      <c r="D16" s="9">
        <v>71531785</v>
      </c>
      <c r="E16" s="31">
        <f>+D16*100/100</f>
        <v>71531785</v>
      </c>
      <c r="F16" s="24">
        <v>3865698</v>
      </c>
      <c r="G16" s="9"/>
      <c r="H16" s="9">
        <v>1389491</v>
      </c>
      <c r="I16" s="9"/>
      <c r="J16" s="14">
        <f>IF(ISERROR(+G16/#REF!)=TRUE,0,++G16/#REF!)</f>
        <v>0</v>
      </c>
      <c r="K16" s="14">
        <f>IF(ISERROR(+H16/#REF!)=TRUE,0,++H16/#REF!)</f>
        <v>0</v>
      </c>
      <c r="L16" s="14">
        <f>IF(ISERROR(+I16/#REF!)=TRUE,0,++I16/#REF!)</f>
        <v>0</v>
      </c>
      <c r="M16" s="17">
        <f t="shared" si="3"/>
        <v>70142294</v>
      </c>
    </row>
    <row r="17" spans="2:13" ht="20.100000000000001" customHeight="1" x14ac:dyDescent="0.25">
      <c r="B17" s="7" t="s">
        <v>23</v>
      </c>
      <c r="C17" s="9">
        <v>436350000</v>
      </c>
      <c r="D17" s="9">
        <v>436350000</v>
      </c>
      <c r="E17" s="31">
        <f t="shared" ref="E15:E17" si="4">+D17*70/100</f>
        <v>305445000</v>
      </c>
      <c r="F17" s="24">
        <v>66832623</v>
      </c>
      <c r="G17" s="9"/>
      <c r="H17" s="9">
        <v>35507646</v>
      </c>
      <c r="I17" s="9"/>
      <c r="J17" s="14">
        <f t="shared" si="1"/>
        <v>0</v>
      </c>
      <c r="K17" s="14">
        <f t="shared" si="2"/>
        <v>0.1162489024210578</v>
      </c>
      <c r="L17" s="14">
        <f t="shared" si="0"/>
        <v>0</v>
      </c>
      <c r="M17" s="17">
        <f t="shared" si="3"/>
        <v>400842354</v>
      </c>
    </row>
    <row r="18" spans="2:13" ht="23.25" customHeight="1" x14ac:dyDescent="0.25">
      <c r="B18" s="11" t="s">
        <v>5</v>
      </c>
      <c r="C18" s="11">
        <f t="shared" ref="C18:I18" si="5">SUM(C14:C17)</f>
        <v>2893130712</v>
      </c>
      <c r="D18" s="11">
        <f t="shared" si="5"/>
        <v>2894093784</v>
      </c>
      <c r="E18" s="21">
        <f t="shared" si="5"/>
        <v>2068065174.9000001</v>
      </c>
      <c r="F18" s="21">
        <f t="shared" si="5"/>
        <v>501280357</v>
      </c>
      <c r="G18" s="11">
        <f t="shared" si="5"/>
        <v>0</v>
      </c>
      <c r="H18" s="11">
        <f t="shared" si="5"/>
        <v>118471529</v>
      </c>
      <c r="I18" s="11">
        <f t="shared" si="5"/>
        <v>0</v>
      </c>
      <c r="J18" s="15">
        <f t="shared" si="1"/>
        <v>0</v>
      </c>
      <c r="K18" s="15">
        <f t="shared" si="2"/>
        <v>5.7286167978593136E-2</v>
      </c>
      <c r="L18" s="15">
        <f t="shared" si="0"/>
        <v>0</v>
      </c>
      <c r="M18" s="18">
        <f>SUM(M14:M17)</f>
        <v>2775622255</v>
      </c>
    </row>
    <row r="19" spans="2:13" x14ac:dyDescent="0.2">
      <c r="B19" s="12" t="s">
        <v>27</v>
      </c>
    </row>
  </sheetData>
  <mergeCells count="11">
    <mergeCell ref="M12:M13"/>
    <mergeCell ref="B2:M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58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19"/>
  <sheetViews>
    <sheetView showGridLines="0" zoomScale="90" zoomScaleNormal="90" workbookViewId="0">
      <selection activeCell="F8" sqref="F8"/>
    </sheetView>
  </sheetViews>
  <sheetFormatPr baseColWidth="10" defaultRowHeight="15" x14ac:dyDescent="0.25"/>
  <cols>
    <col min="1" max="1" width="5.85546875" style="1" customWidth="1"/>
    <col min="2" max="2" width="50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8" spans="2:12" ht="15.75" x14ac:dyDescent="0.25">
      <c r="B8" s="2" t="s">
        <v>7</v>
      </c>
    </row>
    <row r="9" spans="2:12" x14ac:dyDescent="0.2">
      <c r="B9" s="3" t="s">
        <v>2</v>
      </c>
    </row>
    <row r="11" spans="2:12" x14ac:dyDescent="0.25">
      <c r="B11" s="4"/>
      <c r="I11" s="43"/>
      <c r="J11" s="43"/>
      <c r="K11" s="43"/>
    </row>
    <row r="12" spans="2:12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18</v>
      </c>
      <c r="H12" s="38" t="s">
        <v>19</v>
      </c>
      <c r="I12" s="44" t="s">
        <v>25</v>
      </c>
      <c r="J12" s="44"/>
      <c r="K12" s="44"/>
      <c r="L12" s="35" t="s">
        <v>24</v>
      </c>
    </row>
    <row r="13" spans="2:12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22" t="s">
        <v>11</v>
      </c>
      <c r="J13" s="22" t="s">
        <v>12</v>
      </c>
      <c r="K13" s="23" t="s">
        <v>13</v>
      </c>
      <c r="L13" s="36"/>
    </row>
    <row r="14" spans="2:12" ht="20.100000000000001" customHeight="1" x14ac:dyDescent="0.25">
      <c r="B14" s="6" t="s">
        <v>20</v>
      </c>
      <c r="C14" s="8">
        <v>57681394</v>
      </c>
      <c r="D14" s="8">
        <v>45758873</v>
      </c>
      <c r="E14" s="30">
        <f>+D14*100/100</f>
        <v>45758873</v>
      </c>
      <c r="F14" s="19">
        <v>31472500</v>
      </c>
      <c r="G14" s="8">
        <v>2335831</v>
      </c>
      <c r="H14" s="8"/>
      <c r="I14" s="13">
        <f>IF(ISERROR(+#REF!/E14)=TRUE,0,++#REF!/E14)</f>
        <v>0</v>
      </c>
      <c r="J14" s="13">
        <f>IF(ISERROR(+G14/E14)=TRUE,0,++G14/E14)</f>
        <v>5.1046515066050686E-2</v>
      </c>
      <c r="K14" s="13">
        <f>IF(ISERROR(+H14/E14)=TRUE,0,++H14/E14)</f>
        <v>0</v>
      </c>
      <c r="L14" s="16">
        <f>+D14-G14</f>
        <v>43423042</v>
      </c>
    </row>
    <row r="15" spans="2:12" ht="20.100000000000001" customHeight="1" x14ac:dyDescent="0.25">
      <c r="B15" s="7" t="s">
        <v>21</v>
      </c>
      <c r="C15" s="9">
        <v>4867981</v>
      </c>
      <c r="D15" s="9">
        <v>4867981</v>
      </c>
      <c r="E15" s="31">
        <f>+D15*100/100</f>
        <v>4867981</v>
      </c>
      <c r="F15" s="24">
        <v>372311</v>
      </c>
      <c r="G15" s="9">
        <v>158350</v>
      </c>
      <c r="H15" s="9"/>
      <c r="I15" s="14">
        <f>IF(ISERROR(+#REF!/E15)=TRUE,0,++#REF!/E15)</f>
        <v>0</v>
      </c>
      <c r="J15" s="14">
        <f>IF(ISERROR(+G15/E15)=TRUE,0,++G15/E15)</f>
        <v>3.2528886205595298E-2</v>
      </c>
      <c r="K15" s="14">
        <f>IF(ISERROR(+H15/E15)=TRUE,0,++H15/E15)</f>
        <v>0</v>
      </c>
      <c r="L15" s="17">
        <f>+D15-G15</f>
        <v>4709631</v>
      </c>
    </row>
    <row r="16" spans="2:12" ht="20.100000000000001" customHeight="1" x14ac:dyDescent="0.25">
      <c r="B16" s="7" t="s">
        <v>22</v>
      </c>
      <c r="C16" s="9">
        <v>136107</v>
      </c>
      <c r="D16" s="9">
        <v>1036107</v>
      </c>
      <c r="E16" s="31">
        <f>+D16*100/100</f>
        <v>1036107</v>
      </c>
      <c r="F16" s="24">
        <v>139014</v>
      </c>
      <c r="G16" s="9">
        <v>88514</v>
      </c>
      <c r="H16" s="9"/>
      <c r="I16" s="14">
        <f>IF(ISERROR(+#REF!/E16)=TRUE,0,++#REF!/E16)</f>
        <v>0</v>
      </c>
      <c r="J16" s="14">
        <f>IF(ISERROR(+G16/E16)=TRUE,0,++G16/E16)</f>
        <v>8.5429400631401975E-2</v>
      </c>
      <c r="K16" s="14">
        <f>IF(ISERROR(+H16/E16)=TRUE,0,++H16/E16)</f>
        <v>0</v>
      </c>
      <c r="L16" s="17">
        <f>+D16-G16</f>
        <v>947593</v>
      </c>
    </row>
    <row r="17" spans="2:12" ht="20.100000000000001" customHeight="1" x14ac:dyDescent="0.25">
      <c r="B17" s="7" t="s">
        <v>23</v>
      </c>
      <c r="C17" s="9">
        <v>100000</v>
      </c>
      <c r="D17" s="9">
        <v>12022521</v>
      </c>
      <c r="E17" s="31">
        <f>+D17*100/100</f>
        <v>12022521</v>
      </c>
      <c r="F17" s="24">
        <v>1101</v>
      </c>
      <c r="G17" s="9">
        <v>1101</v>
      </c>
      <c r="H17" s="9"/>
      <c r="I17" s="14">
        <f>IF(ISERROR(+#REF!/E17)=TRUE,0,++#REF!/E17)</f>
        <v>0</v>
      </c>
      <c r="J17" s="14">
        <f>IF(ISERROR(+G17/E17)=TRUE,0,++G17/E17)</f>
        <v>9.1578130743127841E-5</v>
      </c>
      <c r="K17" s="14">
        <f>IF(ISERROR(+H17/E17)=TRUE,0,++H17/E17)</f>
        <v>0</v>
      </c>
      <c r="L17" s="17">
        <f>+D17-G17</f>
        <v>12021420</v>
      </c>
    </row>
    <row r="18" spans="2:12" ht="23.25" customHeight="1" x14ac:dyDescent="0.25">
      <c r="B18" s="11" t="s">
        <v>5</v>
      </c>
      <c r="C18" s="11">
        <f t="shared" ref="C18:H18" si="0">SUM(C14:C17)</f>
        <v>62785482</v>
      </c>
      <c r="D18" s="11">
        <f t="shared" si="0"/>
        <v>63685482</v>
      </c>
      <c r="E18" s="21">
        <f t="shared" si="0"/>
        <v>63685482</v>
      </c>
      <c r="F18" s="21">
        <f t="shared" si="0"/>
        <v>31984926</v>
      </c>
      <c r="G18" s="11">
        <f t="shared" si="0"/>
        <v>2583796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4.0571193290175618E-2</v>
      </c>
      <c r="K18" s="15">
        <f>IF(ISERROR(+H18/E18)=TRUE,0,++H18/E18)</f>
        <v>0</v>
      </c>
      <c r="L18" s="18">
        <f>SUM(L14:L17)</f>
        <v>61101686</v>
      </c>
    </row>
    <row r="19" spans="2:12" x14ac:dyDescent="0.2">
      <c r="B19" s="12" t="s">
        <v>27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19"/>
  <sheetViews>
    <sheetView showGridLines="0" zoomScale="90" zoomScaleNormal="90" workbookViewId="0">
      <selection activeCell="M8" sqref="M8"/>
    </sheetView>
  </sheetViews>
  <sheetFormatPr baseColWidth="10" defaultRowHeight="15" x14ac:dyDescent="0.25"/>
  <cols>
    <col min="1" max="1" width="5.85546875" style="1" customWidth="1"/>
    <col min="2" max="2" width="50.71093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8</v>
      </c>
    </row>
    <row r="9" spans="2:13" x14ac:dyDescent="0.2">
      <c r="B9" s="3" t="s">
        <v>2</v>
      </c>
    </row>
    <row r="11" spans="2:13" x14ac:dyDescent="0.25">
      <c r="B11" s="4"/>
      <c r="J11" s="43"/>
      <c r="K11" s="43"/>
      <c r="L11" s="43"/>
    </row>
    <row r="12" spans="2:13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26" t="s">
        <v>20</v>
      </c>
      <c r="C14" s="27">
        <v>0</v>
      </c>
      <c r="D14" s="27">
        <v>0</v>
      </c>
      <c r="E14" s="30">
        <f>+D14*100/100</f>
        <v>0</v>
      </c>
      <c r="F14" s="28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18" si="0">IF(ISERROR(+H14/E14)=TRUE,0,++H14/E14)</f>
        <v>0</v>
      </c>
      <c r="L14" s="13">
        <f t="shared" ref="L14:L18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25" t="s">
        <v>21</v>
      </c>
      <c r="C15" s="29">
        <v>0</v>
      </c>
      <c r="D15" s="29">
        <v>0</v>
      </c>
      <c r="E15" s="32">
        <f>+D15*100/100</f>
        <v>0</v>
      </c>
      <c r="F15" s="24">
        <v>0</v>
      </c>
      <c r="G15" s="9">
        <v>0</v>
      </c>
      <c r="H15" s="9">
        <v>0</v>
      </c>
      <c r="I15" s="9"/>
      <c r="J15" s="14">
        <f t="shared" ref="J15:J18" si="2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17" si="3">+D15-H15</f>
        <v>0</v>
      </c>
    </row>
    <row r="16" spans="2:13" ht="20.100000000000001" customHeight="1" x14ac:dyDescent="0.25">
      <c r="B16" s="25" t="s">
        <v>22</v>
      </c>
      <c r="C16" s="29">
        <v>0</v>
      </c>
      <c r="D16" s="29">
        <v>745613</v>
      </c>
      <c r="E16" s="31">
        <f>+D16*100/100</f>
        <v>745613</v>
      </c>
      <c r="F16" s="24">
        <v>27750</v>
      </c>
      <c r="G16" s="9">
        <v>0</v>
      </c>
      <c r="H16" s="9">
        <v>9250</v>
      </c>
      <c r="I16" s="9"/>
      <c r="J16" s="14">
        <f t="shared" si="2"/>
        <v>0</v>
      </c>
      <c r="K16" s="14">
        <f t="shared" si="0"/>
        <v>1.2405899575248822E-2</v>
      </c>
      <c r="L16" s="14">
        <f t="shared" si="1"/>
        <v>0</v>
      </c>
      <c r="M16" s="17">
        <f t="shared" si="3"/>
        <v>736363</v>
      </c>
    </row>
    <row r="17" spans="2:13" ht="20.100000000000001" customHeight="1" x14ac:dyDescent="0.25">
      <c r="B17" s="25" t="s">
        <v>23</v>
      </c>
      <c r="C17" s="29">
        <v>0</v>
      </c>
      <c r="D17" s="29">
        <v>0</v>
      </c>
      <c r="E17" s="32">
        <f>+D17*100/100</f>
        <v>0</v>
      </c>
      <c r="F17" s="24">
        <v>0</v>
      </c>
      <c r="G17" s="9">
        <v>0</v>
      </c>
      <c r="H17" s="9">
        <v>0</v>
      </c>
      <c r="I17" s="9"/>
      <c r="J17" s="14">
        <f t="shared" si="2"/>
        <v>0</v>
      </c>
      <c r="K17" s="14">
        <f t="shared" si="0"/>
        <v>0</v>
      </c>
      <c r="L17" s="14">
        <f t="shared" si="1"/>
        <v>0</v>
      </c>
      <c r="M17" s="17">
        <f t="shared" si="3"/>
        <v>0</v>
      </c>
    </row>
    <row r="18" spans="2:13" ht="23.25" customHeight="1" x14ac:dyDescent="0.25">
      <c r="B18" s="11" t="s">
        <v>5</v>
      </c>
      <c r="C18" s="11">
        <f t="shared" ref="C18:I18" si="4">SUM(C14:C17)</f>
        <v>0</v>
      </c>
      <c r="D18" s="11">
        <f t="shared" si="4"/>
        <v>745613</v>
      </c>
      <c r="E18" s="21">
        <f t="shared" si="4"/>
        <v>745613</v>
      </c>
      <c r="F18" s="21">
        <f t="shared" si="4"/>
        <v>27750</v>
      </c>
      <c r="G18" s="11">
        <f t="shared" si="4"/>
        <v>0</v>
      </c>
      <c r="H18" s="11">
        <f t="shared" si="4"/>
        <v>9250</v>
      </c>
      <c r="I18" s="11">
        <f t="shared" si="4"/>
        <v>0</v>
      </c>
      <c r="J18" s="15">
        <f t="shared" si="2"/>
        <v>0</v>
      </c>
      <c r="K18" s="15">
        <f t="shared" si="0"/>
        <v>1.2405899575248822E-2</v>
      </c>
      <c r="L18" s="15">
        <f t="shared" si="1"/>
        <v>0</v>
      </c>
      <c r="M18" s="18">
        <f>SUM(M14:M17)</f>
        <v>736363</v>
      </c>
    </row>
    <row r="19" spans="2:13" x14ac:dyDescent="0.2">
      <c r="B19" s="12" t="s">
        <v>27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19"/>
  <sheetViews>
    <sheetView showGridLines="0" tabSelected="1" zoomScale="90" zoomScaleNormal="90" workbookViewId="0">
      <selection activeCell="F8" sqref="F8"/>
    </sheetView>
  </sheetViews>
  <sheetFormatPr baseColWidth="10" defaultRowHeight="15" x14ac:dyDescent="0.25"/>
  <cols>
    <col min="1" max="1" width="5.85546875" style="1" customWidth="1"/>
    <col min="2" max="2" width="50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8" spans="2:12" ht="15.75" x14ac:dyDescent="0.25">
      <c r="B8" s="2" t="s">
        <v>14</v>
      </c>
    </row>
    <row r="9" spans="2:12" x14ac:dyDescent="0.2">
      <c r="B9" s="3" t="s">
        <v>2</v>
      </c>
    </row>
    <row r="11" spans="2:12" x14ac:dyDescent="0.25">
      <c r="B11" s="4"/>
      <c r="I11" s="43"/>
      <c r="J11" s="43"/>
      <c r="K11" s="43"/>
    </row>
    <row r="12" spans="2:12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18</v>
      </c>
      <c r="H12" s="38" t="s">
        <v>19</v>
      </c>
      <c r="I12" s="44" t="s">
        <v>25</v>
      </c>
      <c r="J12" s="44"/>
      <c r="K12" s="44"/>
      <c r="L12" s="35" t="s">
        <v>24</v>
      </c>
    </row>
    <row r="13" spans="2:12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22" t="s">
        <v>11</v>
      </c>
      <c r="J13" s="22" t="s">
        <v>12</v>
      </c>
      <c r="K13" s="23" t="s">
        <v>13</v>
      </c>
      <c r="L13" s="36"/>
    </row>
    <row r="14" spans="2:12" ht="20.100000000000001" customHeight="1" x14ac:dyDescent="0.25">
      <c r="B14" s="6" t="s">
        <v>20</v>
      </c>
      <c r="C14" s="8">
        <v>630714878</v>
      </c>
      <c r="D14" s="8">
        <v>630714878</v>
      </c>
      <c r="E14" s="30">
        <f>+D14*100/100</f>
        <v>630714878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630714878</v>
      </c>
    </row>
    <row r="15" spans="2:12" ht="20.100000000000001" customHeight="1" x14ac:dyDescent="0.25">
      <c r="B15" s="7" t="s">
        <v>21</v>
      </c>
      <c r="C15" s="9">
        <v>0</v>
      </c>
      <c r="D15" s="9">
        <v>0</v>
      </c>
      <c r="E15" s="31">
        <f>+D15*100/100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22</v>
      </c>
      <c r="C16" s="9">
        <v>0</v>
      </c>
      <c r="D16" s="9">
        <v>0</v>
      </c>
      <c r="E16" s="31">
        <f>+D16*100/100</f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23</v>
      </c>
      <c r="C17" s="9">
        <v>0</v>
      </c>
      <c r="D17" s="9">
        <v>0</v>
      </c>
      <c r="E17" s="31">
        <f>+D17*100/100</f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5</v>
      </c>
      <c r="C18" s="11">
        <f t="shared" ref="C18:H18" si="0">SUM(C14:C17)</f>
        <v>630714878</v>
      </c>
      <c r="D18" s="11">
        <f t="shared" si="0"/>
        <v>630714878</v>
      </c>
      <c r="E18" s="21">
        <f t="shared" si="0"/>
        <v>630714878</v>
      </c>
      <c r="F18" s="2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630714878</v>
      </c>
    </row>
    <row r="19" spans="2:12" x14ac:dyDescent="0.2">
      <c r="B19" s="12" t="s">
        <v>27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19"/>
  <sheetViews>
    <sheetView showGridLines="0" zoomScale="90" zoomScaleNormal="90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16</v>
      </c>
    </row>
    <row r="9" spans="2:13" x14ac:dyDescent="0.2">
      <c r="B9" s="3" t="s">
        <v>2</v>
      </c>
    </row>
    <row r="11" spans="2:13" x14ac:dyDescent="0.25">
      <c r="B11" s="4"/>
      <c r="J11" s="43"/>
      <c r="K11" s="43"/>
      <c r="L11" s="43"/>
    </row>
    <row r="12" spans="2:13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26" t="s">
        <v>20</v>
      </c>
      <c r="C14" s="27"/>
      <c r="D14" s="27"/>
      <c r="E14" s="30">
        <f>+D14*100/100</f>
        <v>0</v>
      </c>
      <c r="F14" s="28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18" si="0">IF(ISERROR(+H14/E14)=TRUE,0,++H14/E14)</f>
        <v>0</v>
      </c>
      <c r="L14" s="13">
        <f t="shared" ref="L14:L18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25" t="s">
        <v>21</v>
      </c>
      <c r="C15" s="29">
        <v>0</v>
      </c>
      <c r="D15" s="29">
        <v>0</v>
      </c>
      <c r="E15" s="32">
        <f>+D15*100/100</f>
        <v>0</v>
      </c>
      <c r="F15" s="24">
        <v>0</v>
      </c>
      <c r="G15" s="9">
        <v>0</v>
      </c>
      <c r="H15" s="9">
        <v>0</v>
      </c>
      <c r="I15" s="9"/>
      <c r="J15" s="14">
        <f t="shared" ref="J15:J18" si="2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17" si="3">+D15-H15</f>
        <v>0</v>
      </c>
    </row>
    <row r="16" spans="2:13" ht="20.100000000000001" customHeight="1" x14ac:dyDescent="0.25">
      <c r="B16" s="25" t="s">
        <v>22</v>
      </c>
      <c r="C16" s="29">
        <v>0</v>
      </c>
      <c r="D16" s="29">
        <v>0</v>
      </c>
      <c r="E16" s="32">
        <f>+D16*100/100</f>
        <v>0</v>
      </c>
      <c r="F16" s="24">
        <v>0</v>
      </c>
      <c r="G16" s="9">
        <v>0</v>
      </c>
      <c r="H16" s="9">
        <v>0</v>
      </c>
      <c r="I16" s="9"/>
      <c r="J16" s="14">
        <f t="shared" si="2"/>
        <v>0</v>
      </c>
      <c r="K16" s="14">
        <f t="shared" si="0"/>
        <v>0</v>
      </c>
      <c r="L16" s="14">
        <f t="shared" si="1"/>
        <v>0</v>
      </c>
      <c r="M16" s="17">
        <f t="shared" si="3"/>
        <v>0</v>
      </c>
    </row>
    <row r="17" spans="2:13" ht="20.100000000000001" customHeight="1" x14ac:dyDescent="0.25">
      <c r="B17" s="25" t="s">
        <v>23</v>
      </c>
      <c r="C17" s="29">
        <v>0</v>
      </c>
      <c r="D17" s="29">
        <v>0</v>
      </c>
      <c r="E17" s="32">
        <f>+D17*100/100</f>
        <v>0</v>
      </c>
      <c r="F17" s="24">
        <v>0</v>
      </c>
      <c r="G17" s="9">
        <v>0</v>
      </c>
      <c r="H17" s="9">
        <v>0</v>
      </c>
      <c r="I17" s="9"/>
      <c r="J17" s="14">
        <f t="shared" si="2"/>
        <v>0</v>
      </c>
      <c r="K17" s="14">
        <f t="shared" si="0"/>
        <v>0</v>
      </c>
      <c r="L17" s="14">
        <f t="shared" si="1"/>
        <v>0</v>
      </c>
      <c r="M17" s="17">
        <f t="shared" si="3"/>
        <v>0</v>
      </c>
    </row>
    <row r="18" spans="2:13" ht="23.25" customHeight="1" x14ac:dyDescent="0.25">
      <c r="B18" s="11" t="s">
        <v>5</v>
      </c>
      <c r="C18" s="11">
        <f t="shared" ref="C18:I18" si="4">SUM(C14:C17)</f>
        <v>0</v>
      </c>
      <c r="D18" s="11">
        <f t="shared" si="4"/>
        <v>0</v>
      </c>
      <c r="E18" s="21">
        <f t="shared" si="4"/>
        <v>0</v>
      </c>
      <c r="F18" s="2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5">
        <f t="shared" si="2"/>
        <v>0</v>
      </c>
      <c r="K18" s="15">
        <f t="shared" si="0"/>
        <v>0</v>
      </c>
      <c r="L18" s="15">
        <f t="shared" si="1"/>
        <v>0</v>
      </c>
      <c r="M18" s="18">
        <f>SUM(M14:M17)</f>
        <v>0</v>
      </c>
    </row>
    <row r="19" spans="2:13" x14ac:dyDescent="0.2">
      <c r="B19" s="12" t="s">
        <v>27</v>
      </c>
    </row>
  </sheetData>
  <mergeCells count="11">
    <mergeCell ref="M12:M13"/>
    <mergeCell ref="B2:M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2014-05-15T17:43:49Z</cp:lastPrinted>
  <dcterms:created xsi:type="dcterms:W3CDTF">2011-03-09T14:32:28Z</dcterms:created>
  <dcterms:modified xsi:type="dcterms:W3CDTF">2016-02-17T21:03:02Z</dcterms:modified>
</cp:coreProperties>
</file>