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_1" sheetId="1" r:id="rId1"/>
    <sheet name="Egresos_2" sheetId="2" r:id="rId2"/>
    <sheet name="Gto_10_11" sheetId="3" r:id="rId3"/>
    <sheet name="Ing_2010_2011" sheetId="4" r:id="rId4"/>
  </sheets>
  <definedNames>
    <definedName name="_xlnm.Print_Area" localSheetId="0">'Egresos_1'!$A$1:$R$37</definedName>
    <definedName name="_xlnm.Print_Area" localSheetId="1">'Egresos_2'!$B$2:$N$42</definedName>
    <definedName name="_xlnm.Print_Area" localSheetId="2">'Gto_10_11'!$B$3:$X$32</definedName>
    <definedName name="_xlnm.Print_Area" localSheetId="3">'Ing_2010_2011'!$B$2:$Y$38</definedName>
    <definedName name="_xlnm.Print_Titles" localSheetId="2">'Gto_10_11'!$B:$E</definedName>
    <definedName name="_xlnm.Print_Titles" localSheetId="3">'Ing_2010_2011'!$B:$F</definedName>
  </definedNames>
  <calcPr fullCalcOnLoad="1"/>
</workbook>
</file>

<file path=xl/sharedStrings.xml><?xml version="1.0" encoding="utf-8"?>
<sst xmlns="http://schemas.openxmlformats.org/spreadsheetml/2006/main" count="242" uniqueCount="157">
  <si>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</si>
  <si>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</si>
  <si>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</si>
  <si>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</si>
  <si>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</si>
  <si>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</si>
  <si>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</si>
  <si>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</si>
  <si>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</si>
  <si>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</si>
  <si>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</si>
  <si>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</si>
  <si>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</si>
  <si>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</si>
  <si>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DIFERENCIA</t>
  </si>
  <si>
    <t>%</t>
  </si>
  <si>
    <t>GASTOS CORRIENTES</t>
  </si>
  <si>
    <t>GASTOS DE CAPITAL</t>
  </si>
  <si>
    <t>TOTAL    :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</si>
  <si>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</si>
  <si>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</si>
  <si>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</si>
  <si>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</si>
  <si>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</si>
  <si>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</si>
  <si>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</si>
  <si>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</si>
  <si>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</si>
  <si>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</si>
  <si>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</si>
  <si>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</si>
  <si>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</si>
  <si>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</si>
  <si>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</si>
  <si>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</si>
  <si>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</si>
  <si>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</si>
  <si>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</si>
  <si>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</si>
  <si>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</si>
  <si>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</si>
  <si>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</si>
  <si>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</si>
  <si>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</si>
  <si>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</si>
  <si>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</si>
  <si>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</si>
  <si>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</si>
  <si>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</si>
  <si>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</si>
  <si>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</si>
  <si>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</si>
  <si>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</si>
  <si>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</si>
  <si>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</si>
  <si>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</si>
  <si>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</si>
  <si>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</si>
  <si>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</si>
  <si>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</si>
  <si>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</si>
  <si>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</si>
  <si>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</si>
  <si>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</si>
  <si>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</si>
  <si>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</si>
  <si>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</si>
  <si>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</si>
  <si>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</si>
  <si>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</si>
  <si>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</si>
  <si>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</si>
  <si>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</si>
  <si>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</si>
  <si>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</si>
  <si>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</si>
  <si>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</si>
  <si>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</si>
  <si>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</si>
  <si>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AÑO FISCAL 2010</t>
  </si>
  <si>
    <t>2.5  Otros Gastos</t>
  </si>
  <si>
    <t>19 / 3 OPERACIONES OFICIALES CREDITO EXTERNO (*)</t>
  </si>
  <si>
    <t>DENOMINACION 
INGRESO - 2010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</si>
  <si>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</si>
  <si>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</si>
  <si>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</si>
  <si>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</si>
  <si>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</si>
  <si>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</si>
  <si>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</si>
  <si>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</si>
  <si>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</si>
  <si>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</si>
  <si>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</si>
  <si>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</si>
  <si>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</si>
  <si>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</si>
  <si>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</si>
  <si>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</si>
  <si>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</si>
  <si>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</si>
  <si>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</si>
  <si>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</si>
  <si>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</si>
  <si>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</si>
  <si>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</si>
  <si>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</si>
  <si>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</si>
  <si>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</si>
  <si>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</si>
  <si>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</si>
  <si>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</si>
  <si>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</si>
  <si>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</si>
  <si>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</si>
  <si>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</si>
  <si>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</si>
  <si>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</si>
  <si>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</si>
  <si>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</si>
  <si>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</si>
  <si>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</si>
  <si>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</si>
  <si>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</si>
  <si>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</si>
  <si>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</si>
  <si>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</si>
  <si>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</si>
  <si>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</si>
  <si>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</si>
  <si>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</si>
  <si>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</si>
  <si>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</si>
  <si>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</si>
  <si>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</si>
  <si>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</si>
  <si>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</si>
  <si>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</si>
  <si>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</si>
  <si>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</si>
  <si>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</si>
  <si>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</si>
  <si>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5 RECURSOS DETERMINADOS</t>
  </si>
  <si>
    <t>RECURSOS DETERMINADOS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</si>
  <si>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Compromiso</t>
    </r>
  </si>
  <si>
    <t>PRESUPUESTO DE EGRESOS COMPARATIVO IV TRIMESTRE ( AL MES DE DICIEMBRE) AÑOS FISCALES 2010 - 2011</t>
  </si>
  <si>
    <t>RESULTADOS OPERATIVOS COMPARATIVOS AL CUARTO TRIMESTRE AÑOS FISCALES 2010 - 2011</t>
  </si>
  <si>
    <t>EJECUCION AL IV TRIMESTRE (*)</t>
  </si>
  <si>
    <t>EJECUCION AL IV TRIMESTRE</t>
  </si>
  <si>
    <t>EJECUCION AL
IV TRIMESTRE (*)</t>
  </si>
  <si>
    <t>EJECUCION
IV TRIMESTRE</t>
  </si>
  <si>
    <t>EJECUCION AL         MES DE DICIEMBRE /*</t>
  </si>
  <si>
    <t>EJECUCION AL         MES DE DICIEMBRE</t>
  </si>
  <si>
    <t>5.2.4. Donaciones y Transferencias</t>
  </si>
  <si>
    <t>2.4.</t>
  </si>
  <si>
    <t>Fuente : Modulo de Proceso Presupuestario MPP - SIAF, 09 de Enero del 2012</t>
  </si>
  <si>
    <t>2.4  Donaciones y Transferencias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</si>
</sst>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7" xfId="0" applyFont="1" applyFill="1" applyBorder="1" applyAlignment="1">
      <alignment horizontal="center" vertical="center" wrapText="1"/>
    </xf>
    <xf numFmtId="37" fontId="12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49" fontId="6" fillId="0" borderId="18" xfId="53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19" xfId="56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193" fontId="6" fillId="0" borderId="17" xfId="53" applyNumberFormat="1" applyFont="1" applyFill="1" applyBorder="1" applyAlignment="1">
      <alignment/>
    </xf>
    <xf numFmtId="193" fontId="6" fillId="0" borderId="24" xfId="53" applyNumberFormat="1" applyFont="1" applyFill="1" applyBorder="1" applyAlignment="1">
      <alignment/>
    </xf>
    <xf numFmtId="193" fontId="6" fillId="0" borderId="21" xfId="53" applyNumberFormat="1" applyFont="1" applyFill="1" applyBorder="1" applyAlignment="1">
      <alignment/>
    </xf>
    <xf numFmtId="193" fontId="6" fillId="0" borderId="23" xfId="53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25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2" fillId="0" borderId="26" xfId="0" applyFont="1" applyBorder="1" applyAlignment="1">
      <alignment/>
    </xf>
    <xf numFmtId="195" fontId="6" fillId="0" borderId="26" xfId="53" applyNumberFormat="1" applyFont="1" applyFill="1" applyBorder="1" applyAlignment="1">
      <alignment vertical="center"/>
    </xf>
    <xf numFmtId="195" fontId="6" fillId="0" borderId="26" xfId="53" applyNumberFormat="1" applyFont="1" applyFill="1" applyBorder="1" applyAlignment="1">
      <alignment vertical="center" wrapText="1"/>
    </xf>
    <xf numFmtId="195" fontId="7" fillId="0" borderId="26" xfId="53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6" fillId="0" borderId="27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28" xfId="53" applyNumberFormat="1" applyFont="1" applyFill="1" applyBorder="1" applyAlignment="1">
      <alignment vertical="center"/>
    </xf>
    <xf numFmtId="3" fontId="7" fillId="33" borderId="19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25" xfId="53" applyNumberFormat="1" applyFont="1" applyFill="1" applyBorder="1" applyAlignment="1">
      <alignment vertical="center"/>
    </xf>
    <xf numFmtId="193" fontId="6" fillId="0" borderId="22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1" fillId="0" borderId="32" xfId="0" applyFont="1" applyBorder="1" applyAlignment="1">
      <alignment horizontal="left" indent="2"/>
    </xf>
    <xf numFmtId="0" fontId="21" fillId="0" borderId="33" xfId="0" applyFont="1" applyBorder="1" applyAlignment="1">
      <alignment horizontal="left" indent="2"/>
    </xf>
    <xf numFmtId="3" fontId="19" fillId="0" borderId="12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13" xfId="0" applyFont="1" applyFill="1" applyBorder="1" applyAlignment="1">
      <alignment/>
    </xf>
    <xf numFmtId="3" fontId="19" fillId="33" borderId="1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indent="2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33" borderId="1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38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25" xfId="53" applyNumberFormat="1" applyFont="1" applyFill="1" applyBorder="1" applyAlignment="1">
      <alignment vertical="center"/>
    </xf>
    <xf numFmtId="41" fontId="6" fillId="0" borderId="26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25" xfId="53" applyNumberFormat="1" applyFont="1" applyFill="1" applyBorder="1" applyAlignment="1">
      <alignment vertical="center"/>
    </xf>
    <xf numFmtId="43" fontId="19" fillId="33" borderId="10" xfId="0" applyNumberFormat="1" applyFont="1" applyFill="1" applyBorder="1" applyAlignment="1">
      <alignment horizontal="right" vertical="center"/>
    </xf>
    <xf numFmtId="43" fontId="19" fillId="0" borderId="0" xfId="0" applyNumberFormat="1" applyFont="1" applyAlignment="1">
      <alignment horizontal="center" vertical="center"/>
    </xf>
    <xf numFmtId="43" fontId="21" fillId="0" borderId="34" xfId="0" applyNumberFormat="1" applyFont="1" applyBorder="1" applyAlignment="1">
      <alignment/>
    </xf>
    <xf numFmtId="43" fontId="21" fillId="0" borderId="0" xfId="0" applyNumberFormat="1" applyFont="1" applyAlignment="1">
      <alignment vertical="center"/>
    </xf>
    <xf numFmtId="43" fontId="21" fillId="0" borderId="35" xfId="0" applyNumberFormat="1" applyFont="1" applyBorder="1" applyAlignment="1">
      <alignment/>
    </xf>
    <xf numFmtId="43" fontId="21" fillId="0" borderId="36" xfId="0" applyNumberFormat="1" applyFont="1" applyBorder="1" applyAlignment="1">
      <alignment/>
    </xf>
    <xf numFmtId="43" fontId="19" fillId="33" borderId="10" xfId="0" applyNumberFormat="1" applyFont="1" applyFill="1" applyBorder="1" applyAlignment="1">
      <alignment/>
    </xf>
    <xf numFmtId="43" fontId="21" fillId="0" borderId="13" xfId="0" applyNumberFormat="1" applyFont="1" applyBorder="1" applyAlignment="1">
      <alignment/>
    </xf>
    <xf numFmtId="43" fontId="21" fillId="0" borderId="37" xfId="0" applyNumberFormat="1" applyFont="1" applyBorder="1" applyAlignment="1">
      <alignment/>
    </xf>
    <xf numFmtId="43" fontId="19" fillId="33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7" fontId="19" fillId="33" borderId="10" xfId="56" applyNumberFormat="1" applyFont="1" applyFill="1" applyBorder="1" applyAlignment="1">
      <alignment/>
    </xf>
    <xf numFmtId="197" fontId="21" fillId="0" borderId="34" xfId="56" applyNumberFormat="1" applyFont="1" applyBorder="1" applyAlignment="1">
      <alignment/>
    </xf>
    <xf numFmtId="197" fontId="21" fillId="0" borderId="35" xfId="56" applyNumberFormat="1" applyFont="1" applyBorder="1" applyAlignment="1">
      <alignment/>
    </xf>
    <xf numFmtId="197" fontId="21" fillId="0" borderId="36" xfId="56" applyNumberFormat="1" applyFont="1" applyBorder="1" applyAlignment="1">
      <alignment/>
    </xf>
    <xf numFmtId="197" fontId="21" fillId="0" borderId="13" xfId="56" applyNumberFormat="1" applyFont="1" applyBorder="1" applyAlignment="1">
      <alignment/>
    </xf>
    <xf numFmtId="197" fontId="21" fillId="0" borderId="37" xfId="56" applyNumberFormat="1" applyFont="1" applyBorder="1" applyAlignment="1">
      <alignment/>
    </xf>
    <xf numFmtId="197" fontId="21" fillId="0" borderId="0" xfId="56" applyNumberFormat="1" applyFont="1" applyAlignment="1">
      <alignment vertical="center"/>
    </xf>
    <xf numFmtId="197" fontId="19" fillId="33" borderId="10" xfId="56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/>
    </xf>
    <xf numFmtId="9" fontId="6" fillId="0" borderId="25" xfId="56" applyNumberFormat="1" applyFont="1" applyFill="1" applyBorder="1" applyAlignment="1">
      <alignment vertical="center"/>
    </xf>
    <xf numFmtId="9" fontId="7" fillId="0" borderId="25" xfId="56" applyNumberFormat="1" applyFont="1" applyFill="1" applyBorder="1" applyAlignment="1">
      <alignment vertical="center"/>
    </xf>
    <xf numFmtId="9" fontId="6" fillId="0" borderId="25" xfId="53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37" fontId="4" fillId="33" borderId="29" xfId="0" applyNumberFormat="1" applyFont="1" applyFill="1" applyBorder="1" applyAlignment="1">
      <alignment horizontal="center" vertical="center"/>
    </xf>
    <xf numFmtId="37" fontId="4" fillId="33" borderId="39" xfId="0" applyNumberFormat="1" applyFont="1" applyFill="1" applyBorder="1" applyAlignment="1">
      <alignment horizontal="center" vertical="center"/>
    </xf>
    <xf numFmtId="37" fontId="4" fillId="33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21" fillId="0" borderId="34" xfId="0" applyFont="1" applyBorder="1" applyAlignment="1">
      <alignment horizontal="left" indent="2"/>
    </xf>
    <xf numFmtId="0" fontId="21" fillId="0" borderId="36" xfId="0" applyFont="1" applyBorder="1" applyAlignment="1">
      <alignment horizontal="left" indent="2"/>
    </xf>
    <xf numFmtId="3" fontId="20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33" borderId="10" xfId="0" applyFont="1" applyFill="1" applyBorder="1" applyAlignment="1">
      <alignment/>
    </xf>
    <xf numFmtId="0" fontId="21" fillId="0" borderId="13" xfId="0" applyFont="1" applyBorder="1" applyAlignment="1">
      <alignment horizontal="left" indent="2"/>
    </xf>
    <xf numFmtId="0" fontId="21" fillId="0" borderId="37" xfId="0" applyFont="1" applyBorder="1" applyAlignment="1">
      <alignment horizontal="left" indent="2"/>
    </xf>
    <xf numFmtId="0" fontId="21" fillId="0" borderId="35" xfId="0" applyFont="1" applyBorder="1" applyAlignment="1">
      <alignment horizontal="left" indent="2"/>
    </xf>
    <xf numFmtId="0" fontId="21" fillId="0" borderId="32" xfId="0" applyFont="1" applyBorder="1" applyAlignment="1">
      <alignment horizontal="left" indent="2"/>
    </xf>
    <xf numFmtId="0" fontId="21" fillId="0" borderId="33" xfId="0" applyFont="1" applyBorder="1" applyAlignment="1">
      <alignment horizontal="left" indent="2"/>
    </xf>
    <xf numFmtId="3" fontId="19" fillId="34" borderId="40" xfId="0" applyNumberFormat="1" applyFont="1" applyFill="1" applyBorder="1" applyAlignment="1">
      <alignment horizontal="center" vertical="center"/>
    </xf>
    <xf numFmtId="3" fontId="19" fillId="34" borderId="41" xfId="0" applyNumberFormat="1" applyFont="1" applyFill="1" applyBorder="1" applyAlignment="1">
      <alignment horizontal="center" vertical="center"/>
    </xf>
    <xf numFmtId="3" fontId="19" fillId="34" borderId="20" xfId="0" applyNumberFormat="1" applyFont="1" applyFill="1" applyBorder="1" applyAlignment="1">
      <alignment horizontal="center" vertical="center"/>
    </xf>
    <xf numFmtId="3" fontId="19" fillId="34" borderId="31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left" vertical="center" inden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9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39" fontId="7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/>
      <protection/>
    </xf>
    <xf numFmtId="39" fontId="6" fillId="0" borderId="55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39" fontId="6" fillId="0" borderId="25" xfId="0" applyNumberFormat="1" applyFont="1" applyFill="1" applyBorder="1" applyAlignment="1" applyProtection="1">
      <alignment/>
      <protection/>
    </xf>
    <xf numFmtId="10" fontId="6" fillId="0" borderId="25" xfId="0" applyNumberFormat="1" applyFont="1" applyFill="1" applyBorder="1" applyAlignment="1" applyProtection="1">
      <alignment horizontal="right"/>
      <protection/>
    </xf>
    <xf numFmtId="0" fontId="42" fillId="33" borderId="56" xfId="0" applyFont="1" applyFill="1" applyBorder="1" applyAlignment="1" applyProtection="1">
      <alignment horizontal="center"/>
      <protection/>
    </xf>
    <xf numFmtId="192" fontId="7" fillId="33" borderId="55" xfId="0" applyNumberFormat="1" applyFont="1" applyFill="1" applyBorder="1" applyAlignment="1" applyProtection="1">
      <alignment vertical="center"/>
      <protection/>
    </xf>
    <xf numFmtId="192" fontId="7" fillId="33" borderId="11" xfId="0" applyNumberFormat="1" applyFont="1" applyFill="1" applyBorder="1" applyAlignment="1" applyProtection="1">
      <alignment vertical="center"/>
      <protection/>
    </xf>
    <xf numFmtId="192" fontId="7" fillId="33" borderId="25" xfId="0" applyNumberFormat="1" applyFont="1" applyFill="1" applyBorder="1" applyAlignment="1" applyProtection="1">
      <alignment vertical="center"/>
      <protection/>
    </xf>
    <xf numFmtId="192" fontId="7" fillId="33" borderId="13" xfId="0" applyNumberFormat="1" applyFont="1" applyFill="1" applyBorder="1" applyAlignment="1" applyProtection="1">
      <alignment vertical="center"/>
      <protection/>
    </xf>
    <xf numFmtId="192" fontId="7" fillId="33" borderId="26" xfId="0" applyNumberFormat="1" applyFont="1" applyFill="1" applyBorder="1" applyAlignment="1" applyProtection="1">
      <alignment vertical="center"/>
      <protection/>
    </xf>
    <xf numFmtId="10" fontId="7" fillId="33" borderId="25" xfId="0" applyNumberFormat="1" applyFont="1" applyFill="1" applyBorder="1" applyAlignment="1" applyProtection="1">
      <alignment vertical="center"/>
      <protection/>
    </xf>
    <xf numFmtId="192" fontId="6" fillId="0" borderId="55" xfId="0" applyNumberFormat="1" applyFont="1" applyFill="1" applyBorder="1" applyAlignment="1" applyProtection="1">
      <alignment vertical="center"/>
      <protection/>
    </xf>
    <xf numFmtId="192" fontId="6" fillId="0" borderId="11" xfId="0" applyNumberFormat="1" applyFont="1" applyFill="1" applyBorder="1" applyAlignment="1" applyProtection="1">
      <alignment vertical="center"/>
      <protection/>
    </xf>
    <xf numFmtId="192" fontId="6" fillId="0" borderId="25" xfId="0" applyNumberFormat="1" applyFont="1" applyFill="1" applyBorder="1" applyAlignment="1" applyProtection="1">
      <alignment vertical="center"/>
      <protection/>
    </xf>
    <xf numFmtId="10" fontId="6" fillId="0" borderId="25" xfId="0" applyNumberFormat="1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42" fillId="33" borderId="56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192" fontId="6" fillId="0" borderId="13" xfId="0" applyNumberFormat="1" applyFont="1" applyFill="1" applyBorder="1" applyAlignment="1" applyProtection="1">
      <alignment vertical="center" wrapText="1"/>
      <protection/>
    </xf>
    <xf numFmtId="192" fontId="6" fillId="0" borderId="13" xfId="0" applyNumberFormat="1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 wrapText="1"/>
      <protection/>
    </xf>
    <xf numFmtId="192" fontId="6" fillId="0" borderId="11" xfId="0" applyNumberFormat="1" applyFont="1" applyFill="1" applyBorder="1" applyAlignment="1" applyProtection="1">
      <alignment vertical="center" wrapText="1"/>
      <protection/>
    </xf>
    <xf numFmtId="0" fontId="7" fillId="33" borderId="42" xfId="0" applyFont="1" applyFill="1" applyBorder="1" applyAlignment="1" applyProtection="1">
      <alignment vertical="center"/>
      <protection/>
    </xf>
    <xf numFmtId="192" fontId="7" fillId="33" borderId="42" xfId="0" applyNumberFormat="1" applyFont="1" applyFill="1" applyBorder="1" applyAlignment="1" applyProtection="1">
      <alignment vertical="center"/>
      <protection/>
    </xf>
    <xf numFmtId="192" fontId="7" fillId="33" borderId="57" xfId="0" applyNumberFormat="1" applyFont="1" applyFill="1" applyBorder="1" applyAlignment="1" applyProtection="1">
      <alignment vertical="center"/>
      <protection/>
    </xf>
    <xf numFmtId="192" fontId="7" fillId="33" borderId="58" xfId="0" applyNumberFormat="1" applyFont="1" applyFill="1" applyBorder="1" applyAlignment="1" applyProtection="1">
      <alignment vertical="center"/>
      <protection/>
    </xf>
    <xf numFmtId="192" fontId="7" fillId="33" borderId="59" xfId="0" applyNumberFormat="1" applyFont="1" applyFill="1" applyBorder="1" applyAlignment="1" applyProtection="1">
      <alignment vertical="center"/>
      <protection/>
    </xf>
    <xf numFmtId="192" fontId="7" fillId="33" borderId="44" xfId="0" applyNumberFormat="1" applyFont="1" applyFill="1" applyBorder="1" applyAlignment="1" applyProtection="1">
      <alignment vertical="center"/>
      <protection/>
    </xf>
    <xf numFmtId="10" fontId="7" fillId="33" borderId="57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1" fontId="6" fillId="0" borderId="0" xfId="53" applyNumberFormat="1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7"/>
  <sheetViews>
    <sheetView showGridLines="0" showZeros="0" tabSelected="1" zoomScalePageLayoutView="0" workbookViewId="0" topLeftCell="A1">
      <selection activeCell="N24" sqref="N24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43" customWidth="1"/>
    <col min="6" max="7" width="12.7109375" style="0" customWidth="1"/>
    <col min="8" max="8" width="9.140625" style="0" bestFit="1" customWidth="1"/>
    <col min="9" max="9" width="0.85546875" style="46" customWidth="1"/>
    <col min="10" max="10" width="5.421875" style="0" bestFit="1" customWidth="1"/>
    <col min="11" max="11" width="34.00390625" style="0" bestFit="1" customWidth="1"/>
    <col min="12" max="12" width="0.85546875" style="43" customWidth="1"/>
    <col min="13" max="14" width="12.7109375" style="0" customWidth="1"/>
    <col min="15" max="15" width="8.8515625" style="0" customWidth="1"/>
    <col min="16" max="16" width="0.85546875" style="43" customWidth="1"/>
    <col min="17" max="18" width="12.7109375" style="0" customWidth="1"/>
    <col min="19" max="19" width="1.8515625" style="0" customWidth="1"/>
  </cols>
  <sheetData>
    <row r="3" spans="3:18" ht="14.25">
      <c r="C3" s="174" t="s">
        <v>145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3:18" ht="12.75">
      <c r="C4" s="175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3:18" ht="12.75">
      <c r="C5" s="175" t="s">
        <v>0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7" spans="3:18" ht="12.75">
      <c r="C7" s="1" t="s">
        <v>22</v>
      </c>
      <c r="D7" s="2"/>
      <c r="E7" s="39"/>
      <c r="F7" s="3"/>
      <c r="G7" s="2"/>
      <c r="H7" s="2"/>
      <c r="I7" s="41"/>
      <c r="J7" s="2"/>
      <c r="K7" s="2"/>
      <c r="L7" s="39"/>
      <c r="M7" s="3"/>
      <c r="N7" s="2"/>
      <c r="O7" s="2"/>
      <c r="P7" s="39"/>
      <c r="Q7" s="2"/>
      <c r="R7" s="2"/>
    </row>
    <row r="8" spans="3:18" ht="12.75" customHeight="1">
      <c r="C8" s="167" t="s">
        <v>9</v>
      </c>
      <c r="D8" s="176"/>
      <c r="E8" s="40"/>
      <c r="F8" s="171" t="s">
        <v>79</v>
      </c>
      <c r="G8" s="172"/>
      <c r="H8" s="173"/>
      <c r="I8" s="47"/>
      <c r="J8" s="167" t="s">
        <v>9</v>
      </c>
      <c r="K8" s="167"/>
      <c r="L8" s="44"/>
      <c r="M8" s="171" t="s">
        <v>129</v>
      </c>
      <c r="N8" s="172"/>
      <c r="O8" s="173"/>
      <c r="P8" s="44"/>
      <c r="Q8" s="171" t="s">
        <v>13</v>
      </c>
      <c r="R8" s="173"/>
    </row>
    <row r="9" spans="3:18" ht="12.75" customHeight="1">
      <c r="C9" s="176"/>
      <c r="D9" s="176"/>
      <c r="E9" s="40"/>
      <c r="F9" s="167" t="s">
        <v>11</v>
      </c>
      <c r="G9" s="167" t="s">
        <v>151</v>
      </c>
      <c r="H9" s="167" t="s">
        <v>1</v>
      </c>
      <c r="I9" s="48"/>
      <c r="J9" s="176"/>
      <c r="K9" s="176"/>
      <c r="L9" s="39"/>
      <c r="M9" s="167" t="s">
        <v>11</v>
      </c>
      <c r="N9" s="167" t="s">
        <v>151</v>
      </c>
      <c r="O9" s="167" t="s">
        <v>1</v>
      </c>
      <c r="P9" s="39"/>
      <c r="Q9" s="167" t="s">
        <v>11</v>
      </c>
      <c r="R9" s="167" t="s">
        <v>152</v>
      </c>
    </row>
    <row r="10" spans="3:18" ht="12.75">
      <c r="C10" s="176"/>
      <c r="D10" s="176"/>
      <c r="E10" s="40"/>
      <c r="F10" s="168"/>
      <c r="G10" s="168"/>
      <c r="H10" s="168"/>
      <c r="I10" s="49"/>
      <c r="J10" s="176"/>
      <c r="K10" s="176"/>
      <c r="L10" s="39"/>
      <c r="M10" s="168"/>
      <c r="N10" s="168"/>
      <c r="O10" s="168"/>
      <c r="P10" s="39"/>
      <c r="Q10" s="168"/>
      <c r="R10" s="168"/>
    </row>
    <row r="11" spans="3:18" ht="12.75">
      <c r="C11" s="176"/>
      <c r="D11" s="176"/>
      <c r="E11" s="40"/>
      <c r="F11" s="168"/>
      <c r="G11" s="168"/>
      <c r="H11" s="168"/>
      <c r="I11" s="49"/>
      <c r="J11" s="176"/>
      <c r="K11" s="176"/>
      <c r="L11" s="39"/>
      <c r="M11" s="168"/>
      <c r="N11" s="168"/>
      <c r="O11" s="168"/>
      <c r="P11" s="39"/>
      <c r="Q11" s="168"/>
      <c r="R11" s="168"/>
    </row>
    <row r="12" spans="3:18" ht="4.5" customHeight="1">
      <c r="C12" s="5"/>
      <c r="D12" s="6"/>
      <c r="E12" s="41"/>
      <c r="F12" s="7"/>
      <c r="G12" s="7"/>
      <c r="H12" s="7"/>
      <c r="I12" s="41"/>
      <c r="J12" s="14"/>
      <c r="K12" s="14"/>
      <c r="L12" s="39"/>
      <c r="M12" s="7"/>
      <c r="N12" s="7"/>
      <c r="O12" s="7"/>
      <c r="P12" s="39"/>
      <c r="Q12" s="7"/>
      <c r="R12" s="7"/>
    </row>
    <row r="13" spans="3:18" ht="12.75">
      <c r="C13" s="169" t="s">
        <v>10</v>
      </c>
      <c r="D13" s="170"/>
      <c r="E13" s="42"/>
      <c r="F13" s="37">
        <f>SUM(F14:F18)</f>
        <v>3057473386</v>
      </c>
      <c r="G13" s="37">
        <f>SUM(G14:G18)</f>
        <v>2713900189</v>
      </c>
      <c r="H13" s="38">
        <f aca="true" t="shared" si="0" ref="H13:H18">IF(F13=0," ",G13/F13)</f>
        <v>0.8876283932435185</v>
      </c>
      <c r="I13" s="50"/>
      <c r="J13" s="169" t="s">
        <v>10</v>
      </c>
      <c r="K13" s="170"/>
      <c r="L13" s="39"/>
      <c r="M13" s="37">
        <f>SUM(M14:M18)</f>
        <v>3926720896</v>
      </c>
      <c r="N13" s="37">
        <f>SUM(N14:N18)</f>
        <v>3135458959</v>
      </c>
      <c r="O13" s="38">
        <f aca="true" t="shared" si="1" ref="O13:O18">IF(M13=0," ",N13/M13)</f>
        <v>0.7984929517638933</v>
      </c>
      <c r="P13" s="39"/>
      <c r="Q13" s="37">
        <f aca="true" t="shared" si="2" ref="Q13:R20">+M13-F13</f>
        <v>869247510</v>
      </c>
      <c r="R13" s="37">
        <f t="shared" si="2"/>
        <v>421558770</v>
      </c>
    </row>
    <row r="14" spans="3:18" ht="12.75">
      <c r="C14" s="8" t="s">
        <v>37</v>
      </c>
      <c r="D14" s="6" t="s">
        <v>2</v>
      </c>
      <c r="E14" s="41"/>
      <c r="F14" s="9">
        <v>2545524817</v>
      </c>
      <c r="G14" s="9">
        <v>2322671135</v>
      </c>
      <c r="H14" s="10">
        <f t="shared" si="0"/>
        <v>0.9124527561029078</v>
      </c>
      <c r="I14" s="45"/>
      <c r="J14" s="8" t="s">
        <v>37</v>
      </c>
      <c r="K14" s="6" t="s">
        <v>2</v>
      </c>
      <c r="L14" s="39"/>
      <c r="M14" s="9">
        <v>3306043452</v>
      </c>
      <c r="N14" s="9">
        <v>2717570776</v>
      </c>
      <c r="O14" s="10">
        <f t="shared" si="1"/>
        <v>0.8220009251106479</v>
      </c>
      <c r="P14" s="39"/>
      <c r="Q14" s="9">
        <f t="shared" si="2"/>
        <v>760518635</v>
      </c>
      <c r="R14" s="9">
        <f t="shared" si="2"/>
        <v>394899641</v>
      </c>
    </row>
    <row r="15" spans="3:18" ht="12.75">
      <c r="C15" s="8" t="s">
        <v>38</v>
      </c>
      <c r="D15" s="6" t="s">
        <v>3</v>
      </c>
      <c r="E15" s="41"/>
      <c r="F15" s="9">
        <v>315242769</v>
      </c>
      <c r="G15" s="9">
        <v>258982239</v>
      </c>
      <c r="H15" s="10">
        <f t="shared" si="0"/>
        <v>0.8215326867656082</v>
      </c>
      <c r="I15" s="45"/>
      <c r="J15" s="8" t="s">
        <v>38</v>
      </c>
      <c r="K15" s="6" t="s">
        <v>3</v>
      </c>
      <c r="L15" s="39"/>
      <c r="M15" s="9">
        <v>413310847</v>
      </c>
      <c r="N15" s="9">
        <v>297094435</v>
      </c>
      <c r="O15" s="10">
        <f t="shared" si="1"/>
        <v>0.718815964198491</v>
      </c>
      <c r="P15" s="39"/>
      <c r="Q15" s="9">
        <f t="shared" si="2"/>
        <v>98068078</v>
      </c>
      <c r="R15" s="9">
        <f t="shared" si="2"/>
        <v>38112196</v>
      </c>
    </row>
    <row r="16" spans="3:18" ht="12.75">
      <c r="C16" s="8" t="s">
        <v>39</v>
      </c>
      <c r="D16" s="6" t="s">
        <v>32</v>
      </c>
      <c r="E16" s="41"/>
      <c r="F16" s="9">
        <v>21138800</v>
      </c>
      <c r="G16" s="9">
        <v>6393951</v>
      </c>
      <c r="H16" s="10">
        <f t="shared" si="0"/>
        <v>0.3024746437829962</v>
      </c>
      <c r="I16" s="45"/>
      <c r="J16" s="8" t="s">
        <v>39</v>
      </c>
      <c r="K16" s="6" t="s">
        <v>32</v>
      </c>
      <c r="L16" s="39"/>
      <c r="M16" s="9">
        <v>29957287</v>
      </c>
      <c r="N16" s="9">
        <v>11532931</v>
      </c>
      <c r="O16" s="10">
        <f t="shared" si="1"/>
        <v>0.38497915381990366</v>
      </c>
      <c r="P16" s="39"/>
      <c r="Q16" s="9">
        <f t="shared" si="2"/>
        <v>8818487</v>
      </c>
      <c r="R16" s="9">
        <f t="shared" si="2"/>
        <v>5138980</v>
      </c>
    </row>
    <row r="17" spans="3:18" ht="12.75">
      <c r="C17" s="8" t="s">
        <v>40</v>
      </c>
      <c r="D17" s="6" t="s">
        <v>4</v>
      </c>
      <c r="E17" s="41"/>
      <c r="F17" s="9">
        <v>148733400</v>
      </c>
      <c r="G17" s="9">
        <v>109495166</v>
      </c>
      <c r="H17" s="10">
        <f t="shared" si="0"/>
        <v>0.736184111974849</v>
      </c>
      <c r="I17" s="45"/>
      <c r="J17" s="8" t="s">
        <v>40</v>
      </c>
      <c r="K17" s="6" t="s">
        <v>4</v>
      </c>
      <c r="L17" s="39"/>
      <c r="M17" s="9">
        <v>166933408</v>
      </c>
      <c r="N17" s="9">
        <v>103998519</v>
      </c>
      <c r="O17" s="10">
        <f t="shared" si="1"/>
        <v>0.622994044427584</v>
      </c>
      <c r="P17" s="39"/>
      <c r="Q17" s="9">
        <f>+M17-F17</f>
        <v>18200008</v>
      </c>
      <c r="R17" s="9">
        <f>+N17-G17</f>
        <v>-5496647</v>
      </c>
    </row>
    <row r="18" spans="3:18" ht="12.75">
      <c r="C18" s="8" t="s">
        <v>132</v>
      </c>
      <c r="D18" s="6" t="s">
        <v>133</v>
      </c>
      <c r="E18" s="41"/>
      <c r="F18" s="9">
        <v>26833600</v>
      </c>
      <c r="G18" s="9">
        <v>16357698</v>
      </c>
      <c r="H18" s="10">
        <f t="shared" si="0"/>
        <v>0.6095975940611771</v>
      </c>
      <c r="I18" s="45"/>
      <c r="J18" s="8" t="s">
        <v>132</v>
      </c>
      <c r="K18" s="6" t="s">
        <v>133</v>
      </c>
      <c r="L18" s="39"/>
      <c r="M18" s="9">
        <v>10475902</v>
      </c>
      <c r="N18" s="9">
        <v>5262298</v>
      </c>
      <c r="O18" s="10">
        <f t="shared" si="1"/>
        <v>0.5023240958153293</v>
      </c>
      <c r="P18" s="39"/>
      <c r="Q18" s="9">
        <f t="shared" si="2"/>
        <v>-16357698</v>
      </c>
      <c r="R18" s="9">
        <f t="shared" si="2"/>
        <v>-11095400</v>
      </c>
    </row>
    <row r="19" spans="3:18" ht="5.25" customHeight="1">
      <c r="C19" s="5"/>
      <c r="D19" s="6"/>
      <c r="E19" s="41"/>
      <c r="F19" s="9"/>
      <c r="G19" s="9"/>
      <c r="H19" s="7"/>
      <c r="I19" s="41"/>
      <c r="J19" s="5"/>
      <c r="K19" s="58"/>
      <c r="L19" s="39"/>
      <c r="M19" s="9"/>
      <c r="N19" s="9"/>
      <c r="O19" s="7"/>
      <c r="P19" s="39"/>
      <c r="Q19" s="9"/>
      <c r="R19" s="9"/>
    </row>
    <row r="20" spans="3:18" ht="12.75">
      <c r="C20" s="169" t="s">
        <v>8</v>
      </c>
      <c r="D20" s="170"/>
      <c r="E20" s="42"/>
      <c r="F20" s="37">
        <f>+F21+F22+F23+F25+F26+F27+F28</f>
        <v>3057473386</v>
      </c>
      <c r="G20" s="37">
        <f>+G21+G22+G23+G25+G26+G27+G28</f>
        <v>2713900188</v>
      </c>
      <c r="H20" s="38">
        <f>IF(F20=0," ",G20/F20)</f>
        <v>0.887628392916451</v>
      </c>
      <c r="I20" s="50"/>
      <c r="J20" s="169" t="s">
        <v>8</v>
      </c>
      <c r="K20" s="170"/>
      <c r="L20" s="39"/>
      <c r="M20" s="37">
        <f>+M21+M22+M23+M25+M28</f>
        <v>3924794811</v>
      </c>
      <c r="N20" s="37">
        <f>+N21+N22+N23+N25+N28</f>
        <v>3133532875</v>
      </c>
      <c r="O20" s="38">
        <f aca="true" t="shared" si="3" ref="O20:O30">IF(M20=0," ",N20/M20)</f>
        <v>0.798394062848245</v>
      </c>
      <c r="P20" s="39"/>
      <c r="Q20" s="37">
        <f t="shared" si="2"/>
        <v>867321425</v>
      </c>
      <c r="R20" s="37">
        <f t="shared" si="2"/>
        <v>419632687</v>
      </c>
    </row>
    <row r="21" spans="3:18" ht="12.75">
      <c r="C21" s="8" t="s">
        <v>84</v>
      </c>
      <c r="D21" s="6" t="s">
        <v>5</v>
      </c>
      <c r="E21" s="41"/>
      <c r="F21" s="9">
        <v>997890254</v>
      </c>
      <c r="G21" s="9">
        <v>980326709</v>
      </c>
      <c r="H21" s="10">
        <f aca="true" t="shared" si="4" ref="H21:H30">IF(F21=0," ",G21/F21)</f>
        <v>0.9823993220400767</v>
      </c>
      <c r="I21" s="45"/>
      <c r="J21" s="8" t="s">
        <v>33</v>
      </c>
      <c r="K21" s="6" t="s">
        <v>5</v>
      </c>
      <c r="L21" s="39"/>
      <c r="M21" s="9">
        <v>1099698712</v>
      </c>
      <c r="N21" s="9">
        <v>1086875968</v>
      </c>
      <c r="O21" s="10">
        <f t="shared" si="3"/>
        <v>0.9883397662831854</v>
      </c>
      <c r="P21" s="39"/>
      <c r="Q21" s="59">
        <f aca="true" t="shared" si="5" ref="Q21:R30">+M21-F21</f>
        <v>101808458</v>
      </c>
      <c r="R21" s="59">
        <f t="shared" si="5"/>
        <v>106549259</v>
      </c>
    </row>
    <row r="22" spans="3:18" ht="12.75">
      <c r="C22" s="8" t="s">
        <v>85</v>
      </c>
      <c r="D22" s="6" t="s">
        <v>41</v>
      </c>
      <c r="E22" s="41"/>
      <c r="F22" s="9">
        <v>185605303</v>
      </c>
      <c r="G22" s="9">
        <v>182857025</v>
      </c>
      <c r="H22" s="10">
        <f t="shared" si="4"/>
        <v>0.9851928907440753</v>
      </c>
      <c r="I22" s="45"/>
      <c r="J22" s="8" t="s">
        <v>34</v>
      </c>
      <c r="K22" s="6" t="s">
        <v>41</v>
      </c>
      <c r="L22" s="39"/>
      <c r="M22" s="9">
        <v>177658591</v>
      </c>
      <c r="N22" s="9">
        <v>173716325</v>
      </c>
      <c r="O22" s="10">
        <f t="shared" si="3"/>
        <v>0.9778098769228671</v>
      </c>
      <c r="P22" s="39"/>
      <c r="Q22" s="9">
        <f t="shared" si="5"/>
        <v>-7946712</v>
      </c>
      <c r="R22" s="9">
        <f t="shared" si="5"/>
        <v>-9140700</v>
      </c>
    </row>
    <row r="23" spans="3:18" ht="12.75">
      <c r="C23" s="8" t="s">
        <v>86</v>
      </c>
      <c r="D23" s="6" t="s">
        <v>6</v>
      </c>
      <c r="E23" s="41"/>
      <c r="F23" s="9">
        <v>1179134268</v>
      </c>
      <c r="G23" s="9">
        <v>1095072218</v>
      </c>
      <c r="H23" s="10">
        <f t="shared" si="4"/>
        <v>0.9287086701817405</v>
      </c>
      <c r="I23" s="45"/>
      <c r="J23" s="8" t="s">
        <v>35</v>
      </c>
      <c r="K23" s="6" t="s">
        <v>6</v>
      </c>
      <c r="L23" s="39"/>
      <c r="M23" s="9">
        <v>1515396390</v>
      </c>
      <c r="N23" s="9">
        <v>1101508677</v>
      </c>
      <c r="O23" s="10">
        <f t="shared" si="3"/>
        <v>0.7268782506470138</v>
      </c>
      <c r="P23" s="39"/>
      <c r="Q23" s="9">
        <f t="shared" si="5"/>
        <v>336262122</v>
      </c>
      <c r="R23" s="9">
        <f t="shared" si="5"/>
        <v>6436459</v>
      </c>
    </row>
    <row r="24" spans="3:18" ht="12.75">
      <c r="C24" s="259" t="s">
        <v>153</v>
      </c>
      <c r="D24" s="6"/>
      <c r="E24" s="41"/>
      <c r="F24" s="9"/>
      <c r="G24" s="9"/>
      <c r="H24" s="10"/>
      <c r="I24" s="45"/>
      <c r="J24" s="260" t="s">
        <v>154</v>
      </c>
      <c r="K24" s="6" t="s">
        <v>4</v>
      </c>
      <c r="L24" s="39"/>
      <c r="M24" s="9">
        <v>1926085</v>
      </c>
      <c r="N24" s="9">
        <v>1926085</v>
      </c>
      <c r="O24" s="10">
        <f t="shared" si="3"/>
        <v>1</v>
      </c>
      <c r="P24" s="39"/>
      <c r="Q24" s="9"/>
      <c r="R24" s="9"/>
    </row>
    <row r="25" spans="3:18" ht="12.75">
      <c r="C25" s="8" t="s">
        <v>87</v>
      </c>
      <c r="D25" s="97" t="s">
        <v>78</v>
      </c>
      <c r="E25" s="41"/>
      <c r="F25" s="9">
        <v>83348778</v>
      </c>
      <c r="G25" s="9">
        <v>82681244</v>
      </c>
      <c r="H25" s="10">
        <f t="shared" si="4"/>
        <v>0.9919910763418751</v>
      </c>
      <c r="I25" s="45"/>
      <c r="J25" s="8" t="s">
        <v>77</v>
      </c>
      <c r="K25" s="97" t="s">
        <v>78</v>
      </c>
      <c r="L25" s="39"/>
      <c r="M25" s="9">
        <v>257536965</v>
      </c>
      <c r="N25" s="9">
        <v>253453844</v>
      </c>
      <c r="O25" s="10">
        <f t="shared" si="3"/>
        <v>0.9841454953854877</v>
      </c>
      <c r="P25" s="39"/>
      <c r="Q25" s="9">
        <f t="shared" si="5"/>
        <v>174188187</v>
      </c>
      <c r="R25" s="9">
        <f t="shared" si="5"/>
        <v>170772600</v>
      </c>
    </row>
    <row r="26" spans="3:18" ht="12.75">
      <c r="C26" s="108" t="s">
        <v>88</v>
      </c>
      <c r="D26" s="109" t="s">
        <v>91</v>
      </c>
      <c r="E26" s="41"/>
      <c r="F26" s="9">
        <v>0</v>
      </c>
      <c r="G26" s="9">
        <v>0</v>
      </c>
      <c r="H26" s="10" t="str">
        <f t="shared" si="4"/>
        <v> </v>
      </c>
      <c r="I26" s="45"/>
      <c r="J26" s="8"/>
      <c r="K26" s="97"/>
      <c r="L26" s="39"/>
      <c r="M26" s="9"/>
      <c r="N26" s="9">
        <v>0</v>
      </c>
      <c r="O26" s="10" t="str">
        <f t="shared" si="3"/>
        <v> </v>
      </c>
      <c r="P26" s="39"/>
      <c r="Q26" s="9">
        <f t="shared" si="5"/>
        <v>0</v>
      </c>
      <c r="R26" s="9">
        <f t="shared" si="5"/>
        <v>0</v>
      </c>
    </row>
    <row r="27" spans="3:18" ht="12.75">
      <c r="C27" s="108" t="s">
        <v>89</v>
      </c>
      <c r="D27" s="109" t="s">
        <v>90</v>
      </c>
      <c r="E27" s="41"/>
      <c r="F27" s="9">
        <v>0</v>
      </c>
      <c r="G27" s="9">
        <v>0</v>
      </c>
      <c r="H27" s="10" t="str">
        <f>IF(F27=0," ",G27/F27)</f>
        <v> </v>
      </c>
      <c r="I27" s="45"/>
      <c r="J27" s="8"/>
      <c r="K27" s="97"/>
      <c r="L27" s="39"/>
      <c r="M27" s="9"/>
      <c r="N27" s="9">
        <v>0</v>
      </c>
      <c r="O27" s="10" t="str">
        <f>IF(M27=0," ",N27/M27)</f>
        <v> </v>
      </c>
      <c r="P27" s="39"/>
      <c r="Q27" s="9">
        <f>+M27-F27</f>
        <v>0</v>
      </c>
      <c r="R27" s="9">
        <f>+N27-G27</f>
        <v>0</v>
      </c>
    </row>
    <row r="28" spans="3:18" s="88" customFormat="1" ht="12.75" customHeight="1">
      <c r="C28" s="92" t="s">
        <v>36</v>
      </c>
      <c r="D28" s="93" t="s">
        <v>42</v>
      </c>
      <c r="E28" s="89"/>
      <c r="F28" s="90">
        <f>SUM(F29:F30)</f>
        <v>611494783</v>
      </c>
      <c r="G28" s="90">
        <f>SUM(G29:G30)</f>
        <v>372962992</v>
      </c>
      <c r="H28" s="38">
        <f>IF(F28=0," ",G28/F28)</f>
        <v>0.6099201536442217</v>
      </c>
      <c r="I28" s="91"/>
      <c r="J28" s="92" t="s">
        <v>36</v>
      </c>
      <c r="K28" s="93" t="s">
        <v>42</v>
      </c>
      <c r="L28" s="94"/>
      <c r="M28" s="95">
        <f>+M29+M30</f>
        <v>874504153</v>
      </c>
      <c r="N28" s="95">
        <f>+N29+N30</f>
        <v>517978061</v>
      </c>
      <c r="O28" s="96">
        <f t="shared" si="3"/>
        <v>0.5923105787697729</v>
      </c>
      <c r="P28" s="94"/>
      <c r="Q28" s="37">
        <f t="shared" si="5"/>
        <v>263009370</v>
      </c>
      <c r="R28" s="37">
        <f t="shared" si="5"/>
        <v>145015069</v>
      </c>
    </row>
    <row r="29" spans="3:18" ht="12.75" customHeight="1">
      <c r="C29" s="56"/>
      <c r="D29" s="97" t="s">
        <v>62</v>
      </c>
      <c r="E29" s="41"/>
      <c r="F29" s="9">
        <v>531979821</v>
      </c>
      <c r="G29" s="9">
        <v>310423160</v>
      </c>
      <c r="H29" s="10">
        <f>IF(F29=0," ",G29/F29)</f>
        <v>0.583524313791594</v>
      </c>
      <c r="I29" s="45"/>
      <c r="J29" s="56"/>
      <c r="K29" s="97" t="s">
        <v>62</v>
      </c>
      <c r="L29" s="39"/>
      <c r="M29" s="55">
        <v>603764643</v>
      </c>
      <c r="N29" s="9">
        <v>327180302</v>
      </c>
      <c r="O29" s="10">
        <f t="shared" si="3"/>
        <v>0.5419004007493695</v>
      </c>
      <c r="P29" s="39"/>
      <c r="Q29" s="9">
        <f t="shared" si="5"/>
        <v>71784822</v>
      </c>
      <c r="R29" s="9">
        <f t="shared" si="5"/>
        <v>16757142</v>
      </c>
    </row>
    <row r="30" spans="2:18" ht="12.75">
      <c r="B30" s="2"/>
      <c r="C30" s="57"/>
      <c r="D30" s="98" t="s">
        <v>63</v>
      </c>
      <c r="E30" s="41"/>
      <c r="F30" s="11">
        <v>79514962</v>
      </c>
      <c r="G30" s="11">
        <v>62539832</v>
      </c>
      <c r="H30" s="12">
        <f t="shared" si="4"/>
        <v>0.7865165300588335</v>
      </c>
      <c r="I30" s="45"/>
      <c r="J30" s="57"/>
      <c r="K30" s="98" t="s">
        <v>63</v>
      </c>
      <c r="L30" s="39"/>
      <c r="M30" s="11">
        <v>270739510</v>
      </c>
      <c r="N30" s="11">
        <v>190797759</v>
      </c>
      <c r="O30" s="12">
        <f t="shared" si="3"/>
        <v>0.7047281684154633</v>
      </c>
      <c r="P30" s="39"/>
      <c r="Q30" s="11">
        <f>+M30-F30</f>
        <v>191224548</v>
      </c>
      <c r="R30" s="11">
        <f t="shared" si="5"/>
        <v>128257927</v>
      </c>
    </row>
    <row r="31" spans="2:18" ht="3.75" customHeight="1">
      <c r="B31" s="2"/>
      <c r="C31" s="13"/>
      <c r="D31" s="2"/>
      <c r="E31" s="41"/>
      <c r="F31" s="2"/>
      <c r="G31" s="2"/>
      <c r="H31" s="2"/>
      <c r="I31" s="41"/>
      <c r="J31" s="2"/>
      <c r="K31" s="2"/>
      <c r="L31" s="39"/>
      <c r="M31" s="2"/>
      <c r="N31" s="2"/>
      <c r="O31" s="2"/>
      <c r="P31" s="39"/>
      <c r="Q31" s="2"/>
      <c r="R31" s="2"/>
    </row>
    <row r="32" spans="2:18" ht="12.75">
      <c r="B32" s="2"/>
      <c r="C32" s="13" t="s">
        <v>135</v>
      </c>
      <c r="D32" s="2"/>
      <c r="E32" s="41"/>
      <c r="F32" s="2"/>
      <c r="G32" s="2"/>
      <c r="H32" s="2"/>
      <c r="I32" s="41"/>
      <c r="J32" s="2"/>
      <c r="K32" s="2"/>
      <c r="L32" s="39"/>
      <c r="M32" s="2"/>
      <c r="N32" s="2"/>
      <c r="O32" s="2"/>
      <c r="P32" s="39"/>
      <c r="Q32" s="2"/>
      <c r="R32" s="2"/>
    </row>
    <row r="33" spans="2:18" ht="12.75">
      <c r="B33" s="2"/>
      <c r="C33" s="179" t="s">
        <v>134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2:18" ht="25.5" customHeight="1">
      <c r="B34" s="2"/>
      <c r="C34" s="177" t="s">
        <v>93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2:18" ht="26.25" customHeight="1">
      <c r="B35" s="2"/>
      <c r="C35" s="177" t="s">
        <v>92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2:18" ht="12.75">
      <c r="B36" s="2"/>
      <c r="D36" s="2"/>
      <c r="E36" s="39"/>
      <c r="F36" s="2"/>
      <c r="G36" s="2"/>
      <c r="H36" s="2"/>
      <c r="I36" s="41"/>
      <c r="J36" s="2"/>
      <c r="K36" s="2"/>
      <c r="L36" s="39"/>
      <c r="M36" s="2"/>
      <c r="N36" s="2"/>
      <c r="O36" s="2"/>
      <c r="P36" s="39"/>
      <c r="Q36" s="2"/>
      <c r="R36" s="2"/>
    </row>
    <row r="37" spans="2:18" ht="13.5">
      <c r="B37" s="2"/>
      <c r="C37" s="36" t="s">
        <v>155</v>
      </c>
      <c r="D37" s="2"/>
      <c r="E37" s="39"/>
      <c r="F37" s="2"/>
      <c r="G37" s="2"/>
      <c r="H37" s="2"/>
      <c r="I37" s="41"/>
      <c r="J37" s="2"/>
      <c r="K37" s="2"/>
      <c r="L37" s="39"/>
      <c r="M37" s="2"/>
      <c r="N37" s="2"/>
      <c r="O37" s="2"/>
      <c r="P37" s="39"/>
      <c r="Q37" s="2"/>
      <c r="R37" s="2"/>
    </row>
  </sheetData>
  <sheetProtection/>
  <mergeCells count="23">
    <mergeCell ref="C35:R35"/>
    <mergeCell ref="C34:R34"/>
    <mergeCell ref="C33:R33"/>
    <mergeCell ref="R9:R11"/>
    <mergeCell ref="C8:D11"/>
    <mergeCell ref="Q9:Q11"/>
    <mergeCell ref="G9:G11"/>
    <mergeCell ref="C20:D20"/>
    <mergeCell ref="C13:D13"/>
    <mergeCell ref="C3:R3"/>
    <mergeCell ref="C4:R4"/>
    <mergeCell ref="C5:R5"/>
    <mergeCell ref="M9:M11"/>
    <mergeCell ref="N9:N11"/>
    <mergeCell ref="O9:O11"/>
    <mergeCell ref="Q8:R8"/>
    <mergeCell ref="J8:K11"/>
    <mergeCell ref="H9:H11"/>
    <mergeCell ref="F9:F11"/>
    <mergeCell ref="J13:K13"/>
    <mergeCell ref="F8:H8"/>
    <mergeCell ref="J20:K20"/>
    <mergeCell ref="M8:O8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30 L13:L15 L28 H19 M19:O19 L25 L19:L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B1">
      <selection activeCell="B44" sqref="B44"/>
    </sheetView>
  </sheetViews>
  <sheetFormatPr defaultColWidth="11.421875" defaultRowHeight="12.75"/>
  <cols>
    <col min="1" max="1" width="2.8515625" style="113" customWidth="1"/>
    <col min="2" max="2" width="8.7109375" style="113" bestFit="1" customWidth="1"/>
    <col min="3" max="3" width="68.28125" style="113" bestFit="1" customWidth="1"/>
    <col min="4" max="4" width="0.85546875" style="126" customWidth="1"/>
    <col min="5" max="6" width="15.57421875" style="113" bestFit="1" customWidth="1"/>
    <col min="7" max="7" width="11.421875" style="113" customWidth="1"/>
    <col min="8" max="8" width="0.85546875" style="113" customWidth="1"/>
    <col min="9" max="10" width="15.57421875" style="113" bestFit="1" customWidth="1"/>
    <col min="11" max="11" width="11.421875" style="113" customWidth="1"/>
    <col min="12" max="12" width="0.85546875" style="113" customWidth="1"/>
    <col min="13" max="14" width="16.28125" style="113" bestFit="1" customWidth="1"/>
    <col min="15" max="15" width="4.28125" style="113" customWidth="1"/>
    <col min="16" max="16384" width="11.421875" style="113" customWidth="1"/>
  </cols>
  <sheetData>
    <row r="2" spans="2:15" ht="14.25">
      <c r="B2" s="185" t="s">
        <v>146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07"/>
    </row>
    <row r="3" spans="2:15" ht="12.75">
      <c r="B3" s="175" t="s">
        <v>128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06"/>
    </row>
    <row r="4" spans="2:15" ht="12.75">
      <c r="B4" s="175" t="s"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06"/>
    </row>
    <row r="5" spans="2:15" ht="12.75">
      <c r="B5"/>
      <c r="C5"/>
      <c r="D5"/>
      <c r="E5" s="150"/>
      <c r="F5" s="35"/>
      <c r="G5"/>
      <c r="H5"/>
      <c r="I5" s="150"/>
      <c r="J5" s="35"/>
      <c r="K5"/>
      <c r="L5"/>
      <c r="M5" s="43"/>
      <c r="N5"/>
      <c r="O5"/>
    </row>
    <row r="6" spans="2:15" ht="12.75">
      <c r="B6" s="184" t="s">
        <v>22</v>
      </c>
      <c r="C6" s="184"/>
      <c r="D6" s="1"/>
      <c r="E6" s="151"/>
      <c r="F6" s="152"/>
      <c r="G6" s="2"/>
      <c r="H6" s="2"/>
      <c r="I6" s="153"/>
      <c r="J6" s="152"/>
      <c r="K6" s="2"/>
      <c r="L6" s="2"/>
      <c r="M6" s="39"/>
      <c r="N6" s="2"/>
      <c r="O6" s="2"/>
    </row>
    <row r="8" spans="2:14" ht="12.75">
      <c r="B8" s="192" t="s">
        <v>94</v>
      </c>
      <c r="C8" s="193"/>
      <c r="D8" s="112"/>
      <c r="E8" s="183" t="s">
        <v>79</v>
      </c>
      <c r="F8" s="183"/>
      <c r="G8" s="183"/>
      <c r="I8" s="183" t="s">
        <v>129</v>
      </c>
      <c r="J8" s="183"/>
      <c r="K8" s="183"/>
      <c r="M8" s="183" t="s">
        <v>13</v>
      </c>
      <c r="N8" s="183"/>
    </row>
    <row r="9" spans="2:14" s="116" customFormat="1" ht="38.25">
      <c r="B9" s="194"/>
      <c r="C9" s="195"/>
      <c r="D9" s="112"/>
      <c r="E9" s="114" t="s">
        <v>95</v>
      </c>
      <c r="F9" s="115" t="s">
        <v>149</v>
      </c>
      <c r="G9" s="114" t="s">
        <v>1</v>
      </c>
      <c r="I9" s="114" t="s">
        <v>95</v>
      </c>
      <c r="J9" s="115" t="s">
        <v>149</v>
      </c>
      <c r="K9" s="114" t="s">
        <v>1</v>
      </c>
      <c r="M9" s="115" t="s">
        <v>96</v>
      </c>
      <c r="N9" s="115" t="s">
        <v>150</v>
      </c>
    </row>
    <row r="10" spans="2:14" s="116" customFormat="1" ht="12.75">
      <c r="B10" s="186" t="s">
        <v>97</v>
      </c>
      <c r="C10" s="186"/>
      <c r="D10" s="117"/>
      <c r="E10" s="118">
        <f>SUM(E11:E13)</f>
        <v>997890254</v>
      </c>
      <c r="F10" s="118">
        <f>SUM(F11:F13)</f>
        <v>980326709</v>
      </c>
      <c r="G10" s="154">
        <f aca="true" t="shared" si="0" ref="G10:G39">IF(E10=0," ",F10/E10)</f>
        <v>0.9823993220400767</v>
      </c>
      <c r="H10" s="141"/>
      <c r="I10" s="118">
        <f>SUM(I11:I13)</f>
        <v>1099698712</v>
      </c>
      <c r="J10" s="118">
        <f>SUM(J11:J13)</f>
        <v>1086875968</v>
      </c>
      <c r="K10" s="154">
        <f aca="true" t="shared" si="1" ref="K10:K39">IF(I10=0," ",J10/I10)</f>
        <v>0.9883397662831854</v>
      </c>
      <c r="L10" s="141"/>
      <c r="M10" s="140">
        <f aca="true" t="shared" si="2" ref="M10:M36">+E10-I10</f>
        <v>-101808458</v>
      </c>
      <c r="N10" s="140">
        <f aca="true" t="shared" si="3" ref="N10:N35">+F10-J10</f>
        <v>-106549259</v>
      </c>
    </row>
    <row r="11" spans="2:14" ht="12.75">
      <c r="B11" s="181" t="s">
        <v>98</v>
      </c>
      <c r="C11" s="181"/>
      <c r="D11" s="119"/>
      <c r="E11" s="120">
        <v>958668859</v>
      </c>
      <c r="F11" s="120">
        <v>942180527</v>
      </c>
      <c r="G11" s="155">
        <f t="shared" si="0"/>
        <v>0.9828008056742354</v>
      </c>
      <c r="H11" s="143"/>
      <c r="I11" s="120">
        <v>1052300600</v>
      </c>
      <c r="J11" s="120">
        <v>1040668793</v>
      </c>
      <c r="K11" s="155">
        <f t="shared" si="1"/>
        <v>0.9889463077375419</v>
      </c>
      <c r="L11" s="143"/>
      <c r="M11" s="142">
        <f t="shared" si="2"/>
        <v>-93631741</v>
      </c>
      <c r="N11" s="142">
        <f t="shared" si="3"/>
        <v>-98488266</v>
      </c>
    </row>
    <row r="12" spans="2:14" ht="12.75">
      <c r="B12" s="189" t="s">
        <v>99</v>
      </c>
      <c r="C12" s="189"/>
      <c r="D12" s="119"/>
      <c r="E12" s="121">
        <v>0</v>
      </c>
      <c r="F12" s="121">
        <v>0</v>
      </c>
      <c r="G12" s="156" t="str">
        <f t="shared" si="0"/>
        <v> </v>
      </c>
      <c r="H12" s="143"/>
      <c r="I12" s="121">
        <v>0</v>
      </c>
      <c r="J12" s="121">
        <v>0</v>
      </c>
      <c r="K12" s="156" t="str">
        <f t="shared" si="1"/>
        <v> </v>
      </c>
      <c r="L12" s="143"/>
      <c r="M12" s="144">
        <f t="shared" si="2"/>
        <v>0</v>
      </c>
      <c r="N12" s="144">
        <f t="shared" si="3"/>
        <v>0</v>
      </c>
    </row>
    <row r="13" spans="2:14" ht="12.75">
      <c r="B13" s="182" t="s">
        <v>100</v>
      </c>
      <c r="C13" s="182"/>
      <c r="D13" s="119"/>
      <c r="E13" s="122">
        <v>39221395</v>
      </c>
      <c r="F13" s="122">
        <v>38146182</v>
      </c>
      <c r="G13" s="157">
        <f t="shared" si="0"/>
        <v>0.9725860592158948</v>
      </c>
      <c r="H13" s="143"/>
      <c r="I13" s="122">
        <v>47398112</v>
      </c>
      <c r="J13" s="122">
        <v>46207175</v>
      </c>
      <c r="K13" s="157">
        <f t="shared" si="1"/>
        <v>0.9748737460260021</v>
      </c>
      <c r="L13" s="143"/>
      <c r="M13" s="145">
        <f t="shared" si="2"/>
        <v>-8176717</v>
      </c>
      <c r="N13" s="145">
        <f t="shared" si="3"/>
        <v>-8060993</v>
      </c>
    </row>
    <row r="14" spans="2:14" ht="12.75">
      <c r="B14" s="186" t="s">
        <v>101</v>
      </c>
      <c r="C14" s="186"/>
      <c r="D14" s="117"/>
      <c r="E14" s="123">
        <f>SUM(E15:E16)</f>
        <v>185605303</v>
      </c>
      <c r="F14" s="123">
        <f>SUM(F15:F16)</f>
        <v>182857026</v>
      </c>
      <c r="G14" s="154">
        <f t="shared" si="0"/>
        <v>0.9851928961318525</v>
      </c>
      <c r="H14" s="143"/>
      <c r="I14" s="123">
        <f>SUM(I15:I16)</f>
        <v>177658591</v>
      </c>
      <c r="J14" s="123">
        <f>SUM(J15:J16)</f>
        <v>173716325</v>
      </c>
      <c r="K14" s="154">
        <f t="shared" si="1"/>
        <v>0.9778098769228671</v>
      </c>
      <c r="L14" s="143"/>
      <c r="M14" s="146">
        <f t="shared" si="2"/>
        <v>7946712</v>
      </c>
      <c r="N14" s="146">
        <f t="shared" si="3"/>
        <v>9140701</v>
      </c>
    </row>
    <row r="15" spans="2:14" ht="12.75">
      <c r="B15" s="181" t="s">
        <v>102</v>
      </c>
      <c r="C15" s="181"/>
      <c r="D15" s="119"/>
      <c r="E15" s="120">
        <v>155778015</v>
      </c>
      <c r="F15" s="120">
        <v>153388703</v>
      </c>
      <c r="G15" s="155">
        <f t="shared" si="0"/>
        <v>0.9846620718591131</v>
      </c>
      <c r="H15" s="143"/>
      <c r="I15" s="120">
        <v>167908100</v>
      </c>
      <c r="J15" s="120">
        <v>166006703</v>
      </c>
      <c r="K15" s="155">
        <f t="shared" si="1"/>
        <v>0.9886759661981762</v>
      </c>
      <c r="L15" s="143"/>
      <c r="M15" s="142">
        <f t="shared" si="2"/>
        <v>-12130085</v>
      </c>
      <c r="N15" s="142">
        <f t="shared" si="3"/>
        <v>-12618000</v>
      </c>
    </row>
    <row r="16" spans="2:14" ht="12.75">
      <c r="B16" s="182" t="s">
        <v>103</v>
      </c>
      <c r="C16" s="182"/>
      <c r="D16" s="119"/>
      <c r="E16" s="122">
        <v>29827288</v>
      </c>
      <c r="F16" s="122">
        <v>29468323</v>
      </c>
      <c r="G16" s="157">
        <f t="shared" si="0"/>
        <v>0.9879652149400912</v>
      </c>
      <c r="H16" s="143"/>
      <c r="I16" s="122">
        <v>9750491</v>
      </c>
      <c r="J16" s="122">
        <v>7709622</v>
      </c>
      <c r="K16" s="157">
        <f t="shared" si="1"/>
        <v>0.7906906431686364</v>
      </c>
      <c r="L16" s="143"/>
      <c r="M16" s="145">
        <f t="shared" si="2"/>
        <v>20076797</v>
      </c>
      <c r="N16" s="145">
        <f t="shared" si="3"/>
        <v>21758701</v>
      </c>
    </row>
    <row r="17" spans="2:14" ht="12.75">
      <c r="B17" s="186" t="s">
        <v>104</v>
      </c>
      <c r="C17" s="186"/>
      <c r="D17" s="117"/>
      <c r="E17" s="123">
        <f>SUM(E18:E19)</f>
        <v>1179134268</v>
      </c>
      <c r="F17" s="123">
        <f>SUM(F18:F19)</f>
        <v>1095072218</v>
      </c>
      <c r="G17" s="154">
        <f t="shared" si="0"/>
        <v>0.9287086701817405</v>
      </c>
      <c r="H17" s="143"/>
      <c r="I17" s="123">
        <f>SUM(I18:I19)</f>
        <v>1515396390</v>
      </c>
      <c r="J17" s="123">
        <f>SUM(J18:J19)</f>
        <v>1101508677</v>
      </c>
      <c r="K17" s="154">
        <f t="shared" si="1"/>
        <v>0.7268782506470138</v>
      </c>
      <c r="L17" s="143"/>
      <c r="M17" s="146">
        <f t="shared" si="2"/>
        <v>-336262122</v>
      </c>
      <c r="N17" s="146">
        <f t="shared" si="3"/>
        <v>-6436459</v>
      </c>
    </row>
    <row r="18" spans="2:14" ht="12.75">
      <c r="B18" s="181" t="s">
        <v>105</v>
      </c>
      <c r="C18" s="181"/>
      <c r="D18" s="119"/>
      <c r="E18" s="120">
        <v>631125684</v>
      </c>
      <c r="F18" s="120">
        <v>578981339</v>
      </c>
      <c r="G18" s="155">
        <f t="shared" si="0"/>
        <v>0.9173788259265329</v>
      </c>
      <c r="H18" s="143"/>
      <c r="I18" s="120">
        <v>852315572</v>
      </c>
      <c r="J18" s="120">
        <v>533033473</v>
      </c>
      <c r="K18" s="155">
        <f t="shared" si="1"/>
        <v>0.6253945023545809</v>
      </c>
      <c r="L18" s="143"/>
      <c r="M18" s="142">
        <f t="shared" si="2"/>
        <v>-221189888</v>
      </c>
      <c r="N18" s="142">
        <f t="shared" si="3"/>
        <v>45947866</v>
      </c>
    </row>
    <row r="19" spans="2:14" ht="12.75">
      <c r="B19" s="182" t="s">
        <v>106</v>
      </c>
      <c r="C19" s="182"/>
      <c r="D19" s="119"/>
      <c r="E19" s="122">
        <v>548008584</v>
      </c>
      <c r="F19" s="122">
        <v>516090879</v>
      </c>
      <c r="G19" s="157">
        <f t="shared" si="0"/>
        <v>0.9417569251068519</v>
      </c>
      <c r="H19" s="143"/>
      <c r="I19" s="122">
        <v>663080818</v>
      </c>
      <c r="J19" s="122">
        <v>568475204</v>
      </c>
      <c r="K19" s="157">
        <f t="shared" si="1"/>
        <v>0.8573241580334782</v>
      </c>
      <c r="L19" s="143"/>
      <c r="M19" s="145">
        <f t="shared" si="2"/>
        <v>-115072234</v>
      </c>
      <c r="N19" s="145">
        <f t="shared" si="3"/>
        <v>-52384325</v>
      </c>
    </row>
    <row r="20" spans="2:14" ht="12.75">
      <c r="B20" s="186" t="s">
        <v>107</v>
      </c>
      <c r="C20" s="186"/>
      <c r="D20" s="117"/>
      <c r="E20" s="123">
        <f>SUM(E21)</f>
        <v>0</v>
      </c>
      <c r="F20" s="123">
        <f>SUM(F21)</f>
        <v>0</v>
      </c>
      <c r="G20" s="154" t="str">
        <f t="shared" si="0"/>
        <v> </v>
      </c>
      <c r="H20" s="143"/>
      <c r="I20" s="123">
        <f>SUM(I21)</f>
        <v>1926085</v>
      </c>
      <c r="J20" s="123">
        <f>SUM(J21)</f>
        <v>1926085</v>
      </c>
      <c r="K20" s="154">
        <f t="shared" si="1"/>
        <v>1</v>
      </c>
      <c r="L20" s="143"/>
      <c r="M20" s="146">
        <f t="shared" si="2"/>
        <v>-1926085</v>
      </c>
      <c r="N20" s="146">
        <f t="shared" si="3"/>
        <v>-1926085</v>
      </c>
    </row>
    <row r="21" spans="2:14" ht="12.75">
      <c r="B21" s="187" t="s">
        <v>108</v>
      </c>
      <c r="C21" s="187"/>
      <c r="D21" s="119"/>
      <c r="E21" s="124">
        <v>0</v>
      </c>
      <c r="F21" s="124">
        <v>0</v>
      </c>
      <c r="G21" s="158" t="str">
        <f t="shared" si="0"/>
        <v> </v>
      </c>
      <c r="H21" s="143"/>
      <c r="I21" s="124">
        <v>1926085</v>
      </c>
      <c r="J21" s="124">
        <v>1926085</v>
      </c>
      <c r="K21" s="158">
        <f t="shared" si="1"/>
        <v>1</v>
      </c>
      <c r="L21" s="143"/>
      <c r="M21" s="147">
        <f t="shared" si="2"/>
        <v>-1926085</v>
      </c>
      <c r="N21" s="147">
        <f t="shared" si="3"/>
        <v>-1926085</v>
      </c>
    </row>
    <row r="22" spans="2:14" ht="12.75">
      <c r="B22" s="186" t="s">
        <v>109</v>
      </c>
      <c r="C22" s="186"/>
      <c r="D22" s="117"/>
      <c r="E22" s="123">
        <f>SUM(E23:E27)</f>
        <v>83348778</v>
      </c>
      <c r="F22" s="123">
        <f>SUM(F23:F27)</f>
        <v>82681244</v>
      </c>
      <c r="G22" s="154">
        <f t="shared" si="0"/>
        <v>0.9919910763418751</v>
      </c>
      <c r="H22" s="143"/>
      <c r="I22" s="123">
        <f>SUM(I23:I27)</f>
        <v>257536965</v>
      </c>
      <c r="J22" s="123">
        <f>SUM(J23:J27)</f>
        <v>253453844</v>
      </c>
      <c r="K22" s="154">
        <f t="shared" si="1"/>
        <v>0.9841454953854877</v>
      </c>
      <c r="L22" s="143"/>
      <c r="M22" s="146">
        <f t="shared" si="2"/>
        <v>-174188187</v>
      </c>
      <c r="N22" s="146">
        <f t="shared" si="3"/>
        <v>-170772600</v>
      </c>
    </row>
    <row r="23" spans="2:14" ht="12.75">
      <c r="B23" s="181" t="s">
        <v>110</v>
      </c>
      <c r="C23" s="181"/>
      <c r="D23" s="119"/>
      <c r="E23" s="120">
        <v>0</v>
      </c>
      <c r="F23" s="120">
        <v>0</v>
      </c>
      <c r="G23" s="155" t="str">
        <f t="shared" si="0"/>
        <v> </v>
      </c>
      <c r="H23" s="143"/>
      <c r="I23" s="120">
        <v>0</v>
      </c>
      <c r="J23" s="120">
        <v>0</v>
      </c>
      <c r="K23" s="155" t="str">
        <f t="shared" si="1"/>
        <v> </v>
      </c>
      <c r="L23" s="143"/>
      <c r="M23" s="142">
        <f t="shared" si="2"/>
        <v>0</v>
      </c>
      <c r="N23" s="142">
        <f t="shared" si="3"/>
        <v>0</v>
      </c>
    </row>
    <row r="24" spans="2:14" ht="12.75">
      <c r="B24" s="181" t="s">
        <v>111</v>
      </c>
      <c r="C24" s="181"/>
      <c r="D24" s="119"/>
      <c r="E24" s="120">
        <v>9204444</v>
      </c>
      <c r="F24" s="120">
        <v>9139158</v>
      </c>
      <c r="G24" s="155">
        <f t="shared" si="0"/>
        <v>0.9929071218207205</v>
      </c>
      <c r="H24" s="143"/>
      <c r="I24" s="120">
        <v>207275068</v>
      </c>
      <c r="J24" s="120">
        <v>206657360</v>
      </c>
      <c r="K24" s="155">
        <f t="shared" si="1"/>
        <v>0.9970198634791908</v>
      </c>
      <c r="L24" s="143"/>
      <c r="M24" s="142">
        <f t="shared" si="2"/>
        <v>-198070624</v>
      </c>
      <c r="N24" s="142">
        <f t="shared" si="3"/>
        <v>-197518202</v>
      </c>
    </row>
    <row r="25" spans="2:14" ht="12.75">
      <c r="B25" s="189" t="s">
        <v>112</v>
      </c>
      <c r="C25" s="189"/>
      <c r="D25" s="119"/>
      <c r="E25" s="121">
        <v>17414</v>
      </c>
      <c r="F25" s="121">
        <v>10164</v>
      </c>
      <c r="G25" s="156">
        <f t="shared" si="0"/>
        <v>0.5836683128517285</v>
      </c>
      <c r="H25" s="143"/>
      <c r="I25" s="121">
        <v>3686</v>
      </c>
      <c r="J25" s="121">
        <v>2564</v>
      </c>
      <c r="K25" s="156">
        <f t="shared" si="1"/>
        <v>0.695604991861096</v>
      </c>
      <c r="L25" s="143"/>
      <c r="M25" s="144">
        <f t="shared" si="2"/>
        <v>13728</v>
      </c>
      <c r="N25" s="144">
        <f t="shared" si="3"/>
        <v>7600</v>
      </c>
    </row>
    <row r="26" spans="2:14" ht="12.75">
      <c r="B26" s="189" t="s">
        <v>113</v>
      </c>
      <c r="C26" s="189"/>
      <c r="D26" s="119"/>
      <c r="E26" s="121">
        <v>69698985</v>
      </c>
      <c r="F26" s="121">
        <v>69495648</v>
      </c>
      <c r="G26" s="156">
        <f t="shared" si="0"/>
        <v>0.9970826404430423</v>
      </c>
      <c r="H26" s="143"/>
      <c r="I26" s="121">
        <v>40840196</v>
      </c>
      <c r="J26" s="121">
        <v>39686072</v>
      </c>
      <c r="K26" s="156">
        <f t="shared" si="1"/>
        <v>0.9717404882190086</v>
      </c>
      <c r="L26" s="143"/>
      <c r="M26" s="144">
        <f t="shared" si="2"/>
        <v>28858789</v>
      </c>
      <c r="N26" s="144">
        <f t="shared" si="3"/>
        <v>29809576</v>
      </c>
    </row>
    <row r="27" spans="2:14" ht="12.75">
      <c r="B27" s="182" t="s">
        <v>114</v>
      </c>
      <c r="C27" s="182"/>
      <c r="D27" s="119"/>
      <c r="E27" s="122">
        <v>4427935</v>
      </c>
      <c r="F27" s="122">
        <v>4036274</v>
      </c>
      <c r="G27" s="157">
        <f t="shared" si="0"/>
        <v>0.9115477079044747</v>
      </c>
      <c r="H27" s="143"/>
      <c r="I27" s="122">
        <v>9418015</v>
      </c>
      <c r="J27" s="122">
        <v>7107848</v>
      </c>
      <c r="K27" s="157">
        <f t="shared" si="1"/>
        <v>0.7547076533643235</v>
      </c>
      <c r="L27" s="143"/>
      <c r="M27" s="145">
        <f t="shared" si="2"/>
        <v>-4990080</v>
      </c>
      <c r="N27" s="145">
        <f t="shared" si="3"/>
        <v>-3071574</v>
      </c>
    </row>
    <row r="28" spans="2:14" ht="12.75">
      <c r="B28" s="186" t="s">
        <v>115</v>
      </c>
      <c r="C28" s="186"/>
      <c r="D28" s="117"/>
      <c r="E28" s="123">
        <f>SUM(E29)</f>
        <v>0</v>
      </c>
      <c r="F28" s="123">
        <f>SUM(F29)</f>
        <v>0</v>
      </c>
      <c r="G28" s="154" t="str">
        <f t="shared" si="0"/>
        <v> </v>
      </c>
      <c r="H28" s="143"/>
      <c r="I28" s="123">
        <f>SUM(I29)</f>
        <v>0</v>
      </c>
      <c r="J28" s="123">
        <f>SUM(J29)</f>
        <v>0</v>
      </c>
      <c r="K28" s="154" t="str">
        <f t="shared" si="1"/>
        <v> </v>
      </c>
      <c r="L28" s="143"/>
      <c r="M28" s="146">
        <f t="shared" si="2"/>
        <v>0</v>
      </c>
      <c r="N28" s="146">
        <f t="shared" si="3"/>
        <v>0</v>
      </c>
    </row>
    <row r="29" spans="2:14" ht="12.75">
      <c r="B29" s="187" t="s">
        <v>116</v>
      </c>
      <c r="C29" s="187"/>
      <c r="D29" s="119"/>
      <c r="E29" s="124">
        <v>0</v>
      </c>
      <c r="F29" s="124">
        <v>0</v>
      </c>
      <c r="G29" s="158" t="str">
        <f t="shared" si="0"/>
        <v> </v>
      </c>
      <c r="H29" s="143"/>
      <c r="I29" s="124">
        <v>0</v>
      </c>
      <c r="J29" s="124">
        <v>0</v>
      </c>
      <c r="K29" s="158" t="str">
        <f t="shared" si="1"/>
        <v> </v>
      </c>
      <c r="L29" s="143"/>
      <c r="M29" s="147">
        <f t="shared" si="2"/>
        <v>0</v>
      </c>
      <c r="N29" s="147">
        <f t="shared" si="3"/>
        <v>0</v>
      </c>
    </row>
    <row r="30" spans="2:14" ht="12.75">
      <c r="B30" s="186" t="s">
        <v>117</v>
      </c>
      <c r="C30" s="186"/>
      <c r="D30" s="117"/>
      <c r="E30" s="123">
        <f>SUM(E31)</f>
        <v>0</v>
      </c>
      <c r="F30" s="123">
        <f>SUM(F31)</f>
        <v>0</v>
      </c>
      <c r="G30" s="154" t="str">
        <f t="shared" si="0"/>
        <v> </v>
      </c>
      <c r="H30" s="143"/>
      <c r="I30" s="123">
        <f>SUM(I31)</f>
        <v>0</v>
      </c>
      <c r="J30" s="123">
        <f>SUM(J31)</f>
        <v>0</v>
      </c>
      <c r="K30" s="154" t="str">
        <f t="shared" si="1"/>
        <v> </v>
      </c>
      <c r="L30" s="143"/>
      <c r="M30" s="146">
        <f t="shared" si="2"/>
        <v>0</v>
      </c>
      <c r="N30" s="146">
        <f t="shared" si="3"/>
        <v>0</v>
      </c>
    </row>
    <row r="31" spans="2:14" ht="12.75">
      <c r="B31" s="187" t="s">
        <v>118</v>
      </c>
      <c r="C31" s="187"/>
      <c r="D31" s="119"/>
      <c r="E31" s="124">
        <v>0</v>
      </c>
      <c r="F31" s="124">
        <v>0</v>
      </c>
      <c r="G31" s="158" t="str">
        <f t="shared" si="0"/>
        <v> </v>
      </c>
      <c r="H31" s="143"/>
      <c r="I31" s="124">
        <v>0</v>
      </c>
      <c r="J31" s="124">
        <v>0</v>
      </c>
      <c r="K31" s="158" t="str">
        <f t="shared" si="1"/>
        <v> </v>
      </c>
      <c r="L31" s="143"/>
      <c r="M31" s="147">
        <f t="shared" si="2"/>
        <v>0</v>
      </c>
      <c r="N31" s="147">
        <f t="shared" si="3"/>
        <v>0</v>
      </c>
    </row>
    <row r="32" spans="2:14" ht="12.75">
      <c r="B32" s="186" t="s">
        <v>119</v>
      </c>
      <c r="C32" s="186"/>
      <c r="D32" s="117"/>
      <c r="E32" s="123">
        <f>SUM(E33:E39)</f>
        <v>611494783</v>
      </c>
      <c r="F32" s="123">
        <f>SUM(F33:F39)</f>
        <v>372962992</v>
      </c>
      <c r="G32" s="154">
        <f t="shared" si="0"/>
        <v>0.6099201536442217</v>
      </c>
      <c r="H32" s="143"/>
      <c r="I32" s="123">
        <f>SUM(I33:I39)</f>
        <v>874504153</v>
      </c>
      <c r="J32" s="123">
        <f>SUM(J33:J39)</f>
        <v>517978061</v>
      </c>
      <c r="K32" s="154">
        <f t="shared" si="1"/>
        <v>0.5923105787697729</v>
      </c>
      <c r="L32" s="143"/>
      <c r="M32" s="146">
        <f t="shared" si="2"/>
        <v>-263009370</v>
      </c>
      <c r="N32" s="146">
        <f t="shared" si="3"/>
        <v>-145015069</v>
      </c>
    </row>
    <row r="33" spans="2:14" ht="12.75">
      <c r="B33" s="181" t="s">
        <v>120</v>
      </c>
      <c r="C33" s="181"/>
      <c r="D33" s="119"/>
      <c r="E33" s="120">
        <v>157000</v>
      </c>
      <c r="F33" s="120">
        <v>157000</v>
      </c>
      <c r="G33" s="155">
        <f t="shared" si="0"/>
        <v>1</v>
      </c>
      <c r="H33" s="143"/>
      <c r="I33" s="120">
        <v>6424353</v>
      </c>
      <c r="J33" s="120">
        <v>0</v>
      </c>
      <c r="K33" s="155">
        <f t="shared" si="1"/>
        <v>0</v>
      </c>
      <c r="L33" s="143"/>
      <c r="M33" s="142">
        <f t="shared" si="2"/>
        <v>-6267353</v>
      </c>
      <c r="N33" s="142">
        <f t="shared" si="3"/>
        <v>157000</v>
      </c>
    </row>
    <row r="34" spans="2:14" ht="12.75">
      <c r="B34" s="181" t="s">
        <v>121</v>
      </c>
      <c r="C34" s="181"/>
      <c r="D34" s="119"/>
      <c r="E34" s="120">
        <v>272696604</v>
      </c>
      <c r="F34" s="120">
        <v>179565050</v>
      </c>
      <c r="G34" s="155">
        <f t="shared" si="0"/>
        <v>0.6584792306397772</v>
      </c>
      <c r="H34" s="143"/>
      <c r="I34" s="120">
        <v>296577262</v>
      </c>
      <c r="J34" s="120">
        <v>158854829</v>
      </c>
      <c r="K34" s="155">
        <f t="shared" si="1"/>
        <v>0.5356271344901687</v>
      </c>
      <c r="L34" s="143"/>
      <c r="M34" s="142">
        <f t="shared" si="2"/>
        <v>-23880658</v>
      </c>
      <c r="N34" s="142">
        <f t="shared" si="3"/>
        <v>20710221</v>
      </c>
    </row>
    <row r="35" spans="2:14" ht="12.75">
      <c r="B35" s="190" t="s">
        <v>122</v>
      </c>
      <c r="C35" s="191"/>
      <c r="D35" s="119"/>
      <c r="E35" s="121">
        <v>278949297</v>
      </c>
      <c r="F35" s="121">
        <v>158371614</v>
      </c>
      <c r="G35" s="156">
        <f t="shared" si="0"/>
        <v>0.567743370222582</v>
      </c>
      <c r="H35" s="143"/>
      <c r="I35" s="121">
        <v>505059640</v>
      </c>
      <c r="J35" s="121">
        <v>329850504</v>
      </c>
      <c r="K35" s="156">
        <f t="shared" si="1"/>
        <v>0.6530921853110259</v>
      </c>
      <c r="L35" s="143"/>
      <c r="M35" s="144">
        <f t="shared" si="2"/>
        <v>-226110343</v>
      </c>
      <c r="N35" s="144">
        <f t="shared" si="3"/>
        <v>-171478890</v>
      </c>
    </row>
    <row r="36" spans="2:14" ht="12.75">
      <c r="B36" s="110" t="s">
        <v>123</v>
      </c>
      <c r="C36" s="111"/>
      <c r="D36" s="119"/>
      <c r="E36" s="121"/>
      <c r="F36" s="121"/>
      <c r="G36" s="156" t="str">
        <f t="shared" si="0"/>
        <v> </v>
      </c>
      <c r="H36" s="143"/>
      <c r="I36" s="121">
        <v>0</v>
      </c>
      <c r="J36" s="121">
        <v>0</v>
      </c>
      <c r="K36" s="156" t="str">
        <f t="shared" si="1"/>
        <v> </v>
      </c>
      <c r="L36" s="143"/>
      <c r="M36" s="144">
        <f t="shared" si="2"/>
        <v>0</v>
      </c>
      <c r="N36" s="144">
        <f>+F36-J36</f>
        <v>0</v>
      </c>
    </row>
    <row r="37" spans="2:14" ht="12.75">
      <c r="B37" s="189" t="s">
        <v>124</v>
      </c>
      <c r="C37" s="189"/>
      <c r="D37" s="119"/>
      <c r="E37" s="121">
        <v>2997556</v>
      </c>
      <c r="F37" s="121">
        <v>2814389</v>
      </c>
      <c r="G37" s="156">
        <f t="shared" si="0"/>
        <v>0.938894552762317</v>
      </c>
      <c r="H37" s="143"/>
      <c r="I37" s="121">
        <v>10705541</v>
      </c>
      <c r="J37" s="121">
        <v>4295352</v>
      </c>
      <c r="K37" s="156">
        <f t="shared" si="1"/>
        <v>0.40122699077048046</v>
      </c>
      <c r="L37" s="143"/>
      <c r="M37" s="144">
        <f>+E37-I37</f>
        <v>-7707985</v>
      </c>
      <c r="N37" s="144">
        <f>+F37-J37</f>
        <v>-1480963</v>
      </c>
    </row>
    <row r="38" spans="2:14" ht="12.75">
      <c r="B38" s="189" t="s">
        <v>125</v>
      </c>
      <c r="C38" s="189"/>
      <c r="D38" s="119"/>
      <c r="E38" s="121">
        <v>17432653</v>
      </c>
      <c r="F38" s="121">
        <v>8849411</v>
      </c>
      <c r="G38" s="156">
        <f t="shared" si="0"/>
        <v>0.5076342080577179</v>
      </c>
      <c r="H38" s="143"/>
      <c r="I38" s="121">
        <v>21248909</v>
      </c>
      <c r="J38" s="121">
        <v>12599662</v>
      </c>
      <c r="K38" s="156">
        <f t="shared" si="1"/>
        <v>0.5929557136321681</v>
      </c>
      <c r="L38" s="143"/>
      <c r="M38" s="144">
        <f>+E38-I38</f>
        <v>-3816256</v>
      </c>
      <c r="N38" s="144">
        <f>+F38-J38</f>
        <v>-3750251</v>
      </c>
    </row>
    <row r="39" spans="2:14" ht="12.75">
      <c r="B39" s="188" t="s">
        <v>126</v>
      </c>
      <c r="C39" s="188"/>
      <c r="D39" s="119"/>
      <c r="E39" s="125">
        <v>39261673</v>
      </c>
      <c r="F39" s="125">
        <v>23205528</v>
      </c>
      <c r="G39" s="159">
        <f t="shared" si="0"/>
        <v>0.5910478649241463</v>
      </c>
      <c r="H39" s="143"/>
      <c r="I39" s="125">
        <v>34488448</v>
      </c>
      <c r="J39" s="125">
        <v>12377714</v>
      </c>
      <c r="K39" s="159">
        <f t="shared" si="1"/>
        <v>0.3588944912800947</v>
      </c>
      <c r="L39" s="143"/>
      <c r="M39" s="148">
        <f>+E39-I39</f>
        <v>4773225</v>
      </c>
      <c r="N39" s="148">
        <f>+F39-J39</f>
        <v>10827814</v>
      </c>
    </row>
    <row r="40" spans="7:14" ht="3.75" customHeight="1">
      <c r="G40" s="160"/>
      <c r="H40" s="143"/>
      <c r="K40" s="160"/>
      <c r="L40" s="143"/>
      <c r="M40" s="143"/>
      <c r="N40" s="143"/>
    </row>
    <row r="41" spans="2:14" ht="21" customHeight="1">
      <c r="B41" s="196" t="s">
        <v>127</v>
      </c>
      <c r="C41" s="196"/>
      <c r="D41" s="127"/>
      <c r="E41" s="128">
        <f>+E32+E30+E28+E22+E20+E17+E14+E10</f>
        <v>3057473386</v>
      </c>
      <c r="F41" s="128">
        <f>+F32+F30+F28+F22+F20+F17+F14+F10</f>
        <v>2713900189</v>
      </c>
      <c r="G41" s="161">
        <f>IF(E41=0," ",F41/E41)</f>
        <v>0.8876283932435185</v>
      </c>
      <c r="H41" s="143"/>
      <c r="I41" s="128">
        <f>+I32+I30+I28+I22+I20+I17+I14+I10</f>
        <v>3926720896</v>
      </c>
      <c r="J41" s="128">
        <f>+J32+J30+J28+J22+J20+J17+J14+J10</f>
        <v>3135458960</v>
      </c>
      <c r="K41" s="161">
        <f>IF(I41=0," ",J41/I41)</f>
        <v>0.7984929520185587</v>
      </c>
      <c r="L41" s="143"/>
      <c r="M41" s="149">
        <f>+E41-I41</f>
        <v>-869247510</v>
      </c>
      <c r="N41" s="149">
        <f>+F41-J41</f>
        <v>-421558771</v>
      </c>
    </row>
    <row r="43" ht="12.75">
      <c r="B43" s="13" t="s">
        <v>144</v>
      </c>
    </row>
    <row r="44" ht="12.75">
      <c r="B44" s="36" t="s">
        <v>155</v>
      </c>
    </row>
  </sheetData>
  <sheetProtection/>
  <mergeCells count="38"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7:C27"/>
    <mergeCell ref="B31:C31"/>
    <mergeCell ref="B34:C34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showGridLines="0" showZeros="0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34" sqref="B34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2:24" ht="20.25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2:24" ht="18.7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2:24" ht="1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</row>
    <row r="7" spans="3:24" ht="15.75"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2:24" ht="15">
      <c r="B8" s="218" t="s">
        <v>23</v>
      </c>
      <c r="C8" s="18"/>
      <c r="D8" s="18"/>
      <c r="E8" s="18"/>
      <c r="F8" s="18"/>
      <c r="G8" s="18"/>
      <c r="H8" s="18"/>
      <c r="I8" s="3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2:24" ht="15">
      <c r="B9" s="218" t="s">
        <v>12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8"/>
      <c r="X9" s="19"/>
    </row>
    <row r="10" spans="2:24" ht="15.75" thickBot="1">
      <c r="B10" s="2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8"/>
      <c r="X10" s="19"/>
    </row>
    <row r="11" spans="2:24" ht="15.75" thickBot="1">
      <c r="B11" s="218"/>
      <c r="C11" s="197" t="s">
        <v>26</v>
      </c>
      <c r="D11" s="198"/>
      <c r="E11" s="199"/>
      <c r="F11" s="197" t="s">
        <v>147</v>
      </c>
      <c r="G11" s="198"/>
      <c r="H11" s="198"/>
      <c r="I11" s="198"/>
      <c r="J11" s="198"/>
      <c r="K11" s="199"/>
      <c r="L11" s="197" t="s">
        <v>147</v>
      </c>
      <c r="M11" s="198"/>
      <c r="N11" s="198"/>
      <c r="O11" s="198"/>
      <c r="P11" s="198"/>
      <c r="Q11" s="199"/>
      <c r="R11" s="197" t="s">
        <v>147</v>
      </c>
      <c r="S11" s="198"/>
      <c r="T11" s="198"/>
      <c r="U11" s="198"/>
      <c r="V11" s="198"/>
      <c r="W11" s="198"/>
      <c r="X11" s="199"/>
    </row>
    <row r="12" spans="2:24" ht="22.5" customHeight="1">
      <c r="B12" s="219" t="s">
        <v>130</v>
      </c>
      <c r="C12" s="220" t="s">
        <v>24</v>
      </c>
      <c r="D12" s="221"/>
      <c r="E12" s="222"/>
      <c r="F12" s="220" t="s">
        <v>29</v>
      </c>
      <c r="G12" s="221"/>
      <c r="H12" s="222"/>
      <c r="I12" s="200" t="s">
        <v>30</v>
      </c>
      <c r="J12" s="201"/>
      <c r="K12" s="202"/>
      <c r="L12" s="200" t="s">
        <v>81</v>
      </c>
      <c r="M12" s="201"/>
      <c r="N12" s="202"/>
      <c r="O12" s="200" t="s">
        <v>31</v>
      </c>
      <c r="P12" s="201"/>
      <c r="Q12" s="202"/>
      <c r="R12" s="200" t="s">
        <v>142</v>
      </c>
      <c r="S12" s="201"/>
      <c r="T12" s="202"/>
      <c r="U12" s="223" t="s">
        <v>7</v>
      </c>
      <c r="V12" s="224"/>
      <c r="W12" s="224"/>
      <c r="X12" s="225"/>
    </row>
    <row r="13" spans="2:24" ht="15">
      <c r="B13" s="226"/>
      <c r="C13" s="21">
        <v>2010</v>
      </c>
      <c r="D13" s="4">
        <v>2011</v>
      </c>
      <c r="E13" s="22" t="s">
        <v>14</v>
      </c>
      <c r="F13" s="21">
        <v>2010</v>
      </c>
      <c r="G13" s="4">
        <v>2011</v>
      </c>
      <c r="H13" s="22" t="s">
        <v>14</v>
      </c>
      <c r="I13" s="21">
        <v>2010</v>
      </c>
      <c r="J13" s="4">
        <v>2011</v>
      </c>
      <c r="K13" s="22" t="s">
        <v>14</v>
      </c>
      <c r="L13" s="21">
        <v>2010</v>
      </c>
      <c r="M13" s="4">
        <v>2011</v>
      </c>
      <c r="N13" s="22" t="s">
        <v>14</v>
      </c>
      <c r="O13" s="21">
        <v>2010</v>
      </c>
      <c r="P13" s="4">
        <v>2011</v>
      </c>
      <c r="Q13" s="22" t="s">
        <v>14</v>
      </c>
      <c r="R13" s="21">
        <v>2010</v>
      </c>
      <c r="S13" s="4">
        <v>2011</v>
      </c>
      <c r="T13" s="22" t="s">
        <v>14</v>
      </c>
      <c r="U13" s="21">
        <v>2010</v>
      </c>
      <c r="V13" s="4">
        <v>2011</v>
      </c>
      <c r="W13" s="4" t="s">
        <v>14</v>
      </c>
      <c r="X13" s="227" t="s">
        <v>15</v>
      </c>
    </row>
    <row r="14" spans="2:24" ht="4.5" customHeight="1">
      <c r="B14" s="228"/>
      <c r="C14" s="229"/>
      <c r="D14" s="230"/>
      <c r="E14" s="231"/>
      <c r="F14" s="229"/>
      <c r="G14" s="230"/>
      <c r="H14" s="231"/>
      <c r="I14" s="229"/>
      <c r="J14" s="230"/>
      <c r="K14" s="231"/>
      <c r="L14" s="229"/>
      <c r="M14" s="230"/>
      <c r="N14" s="231"/>
      <c r="O14" s="229"/>
      <c r="P14" s="230"/>
      <c r="Q14" s="231"/>
      <c r="R14" s="229"/>
      <c r="S14" s="230"/>
      <c r="T14" s="231"/>
      <c r="U14" s="229"/>
      <c r="V14" s="230"/>
      <c r="W14" s="230"/>
      <c r="X14" s="232"/>
    </row>
    <row r="15" spans="2:25" ht="15">
      <c r="B15" s="233" t="s">
        <v>16</v>
      </c>
      <c r="C15" s="234">
        <f>SUM(C17:C23)</f>
        <v>2445978603</v>
      </c>
      <c r="D15" s="235">
        <f>SUM(D17:D23)</f>
        <v>3052216743</v>
      </c>
      <c r="E15" s="236">
        <f>+D15-C15</f>
        <v>606238140</v>
      </c>
      <c r="F15" s="234">
        <f>SUM(F17:F23)</f>
        <v>2010820670</v>
      </c>
      <c r="G15" s="235">
        <f>SUM(G17:G23)</f>
        <v>2224976031</v>
      </c>
      <c r="H15" s="236">
        <f>+G15-F15</f>
        <v>214155361</v>
      </c>
      <c r="I15" s="234">
        <f>SUM(I17:I23)</f>
        <v>244021033</v>
      </c>
      <c r="J15" s="237">
        <f>SUM(J17:J23)</f>
        <v>289075382</v>
      </c>
      <c r="K15" s="238">
        <f>+J15-I15</f>
        <v>45054349</v>
      </c>
      <c r="L15" s="234">
        <f>SUM(L17:L23)</f>
        <v>0</v>
      </c>
      <c r="M15" s="235">
        <f>SUM(M17:M23)</f>
        <v>0</v>
      </c>
      <c r="N15" s="236">
        <f>+M15-L15</f>
        <v>0</v>
      </c>
      <c r="O15" s="234">
        <f>SUM(O17:O23)</f>
        <v>85542745</v>
      </c>
      <c r="P15" s="235">
        <f>SUM(P17:P23)</f>
        <v>98167187</v>
      </c>
      <c r="Q15" s="236">
        <f>+P15-O15</f>
        <v>12624442</v>
      </c>
      <c r="R15" s="234">
        <f>SUM(R17:R23)</f>
        <v>16357699</v>
      </c>
      <c r="S15" s="235">
        <f>SUM(S17:S23)</f>
        <v>5262298</v>
      </c>
      <c r="T15" s="236">
        <f>+S15-R15</f>
        <v>-11095401</v>
      </c>
      <c r="U15" s="234">
        <f>SUM(U17:U23)</f>
        <v>2356742147</v>
      </c>
      <c r="V15" s="235">
        <f>SUM(V17:V23)</f>
        <v>2617480898</v>
      </c>
      <c r="W15" s="235">
        <f>+V15-U15</f>
        <v>260738751</v>
      </c>
      <c r="X15" s="239">
        <f>IF(U15=0,"",W15/U15)</f>
        <v>0.11063524761582667</v>
      </c>
      <c r="Y15" s="23"/>
    </row>
    <row r="16" spans="2:24" ht="4.5" customHeight="1">
      <c r="B16" s="228"/>
      <c r="C16" s="240"/>
      <c r="D16" s="241"/>
      <c r="E16" s="242"/>
      <c r="F16" s="240"/>
      <c r="G16" s="241"/>
      <c r="H16" s="242"/>
      <c r="I16" s="240"/>
      <c r="J16" s="241"/>
      <c r="K16" s="242"/>
      <c r="L16" s="240"/>
      <c r="M16" s="241"/>
      <c r="N16" s="242"/>
      <c r="O16" s="240"/>
      <c r="P16" s="241"/>
      <c r="Q16" s="242"/>
      <c r="R16" s="240"/>
      <c r="S16" s="241"/>
      <c r="T16" s="242"/>
      <c r="U16" s="240"/>
      <c r="V16" s="241"/>
      <c r="W16" s="241"/>
      <c r="X16" s="243">
        <f aca="true" t="shared" si="0" ref="X16:X29">IF(U16=0,"",W16/U16)</f>
      </c>
    </row>
    <row r="17" spans="2:26" s="99" customFormat="1" ht="15">
      <c r="B17" s="244" t="s">
        <v>43</v>
      </c>
      <c r="C17" s="240">
        <f>Egresos_1!F21</f>
        <v>997890254</v>
      </c>
      <c r="D17" s="241">
        <f>Egresos_1!M21</f>
        <v>1099698712</v>
      </c>
      <c r="E17" s="242">
        <f aca="true" t="shared" si="1" ref="E17:E23">+D17-C17</f>
        <v>101808458</v>
      </c>
      <c r="F17" s="240">
        <v>924043027</v>
      </c>
      <c r="G17" s="241">
        <v>1025477350</v>
      </c>
      <c r="H17" s="242">
        <f aca="true" t="shared" si="2" ref="H17:H23">+G17-F17</f>
        <v>101434323</v>
      </c>
      <c r="I17" s="240">
        <v>56283682</v>
      </c>
      <c r="J17" s="241">
        <v>61398618</v>
      </c>
      <c r="K17" s="242">
        <f aca="true" t="shared" si="3" ref="K17:K23">+J17-I17</f>
        <v>5114936</v>
      </c>
      <c r="L17" s="240">
        <v>0</v>
      </c>
      <c r="M17" s="241">
        <v>0</v>
      </c>
      <c r="N17" s="242">
        <f aca="true" t="shared" si="4" ref="N17:N23">+M17-L17</f>
        <v>0</v>
      </c>
      <c r="O17" s="240"/>
      <c r="P17" s="241">
        <v>0</v>
      </c>
      <c r="Q17" s="242">
        <f aca="true" t="shared" si="5" ref="Q17:Q23">+P17-O17</f>
        <v>0</v>
      </c>
      <c r="R17" s="240">
        <v>0</v>
      </c>
      <c r="S17" s="241">
        <v>0</v>
      </c>
      <c r="T17" s="242">
        <f aca="true" t="shared" si="6" ref="T17:T23">+S17-R17</f>
        <v>0</v>
      </c>
      <c r="U17" s="240">
        <f>+F17+I17+L17+O17+R17</f>
        <v>980326709</v>
      </c>
      <c r="V17" s="241">
        <f>+G17+J17+M17+P17+S17</f>
        <v>1086875968</v>
      </c>
      <c r="W17" s="241">
        <f aca="true" t="shared" si="7" ref="W17:W23">+V17-U17</f>
        <v>106549259</v>
      </c>
      <c r="X17" s="243">
        <f t="shared" si="0"/>
        <v>0.1086874998118612</v>
      </c>
      <c r="Z17" s="100"/>
    </row>
    <row r="18" spans="2:26" s="99" customFormat="1" ht="15">
      <c r="B18" s="244" t="s">
        <v>44</v>
      </c>
      <c r="C18" s="240">
        <f>Egresos_1!F22</f>
        <v>185605303</v>
      </c>
      <c r="D18" s="241">
        <f>Egresos_1!M22</f>
        <v>177658591</v>
      </c>
      <c r="E18" s="242">
        <f t="shared" si="1"/>
        <v>-7946712</v>
      </c>
      <c r="F18" s="240">
        <v>182199477</v>
      </c>
      <c r="G18" s="241">
        <v>172586951</v>
      </c>
      <c r="H18" s="242">
        <f t="shared" si="2"/>
        <v>-9612526</v>
      </c>
      <c r="I18" s="240">
        <v>657548</v>
      </c>
      <c r="J18" s="241">
        <v>1126634</v>
      </c>
      <c r="K18" s="242">
        <f t="shared" si="3"/>
        <v>469086</v>
      </c>
      <c r="L18" s="240">
        <v>0</v>
      </c>
      <c r="M18" s="241">
        <v>0</v>
      </c>
      <c r="N18" s="242">
        <f t="shared" si="4"/>
        <v>0</v>
      </c>
      <c r="O18" s="240">
        <v>0</v>
      </c>
      <c r="P18" s="241">
        <v>2739</v>
      </c>
      <c r="Q18" s="242">
        <f t="shared" si="5"/>
        <v>2739</v>
      </c>
      <c r="R18" s="240">
        <v>0</v>
      </c>
      <c r="S18" s="241">
        <v>0</v>
      </c>
      <c r="T18" s="242">
        <f t="shared" si="6"/>
        <v>0</v>
      </c>
      <c r="U18" s="240">
        <f aca="true" t="shared" si="8" ref="U18:V24">+F18+I18+L18+O18+R18</f>
        <v>182857025</v>
      </c>
      <c r="V18" s="241">
        <f t="shared" si="8"/>
        <v>173716324</v>
      </c>
      <c r="W18" s="241">
        <f t="shared" si="7"/>
        <v>-9140701</v>
      </c>
      <c r="X18" s="243">
        <f t="shared" si="0"/>
        <v>-0.049988240812733335</v>
      </c>
      <c r="Z18" s="100"/>
    </row>
    <row r="19" spans="2:26" s="99" customFormat="1" ht="15">
      <c r="B19" s="244" t="s">
        <v>45</v>
      </c>
      <c r="C19" s="240">
        <f>Egresos_1!F23</f>
        <v>1179134268</v>
      </c>
      <c r="D19" s="241">
        <f>Egresos_1!M23</f>
        <v>1515396390</v>
      </c>
      <c r="E19" s="242">
        <f t="shared" si="1"/>
        <v>336262122</v>
      </c>
      <c r="F19" s="240">
        <v>823376727</v>
      </c>
      <c r="G19" s="241">
        <v>773676494</v>
      </c>
      <c r="H19" s="242">
        <f t="shared" si="2"/>
        <v>-49700233</v>
      </c>
      <c r="I19" s="240">
        <v>185841992</v>
      </c>
      <c r="J19" s="241">
        <v>224588985</v>
      </c>
      <c r="K19" s="242">
        <f t="shared" si="3"/>
        <v>38746993</v>
      </c>
      <c r="L19" s="240">
        <v>0</v>
      </c>
      <c r="M19" s="241">
        <v>0</v>
      </c>
      <c r="N19" s="242">
        <f t="shared" si="4"/>
        <v>0</v>
      </c>
      <c r="O19" s="240">
        <v>85300751</v>
      </c>
      <c r="P19" s="241">
        <v>97980900</v>
      </c>
      <c r="Q19" s="242">
        <f t="shared" si="5"/>
        <v>12680149</v>
      </c>
      <c r="R19" s="240">
        <v>552749</v>
      </c>
      <c r="S19" s="241">
        <v>5262298</v>
      </c>
      <c r="T19" s="242">
        <f t="shared" si="6"/>
        <v>4709549</v>
      </c>
      <c r="U19" s="240">
        <f t="shared" si="8"/>
        <v>1095072219</v>
      </c>
      <c r="V19" s="241">
        <f t="shared" si="8"/>
        <v>1101508677</v>
      </c>
      <c r="W19" s="241">
        <f t="shared" si="7"/>
        <v>6436458</v>
      </c>
      <c r="X19" s="243">
        <f>IF(U19=0,"",W19/U19)</f>
        <v>0.00587765618406214</v>
      </c>
      <c r="Z19" s="100"/>
    </row>
    <row r="20" spans="2:26" s="99" customFormat="1" ht="15">
      <c r="B20" s="244" t="s">
        <v>156</v>
      </c>
      <c r="C20" s="240">
        <f>Egresos_1!F24</f>
        <v>0</v>
      </c>
      <c r="D20" s="241">
        <f>Egresos_1!M24</f>
        <v>1926085</v>
      </c>
      <c r="E20" s="242">
        <f t="shared" si="1"/>
        <v>1926085</v>
      </c>
      <c r="F20" s="240">
        <v>0</v>
      </c>
      <c r="G20" s="241">
        <v>1926085</v>
      </c>
      <c r="H20" s="242">
        <f t="shared" si="2"/>
        <v>1926085</v>
      </c>
      <c r="I20" s="240"/>
      <c r="J20" s="241"/>
      <c r="K20" s="242">
        <f t="shared" si="3"/>
        <v>0</v>
      </c>
      <c r="L20" s="240"/>
      <c r="M20" s="241"/>
      <c r="N20" s="242">
        <f t="shared" si="4"/>
        <v>0</v>
      </c>
      <c r="O20" s="240"/>
      <c r="P20" s="241"/>
      <c r="Q20" s="242">
        <f t="shared" si="5"/>
        <v>0</v>
      </c>
      <c r="R20" s="240"/>
      <c r="S20" s="241"/>
      <c r="T20" s="242">
        <f t="shared" si="6"/>
        <v>0</v>
      </c>
      <c r="U20" s="240">
        <f t="shared" si="8"/>
        <v>0</v>
      </c>
      <c r="V20" s="241">
        <f t="shared" si="8"/>
        <v>1926085</v>
      </c>
      <c r="W20" s="241">
        <f t="shared" si="7"/>
        <v>1926085</v>
      </c>
      <c r="X20" s="243">
        <f>IF(U20=0,"",W20/U20)</f>
      </c>
      <c r="Z20" s="100"/>
    </row>
    <row r="21" spans="2:26" s="99" customFormat="1" ht="15">
      <c r="B21" s="244" t="s">
        <v>80</v>
      </c>
      <c r="C21" s="240">
        <f>Egresos_1!F25</f>
        <v>83348778</v>
      </c>
      <c r="D21" s="241">
        <f>Egresos_1!M25</f>
        <v>257536965</v>
      </c>
      <c r="E21" s="242">
        <f t="shared" si="1"/>
        <v>174188187</v>
      </c>
      <c r="F21" s="240">
        <v>81201439</v>
      </c>
      <c r="G21" s="241">
        <v>251309151</v>
      </c>
      <c r="H21" s="242">
        <f t="shared" si="2"/>
        <v>170107712</v>
      </c>
      <c r="I21" s="240">
        <v>1237811</v>
      </c>
      <c r="J21" s="241">
        <v>1961145</v>
      </c>
      <c r="K21" s="242">
        <f t="shared" si="3"/>
        <v>723334</v>
      </c>
      <c r="L21" s="240">
        <v>0</v>
      </c>
      <c r="M21" s="241">
        <v>0</v>
      </c>
      <c r="N21" s="242">
        <f t="shared" si="4"/>
        <v>0</v>
      </c>
      <c r="O21" s="240">
        <v>241994</v>
      </c>
      <c r="P21" s="241">
        <v>183548</v>
      </c>
      <c r="Q21" s="242">
        <f t="shared" si="5"/>
        <v>-58446</v>
      </c>
      <c r="R21" s="240">
        <v>15804950</v>
      </c>
      <c r="S21" s="241">
        <v>0</v>
      </c>
      <c r="T21" s="242">
        <f t="shared" si="6"/>
        <v>-15804950</v>
      </c>
      <c r="U21" s="240">
        <f t="shared" si="8"/>
        <v>98486194</v>
      </c>
      <c r="V21" s="241">
        <f t="shared" si="8"/>
        <v>253453844</v>
      </c>
      <c r="W21" s="241">
        <f t="shared" si="7"/>
        <v>154967650</v>
      </c>
      <c r="X21" s="243">
        <f>IF(U21=0,"",W21/U21)</f>
        <v>1.5734961795761953</v>
      </c>
      <c r="Z21" s="100"/>
    </row>
    <row r="22" spans="2:26" s="99" customFormat="1" ht="15">
      <c r="B22" s="244"/>
      <c r="C22" s="240">
        <f>Egresos_1!F26</f>
        <v>0</v>
      </c>
      <c r="D22" s="241">
        <v>0</v>
      </c>
      <c r="E22" s="242">
        <f t="shared" si="1"/>
        <v>0</v>
      </c>
      <c r="F22" s="240">
        <v>0</v>
      </c>
      <c r="G22" s="241">
        <v>0</v>
      </c>
      <c r="H22" s="242">
        <f t="shared" si="2"/>
        <v>0</v>
      </c>
      <c r="I22" s="240">
        <v>0</v>
      </c>
      <c r="J22" s="241">
        <v>0</v>
      </c>
      <c r="K22" s="242">
        <f t="shared" si="3"/>
        <v>0</v>
      </c>
      <c r="L22" s="240">
        <v>0</v>
      </c>
      <c r="M22" s="241">
        <v>0</v>
      </c>
      <c r="N22" s="242">
        <f t="shared" si="4"/>
        <v>0</v>
      </c>
      <c r="O22" s="240">
        <v>0</v>
      </c>
      <c r="P22" s="241">
        <v>0</v>
      </c>
      <c r="Q22" s="242">
        <f t="shared" si="5"/>
        <v>0</v>
      </c>
      <c r="R22" s="240">
        <v>0</v>
      </c>
      <c r="S22" s="241">
        <v>0</v>
      </c>
      <c r="T22" s="242">
        <f t="shared" si="6"/>
        <v>0</v>
      </c>
      <c r="U22" s="240">
        <f t="shared" si="8"/>
        <v>0</v>
      </c>
      <c r="V22" s="241">
        <f t="shared" si="8"/>
        <v>0</v>
      </c>
      <c r="W22" s="241">
        <f t="shared" si="7"/>
        <v>0</v>
      </c>
      <c r="X22" s="243">
        <f>IF(U22=0,"",W22/U22)</f>
      </c>
      <c r="Z22" s="100"/>
    </row>
    <row r="23" spans="2:26" s="99" customFormat="1" ht="15">
      <c r="B23" s="244"/>
      <c r="C23" s="240">
        <f>Egresos_1!F27</f>
        <v>0</v>
      </c>
      <c r="D23" s="241">
        <v>0</v>
      </c>
      <c r="E23" s="242">
        <f t="shared" si="1"/>
        <v>0</v>
      </c>
      <c r="F23" s="240">
        <v>0</v>
      </c>
      <c r="G23" s="241">
        <v>0</v>
      </c>
      <c r="H23" s="242">
        <f t="shared" si="2"/>
        <v>0</v>
      </c>
      <c r="I23" s="240">
        <v>0</v>
      </c>
      <c r="J23" s="241">
        <v>0</v>
      </c>
      <c r="K23" s="242">
        <f t="shared" si="3"/>
        <v>0</v>
      </c>
      <c r="L23" s="240">
        <v>0</v>
      </c>
      <c r="M23" s="241">
        <v>0</v>
      </c>
      <c r="N23" s="242">
        <f t="shared" si="4"/>
        <v>0</v>
      </c>
      <c r="O23" s="240"/>
      <c r="P23" s="241"/>
      <c r="Q23" s="242">
        <f t="shared" si="5"/>
        <v>0</v>
      </c>
      <c r="R23" s="240"/>
      <c r="S23" s="241"/>
      <c r="T23" s="242">
        <f t="shared" si="6"/>
        <v>0</v>
      </c>
      <c r="U23" s="240">
        <f t="shared" si="8"/>
        <v>0</v>
      </c>
      <c r="V23" s="241">
        <f t="shared" si="8"/>
        <v>0</v>
      </c>
      <c r="W23" s="241">
        <f t="shared" si="7"/>
        <v>0</v>
      </c>
      <c r="X23" s="243">
        <f t="shared" si="0"/>
      </c>
      <c r="Z23" s="100"/>
    </row>
    <row r="24" spans="2:24" s="99" customFormat="1" ht="4.5" customHeight="1">
      <c r="B24" s="244"/>
      <c r="C24" s="240"/>
      <c r="D24" s="241"/>
      <c r="E24" s="242"/>
      <c r="F24" s="240"/>
      <c r="G24" s="241"/>
      <c r="H24" s="242"/>
      <c r="I24" s="240"/>
      <c r="J24" s="241"/>
      <c r="K24" s="242"/>
      <c r="L24" s="240"/>
      <c r="M24" s="241"/>
      <c r="N24" s="242"/>
      <c r="O24" s="240"/>
      <c r="P24" s="241"/>
      <c r="Q24" s="242"/>
      <c r="R24" s="240"/>
      <c r="S24" s="241"/>
      <c r="T24" s="242"/>
      <c r="U24" s="240">
        <f t="shared" si="8"/>
        <v>0</v>
      </c>
      <c r="V24" s="241"/>
      <c r="W24" s="241"/>
      <c r="X24" s="243">
        <f t="shared" si="0"/>
      </c>
    </row>
    <row r="25" spans="2:25" s="99" customFormat="1" ht="15">
      <c r="B25" s="245" t="s">
        <v>17</v>
      </c>
      <c r="C25" s="234">
        <f>SUM(C28:C29)</f>
        <v>611494783</v>
      </c>
      <c r="D25" s="237">
        <f>SUM(D28:D29)</f>
        <v>874504153</v>
      </c>
      <c r="E25" s="236">
        <f>+D25-C25</f>
        <v>263009370</v>
      </c>
      <c r="F25" s="234">
        <f>SUM(F28:F29)</f>
        <v>311850465</v>
      </c>
      <c r="G25" s="237">
        <f>SUM(G28:G29)</f>
        <v>492594745</v>
      </c>
      <c r="H25" s="236">
        <f>+G25-F25</f>
        <v>180744280</v>
      </c>
      <c r="I25" s="234">
        <f>SUM(I28:I29)</f>
        <v>14961206</v>
      </c>
      <c r="J25" s="237">
        <f>SUM(J28:J29)</f>
        <v>8019053</v>
      </c>
      <c r="K25" s="238">
        <f>+J25-I25</f>
        <v>-6942153</v>
      </c>
      <c r="L25" s="234">
        <f>SUM(L28:L29)</f>
        <v>6393951</v>
      </c>
      <c r="M25" s="237">
        <f>SUM(M28:M29)</f>
        <v>11532931</v>
      </c>
      <c r="N25" s="238">
        <f>+M25-L25</f>
        <v>5138980</v>
      </c>
      <c r="O25" s="234">
        <f>SUM(O28:O29)</f>
        <v>23952421</v>
      </c>
      <c r="P25" s="237">
        <f>SUM(P28:P29)</f>
        <v>5831332</v>
      </c>
      <c r="Q25" s="236">
        <f>+P25-O25</f>
        <v>-18121089</v>
      </c>
      <c r="R25" s="234">
        <f>SUM(R28:R29)</f>
        <v>15804950</v>
      </c>
      <c r="S25" s="237">
        <f>SUM(S28:S29)</f>
        <v>0</v>
      </c>
      <c r="T25" s="236">
        <f>+S25-R25</f>
        <v>-15804950</v>
      </c>
      <c r="U25" s="234">
        <f>SUM(U28:U29)</f>
        <v>372962993</v>
      </c>
      <c r="V25" s="237">
        <f>SUM(V28:V29)</f>
        <v>517978061</v>
      </c>
      <c r="W25" s="235">
        <f>+V25-U25</f>
        <v>145015068</v>
      </c>
      <c r="X25" s="239">
        <f t="shared" si="0"/>
        <v>0.38881891962938</v>
      </c>
      <c r="Y25" s="101"/>
    </row>
    <row r="26" spans="2:25" s="99" customFormat="1" ht="4.5" customHeight="1">
      <c r="B26" s="244"/>
      <c r="C26" s="240"/>
      <c r="D26" s="241"/>
      <c r="E26" s="242"/>
      <c r="F26" s="240"/>
      <c r="G26" s="241"/>
      <c r="H26" s="242"/>
      <c r="I26" s="240"/>
      <c r="J26" s="241"/>
      <c r="K26" s="242"/>
      <c r="L26" s="240"/>
      <c r="M26" s="241"/>
      <c r="N26" s="242"/>
      <c r="O26" s="240"/>
      <c r="P26" s="241"/>
      <c r="Q26" s="242"/>
      <c r="R26" s="240"/>
      <c r="S26" s="241"/>
      <c r="T26" s="242"/>
      <c r="U26" s="240"/>
      <c r="V26" s="241"/>
      <c r="W26" s="241"/>
      <c r="X26" s="243">
        <f t="shared" si="0"/>
      </c>
      <c r="Y26" s="101"/>
    </row>
    <row r="27" spans="1:26" s="99" customFormat="1" ht="15">
      <c r="A27" s="102"/>
      <c r="B27" s="246" t="s">
        <v>46</v>
      </c>
      <c r="C27" s="240"/>
      <c r="D27" s="247"/>
      <c r="E27" s="242"/>
      <c r="F27" s="240"/>
      <c r="G27" s="247"/>
      <c r="H27" s="242"/>
      <c r="I27" s="240"/>
      <c r="J27" s="247"/>
      <c r="K27" s="242"/>
      <c r="L27" s="240">
        <v>0</v>
      </c>
      <c r="M27" s="247"/>
      <c r="N27" s="242"/>
      <c r="O27" s="240"/>
      <c r="P27" s="247"/>
      <c r="Q27" s="242"/>
      <c r="R27" s="240"/>
      <c r="S27" s="247"/>
      <c r="T27" s="242"/>
      <c r="U27" s="240">
        <f aca="true" t="shared" si="9" ref="U27:V29">+F27+I27+L27+O27+R27</f>
        <v>0</v>
      </c>
      <c r="V27" s="248">
        <f t="shared" si="9"/>
        <v>0</v>
      </c>
      <c r="W27" s="241">
        <f>+V27-U27</f>
        <v>0</v>
      </c>
      <c r="X27" s="243">
        <f t="shared" si="0"/>
      </c>
      <c r="Z27" s="100"/>
    </row>
    <row r="28" spans="2:26" s="99" customFormat="1" ht="15">
      <c r="B28" s="246" t="s">
        <v>64</v>
      </c>
      <c r="C28" s="240">
        <f>Egresos_1!F29</f>
        <v>531979821</v>
      </c>
      <c r="D28" s="247">
        <f>Egresos_1!M29</f>
        <v>603764643</v>
      </c>
      <c r="E28" s="242">
        <f>+D28-C28</f>
        <v>71784822</v>
      </c>
      <c r="F28" s="240">
        <v>282709250</v>
      </c>
      <c r="G28" s="247">
        <v>315449009</v>
      </c>
      <c r="H28" s="242">
        <f>+G28-F28</f>
        <v>32739759</v>
      </c>
      <c r="I28" s="240">
        <v>733658</v>
      </c>
      <c r="J28" s="247">
        <v>0</v>
      </c>
      <c r="K28" s="242">
        <f>+J28-I28</f>
        <v>-733658</v>
      </c>
      <c r="L28" s="240">
        <v>6393951</v>
      </c>
      <c r="M28" s="247">
        <v>11532931</v>
      </c>
      <c r="N28" s="242"/>
      <c r="O28" s="240">
        <v>20586301</v>
      </c>
      <c r="P28" s="247">
        <v>198362</v>
      </c>
      <c r="Q28" s="242">
        <f>+P28-O28</f>
        <v>-20387939</v>
      </c>
      <c r="R28" s="240">
        <v>0</v>
      </c>
      <c r="S28" s="247">
        <v>0</v>
      </c>
      <c r="T28" s="242">
        <f>+S28-R28</f>
        <v>0</v>
      </c>
      <c r="U28" s="240">
        <f t="shared" si="9"/>
        <v>310423160</v>
      </c>
      <c r="V28" s="248">
        <f t="shared" si="9"/>
        <v>327180302</v>
      </c>
      <c r="W28" s="241">
        <f>+V28-U28</f>
        <v>16757142</v>
      </c>
      <c r="X28" s="243">
        <f t="shared" si="0"/>
        <v>0.05398161013501699</v>
      </c>
      <c r="Z28" s="100"/>
    </row>
    <row r="29" spans="2:26" s="99" customFormat="1" ht="15">
      <c r="B29" s="249" t="s">
        <v>65</v>
      </c>
      <c r="C29" s="240">
        <f>Egresos_1!F30</f>
        <v>79514962</v>
      </c>
      <c r="D29" s="247">
        <f>Egresos_1!M30</f>
        <v>270739510</v>
      </c>
      <c r="E29" s="242">
        <f>+D29-C29</f>
        <v>191224548</v>
      </c>
      <c r="F29" s="240">
        <v>29141215</v>
      </c>
      <c r="G29" s="250">
        <v>177145736</v>
      </c>
      <c r="H29" s="242">
        <f>+G29-F29</f>
        <v>148004521</v>
      </c>
      <c r="I29" s="240">
        <v>14227548</v>
      </c>
      <c r="J29" s="250">
        <v>8019053</v>
      </c>
      <c r="K29" s="242">
        <f>+J29-I29</f>
        <v>-6208495</v>
      </c>
      <c r="L29" s="240">
        <v>0</v>
      </c>
      <c r="M29" s="250"/>
      <c r="N29" s="242"/>
      <c r="O29" s="240">
        <v>3366120</v>
      </c>
      <c r="P29" s="250">
        <v>5632970</v>
      </c>
      <c r="Q29" s="242">
        <f>+P29-O29</f>
        <v>2266850</v>
      </c>
      <c r="R29" s="240">
        <v>15804950</v>
      </c>
      <c r="S29" s="250">
        <v>0</v>
      </c>
      <c r="T29" s="242">
        <f>+S29-R29</f>
        <v>-15804950</v>
      </c>
      <c r="U29" s="240">
        <f t="shared" si="9"/>
        <v>62539833</v>
      </c>
      <c r="V29" s="248">
        <f t="shared" si="9"/>
        <v>190797759</v>
      </c>
      <c r="W29" s="241">
        <f>+V29-U29</f>
        <v>128257926</v>
      </c>
      <c r="X29" s="243">
        <f t="shared" si="0"/>
        <v>2.0508197711369007</v>
      </c>
      <c r="Z29" s="100"/>
    </row>
    <row r="30" spans="2:26" s="99" customFormat="1" ht="15.75" thickBot="1">
      <c r="B30" s="244"/>
      <c r="C30" s="240"/>
      <c r="D30" s="241"/>
      <c r="E30" s="242"/>
      <c r="F30" s="240"/>
      <c r="G30" s="241"/>
      <c r="H30" s="242"/>
      <c r="I30" s="240"/>
      <c r="J30" s="241"/>
      <c r="K30" s="242"/>
      <c r="L30" s="240"/>
      <c r="M30" s="241"/>
      <c r="N30" s="242"/>
      <c r="O30" s="240"/>
      <c r="P30" s="241"/>
      <c r="Q30" s="242"/>
      <c r="R30" s="240"/>
      <c r="S30" s="241"/>
      <c r="T30" s="242"/>
      <c r="U30" s="240"/>
      <c r="V30" s="241"/>
      <c r="W30" s="241"/>
      <c r="X30" s="243"/>
      <c r="Z30" s="103"/>
    </row>
    <row r="31" spans="2:24" s="99" customFormat="1" ht="15.75" thickBot="1">
      <c r="B31" s="251" t="s">
        <v>18</v>
      </c>
      <c r="C31" s="252">
        <f>+C15+C25</f>
        <v>3057473386</v>
      </c>
      <c r="D31" s="252">
        <f>+D15+D25</f>
        <v>3926720896</v>
      </c>
      <c r="E31" s="253">
        <f>+D31-C31</f>
        <v>869247510</v>
      </c>
      <c r="F31" s="252">
        <f>+F15+F25</f>
        <v>2322671135</v>
      </c>
      <c r="G31" s="254">
        <f>+G15+G25</f>
        <v>2717570776</v>
      </c>
      <c r="H31" s="253">
        <f>+G31-F31</f>
        <v>394899641</v>
      </c>
      <c r="I31" s="252">
        <f>+I15+I25</f>
        <v>258982239</v>
      </c>
      <c r="J31" s="255">
        <f>+J15+J25</f>
        <v>297094435</v>
      </c>
      <c r="K31" s="253">
        <f>+J31-I31</f>
        <v>38112196</v>
      </c>
      <c r="L31" s="252">
        <f>+L15+L25</f>
        <v>6393951</v>
      </c>
      <c r="M31" s="255">
        <f>+M15+M25</f>
        <v>11532931</v>
      </c>
      <c r="N31" s="256">
        <f>+M31-L31</f>
        <v>5138980</v>
      </c>
      <c r="O31" s="252">
        <f>+O15+O25</f>
        <v>109495166</v>
      </c>
      <c r="P31" s="254">
        <f>+P15+P25</f>
        <v>103998519</v>
      </c>
      <c r="Q31" s="253">
        <f>+P31-O31</f>
        <v>-5496647</v>
      </c>
      <c r="R31" s="252">
        <f>+R15+R25</f>
        <v>32162649</v>
      </c>
      <c r="S31" s="254">
        <f>+S15+S25</f>
        <v>5262298</v>
      </c>
      <c r="T31" s="253">
        <f>+S31-R31</f>
        <v>-26900351</v>
      </c>
      <c r="U31" s="252">
        <f>+U15+U25</f>
        <v>2729705140</v>
      </c>
      <c r="V31" s="254">
        <f>+V15+V25</f>
        <v>3135458959</v>
      </c>
      <c r="W31" s="254">
        <f>+V31-U31</f>
        <v>405753819</v>
      </c>
      <c r="X31" s="257">
        <f>IF(U31=0,"",W31/U31)</f>
        <v>0.14864382714977048</v>
      </c>
    </row>
    <row r="32" spans="2:24" ht="3.75" customHeight="1">
      <c r="B32" s="24"/>
      <c r="C32" s="25"/>
      <c r="D32" s="25"/>
      <c r="E32" s="25"/>
      <c r="F32" s="25"/>
      <c r="G32" s="25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"/>
    </row>
    <row r="33" spans="2:16" s="99" customFormat="1" ht="15">
      <c r="B33" s="13" t="s">
        <v>144</v>
      </c>
      <c r="G33" s="258"/>
      <c r="J33" s="258"/>
      <c r="M33" s="258"/>
      <c r="P33" s="258"/>
    </row>
    <row r="34" spans="2:19" s="99" customFormat="1" ht="15">
      <c r="B34" s="36" t="s">
        <v>155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29"/>
    </row>
  </sheetData>
  <sheetProtection/>
  <mergeCells count="13">
    <mergeCell ref="F12:H12"/>
    <mergeCell ref="I12:K12"/>
    <mergeCell ref="L12:N12"/>
    <mergeCell ref="B3:X3"/>
    <mergeCell ref="C11:E11"/>
    <mergeCell ref="R11:X11"/>
    <mergeCell ref="L11:Q11"/>
    <mergeCell ref="F11:K11"/>
    <mergeCell ref="B12:B13"/>
    <mergeCell ref="O12:Q12"/>
    <mergeCell ref="U12:X12"/>
    <mergeCell ref="R12:T12"/>
    <mergeCell ref="C12:E12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0" r:id="rId1"/>
  <headerFooter alignWithMargins="0">
    <oddHeader>&amp;C&amp;"Arial,Negrita"&amp;14
&amp;18PRESUPUESTO MODIFICADO VS. EJECUCION REAL&amp;14
POR CATEGORIA Y GRUPO GENERICO DE GASTO
&amp;12(EN NUEVOS SOLES)</oddHeader>
    <oddFooter>&amp;CPágina &amp;P de &amp;N</oddFooter>
  </headerFooter>
  <colBreaks count="2" manualBreakCount="2">
    <brk id="11" min="2" max="30" man="1"/>
    <brk id="17" min="2" max="30" man="1"/>
  </colBreaks>
  <ignoredErrors>
    <ignoredError sqref="N25 N15 N31 T15:T16 H15:H16 H24:H26 H30:H31 T24:T25 E25 E31 E15 K25 K31 T31" formula="1"/>
    <ignoredError sqref="L2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A45"/>
  <sheetViews>
    <sheetView showGridLines="0" showZeros="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30" sqref="B30"/>
    </sheetView>
  </sheetViews>
  <sheetFormatPr defaultColWidth="16.57421875" defaultRowHeight="12.75"/>
  <cols>
    <col min="1" max="1" width="2.57421875" style="26" customWidth="1"/>
    <col min="2" max="2" width="5.7109375" style="26" customWidth="1"/>
    <col min="3" max="3" width="43.8515625" style="26" customWidth="1"/>
    <col min="4" max="4" width="0.85546875" style="71" customWidth="1"/>
    <col min="5" max="5" width="5.7109375" style="71" customWidth="1"/>
    <col min="6" max="6" width="43.57421875" style="26" customWidth="1"/>
    <col min="7" max="7" width="10.7109375" style="26" customWidth="1"/>
    <col min="8" max="8" width="11.57421875" style="26" bestFit="1" customWidth="1"/>
    <col min="9" max="9" width="12.140625" style="26" bestFit="1" customWidth="1"/>
    <col min="10" max="10" width="10.7109375" style="26" customWidth="1"/>
    <col min="11" max="11" width="11.57421875" style="26" bestFit="1" customWidth="1"/>
    <col min="12" max="12" width="12.00390625" style="26" customWidth="1"/>
    <col min="13" max="14" width="10.00390625" style="26" customWidth="1"/>
    <col min="15" max="15" width="10.421875" style="26" customWidth="1"/>
    <col min="16" max="16" width="10.421875" style="26" bestFit="1" customWidth="1"/>
    <col min="17" max="17" width="10.57421875" style="26" customWidth="1"/>
    <col min="18" max="18" width="10.7109375" style="26" bestFit="1" customWidth="1"/>
    <col min="19" max="21" width="10.7109375" style="26" customWidth="1"/>
    <col min="22" max="23" width="10.8515625" style="26" bestFit="1" customWidth="1"/>
    <col min="24" max="24" width="11.00390625" style="26" bestFit="1" customWidth="1"/>
    <col min="25" max="25" width="8.00390625" style="26" customWidth="1"/>
    <col min="26" max="16384" width="16.57421875" style="26" customWidth="1"/>
  </cols>
  <sheetData>
    <row r="2" spans="2:25" ht="14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6" ht="12.75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27"/>
    </row>
    <row r="4" spans="2:26" ht="15.7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7"/>
    </row>
    <row r="5" spans="3:25" ht="12.75">
      <c r="C5" s="28" t="s">
        <v>23</v>
      </c>
      <c r="D5" s="28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3:25" ht="12.75">
      <c r="C6" s="28" t="s">
        <v>25</v>
      </c>
      <c r="D6" s="28"/>
      <c r="E6" s="28"/>
      <c r="F6" s="30"/>
      <c r="G6" s="30"/>
      <c r="H6" s="30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3:25" ht="13.5" thickBot="1">
      <c r="C7" s="28"/>
      <c r="D7" s="28"/>
      <c r="E7" s="28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3:25" ht="15.75" customHeight="1" thickBot="1">
      <c r="C8" s="28"/>
      <c r="D8" s="28"/>
      <c r="E8" s="28"/>
      <c r="F8" s="30"/>
      <c r="G8" s="197" t="s">
        <v>26</v>
      </c>
      <c r="H8" s="198"/>
      <c r="I8" s="199"/>
      <c r="J8" s="197" t="s">
        <v>148</v>
      </c>
      <c r="K8" s="198"/>
      <c r="L8" s="199"/>
      <c r="M8" s="197" t="s">
        <v>148</v>
      </c>
      <c r="N8" s="198"/>
      <c r="O8" s="198"/>
      <c r="P8" s="198"/>
      <c r="Q8" s="198"/>
      <c r="R8" s="199"/>
      <c r="S8" s="197" t="s">
        <v>148</v>
      </c>
      <c r="T8" s="198"/>
      <c r="U8" s="198"/>
      <c r="V8" s="198"/>
      <c r="W8" s="198"/>
      <c r="X8" s="198"/>
      <c r="Y8" s="199"/>
    </row>
    <row r="9" spans="2:25" ht="16.5" customHeight="1">
      <c r="B9" s="211" t="s">
        <v>67</v>
      </c>
      <c r="C9" s="205" t="s">
        <v>82</v>
      </c>
      <c r="D9" s="48"/>
      <c r="E9" s="211" t="s">
        <v>67</v>
      </c>
      <c r="F9" s="205" t="s">
        <v>131</v>
      </c>
      <c r="G9" s="207" t="s">
        <v>66</v>
      </c>
      <c r="H9" s="207"/>
      <c r="I9" s="208"/>
      <c r="J9" s="200" t="s">
        <v>19</v>
      </c>
      <c r="K9" s="201"/>
      <c r="L9" s="202"/>
      <c r="M9" s="200" t="s">
        <v>27</v>
      </c>
      <c r="N9" s="201"/>
      <c r="O9" s="202"/>
      <c r="P9" s="200" t="s">
        <v>20</v>
      </c>
      <c r="Q9" s="201"/>
      <c r="R9" s="202"/>
      <c r="S9" s="200" t="s">
        <v>143</v>
      </c>
      <c r="T9" s="201"/>
      <c r="U9" s="202"/>
      <c r="V9" s="200" t="s">
        <v>7</v>
      </c>
      <c r="W9" s="201"/>
      <c r="X9" s="201"/>
      <c r="Y9" s="202"/>
    </row>
    <row r="10" spans="2:25" ht="17.25" customHeight="1">
      <c r="B10" s="212"/>
      <c r="C10" s="206"/>
      <c r="D10" s="42"/>
      <c r="E10" s="212"/>
      <c r="F10" s="206"/>
      <c r="G10" s="69">
        <v>2010</v>
      </c>
      <c r="H10" s="60">
        <v>2011</v>
      </c>
      <c r="I10" s="61" t="s">
        <v>14</v>
      </c>
      <c r="J10" s="69">
        <v>2010</v>
      </c>
      <c r="K10" s="60">
        <v>2011</v>
      </c>
      <c r="L10" s="61" t="s">
        <v>14</v>
      </c>
      <c r="M10" s="69">
        <v>2010</v>
      </c>
      <c r="N10" s="60">
        <v>2011</v>
      </c>
      <c r="O10" s="61" t="s">
        <v>14</v>
      </c>
      <c r="P10" s="69">
        <v>2010</v>
      </c>
      <c r="Q10" s="60">
        <v>2011</v>
      </c>
      <c r="R10" s="61" t="s">
        <v>14</v>
      </c>
      <c r="S10" s="69">
        <v>2010</v>
      </c>
      <c r="T10" s="60">
        <v>2011</v>
      </c>
      <c r="U10" s="61" t="s">
        <v>14</v>
      </c>
      <c r="V10" s="69">
        <v>2010</v>
      </c>
      <c r="W10" s="60">
        <v>2011</v>
      </c>
      <c r="X10" s="60" t="s">
        <v>14</v>
      </c>
      <c r="Y10" s="32" t="s">
        <v>15</v>
      </c>
    </row>
    <row r="11" spans="2:25" ht="4.5" customHeight="1">
      <c r="B11" s="62"/>
      <c r="C11" s="63"/>
      <c r="D11" s="70"/>
      <c r="E11" s="62"/>
      <c r="F11" s="63"/>
      <c r="G11" s="64"/>
      <c r="H11" s="65"/>
      <c r="I11" s="63"/>
      <c r="J11" s="64"/>
      <c r="K11" s="65"/>
      <c r="L11" s="63"/>
      <c r="M11" s="64"/>
      <c r="N11" s="65"/>
      <c r="O11" s="63"/>
      <c r="P11" s="64"/>
      <c r="Q11" s="65"/>
      <c r="R11" s="64"/>
      <c r="S11" s="66"/>
      <c r="T11" s="65"/>
      <c r="U11" s="64"/>
      <c r="V11" s="66"/>
      <c r="W11" s="65"/>
      <c r="X11" s="63"/>
      <c r="Y11" s="105"/>
    </row>
    <row r="12" spans="2:27" ht="12.75" customHeight="1">
      <c r="B12" s="51" t="s">
        <v>49</v>
      </c>
      <c r="C12" s="79" t="s">
        <v>75</v>
      </c>
      <c r="D12" s="75"/>
      <c r="E12" s="51" t="s">
        <v>49</v>
      </c>
      <c r="F12" s="79" t="s">
        <v>75</v>
      </c>
      <c r="G12" s="133">
        <v>24686129</v>
      </c>
      <c r="H12" s="134">
        <v>43843660</v>
      </c>
      <c r="I12" s="135">
        <f aca="true" t="shared" si="0" ref="I12:I18">+H12-G12</f>
        <v>19157531</v>
      </c>
      <c r="J12" s="133">
        <v>37178579</v>
      </c>
      <c r="K12" s="134">
        <v>36269977</v>
      </c>
      <c r="L12" s="135">
        <f>+K12-J12</f>
        <v>-908602</v>
      </c>
      <c r="M12" s="133"/>
      <c r="N12" s="134"/>
      <c r="O12" s="135">
        <f>+N12-M12</f>
        <v>0</v>
      </c>
      <c r="P12" s="133"/>
      <c r="Q12" s="134"/>
      <c r="R12" s="135">
        <f>+Q12-P12</f>
        <v>0</v>
      </c>
      <c r="S12" s="133"/>
      <c r="T12" s="134"/>
      <c r="U12" s="135">
        <f>+T12-S12</f>
        <v>0</v>
      </c>
      <c r="V12" s="133">
        <f>+P12+M12+J12+S12</f>
        <v>37178579</v>
      </c>
      <c r="W12" s="134">
        <f>+Q12+N12+K12+T12</f>
        <v>36269977</v>
      </c>
      <c r="X12" s="135">
        <f aca="true" t="shared" si="1" ref="X12:X18">+W12-V12</f>
        <v>-908602</v>
      </c>
      <c r="Y12" s="164">
        <f aca="true" t="shared" si="2" ref="Y12:Y28">IF(V12=0," ",X12/V12)</f>
        <v>-0.024438857655102956</v>
      </c>
      <c r="AA12" s="33"/>
    </row>
    <row r="13" spans="2:27" ht="12.75" customHeight="1">
      <c r="B13" s="51"/>
      <c r="C13" s="79"/>
      <c r="D13" s="75"/>
      <c r="E13" s="51"/>
      <c r="F13" s="79"/>
      <c r="G13" s="133"/>
      <c r="H13" s="134"/>
      <c r="I13" s="136"/>
      <c r="J13" s="133"/>
      <c r="K13" s="134"/>
      <c r="L13" s="136"/>
      <c r="M13" s="133"/>
      <c r="N13" s="134"/>
      <c r="O13" s="136"/>
      <c r="P13" s="133"/>
      <c r="Q13" s="134"/>
      <c r="R13" s="136"/>
      <c r="S13" s="133"/>
      <c r="T13" s="134"/>
      <c r="U13" s="136"/>
      <c r="V13" s="133"/>
      <c r="W13" s="134"/>
      <c r="X13" s="136"/>
      <c r="Y13" s="164"/>
      <c r="AA13" s="33"/>
    </row>
    <row r="14" spans="2:27" ht="12.75" customHeight="1">
      <c r="B14" s="51" t="s">
        <v>48</v>
      </c>
      <c r="C14" s="79" t="s">
        <v>74</v>
      </c>
      <c r="D14" s="75"/>
      <c r="E14" s="51" t="s">
        <v>48</v>
      </c>
      <c r="F14" s="79" t="s">
        <v>74</v>
      </c>
      <c r="G14" s="133">
        <v>59344599</v>
      </c>
      <c r="H14" s="134">
        <v>70354154</v>
      </c>
      <c r="I14" s="135">
        <f t="shared" si="0"/>
        <v>11009555</v>
      </c>
      <c r="J14" s="133">
        <v>67319388</v>
      </c>
      <c r="K14" s="134">
        <v>69474212</v>
      </c>
      <c r="L14" s="135">
        <f>+K14-J14</f>
        <v>2154824</v>
      </c>
      <c r="M14" s="133"/>
      <c r="N14" s="134"/>
      <c r="O14" s="135">
        <f>+N14-M14</f>
        <v>0</v>
      </c>
      <c r="P14" s="133"/>
      <c r="Q14" s="134"/>
      <c r="R14" s="135">
        <f>+Q14-P14</f>
        <v>0</v>
      </c>
      <c r="S14" s="133"/>
      <c r="T14" s="134"/>
      <c r="U14" s="135">
        <f>+T14-S14</f>
        <v>0</v>
      </c>
      <c r="V14" s="133">
        <f aca="true" t="shared" si="3" ref="V14:W18">+P14+M14+J14+S14</f>
        <v>67319388</v>
      </c>
      <c r="W14" s="134">
        <f t="shared" si="3"/>
        <v>69474212</v>
      </c>
      <c r="X14" s="135">
        <f t="shared" si="1"/>
        <v>2154824</v>
      </c>
      <c r="Y14" s="164">
        <f t="shared" si="2"/>
        <v>0.03200896597574535</v>
      </c>
      <c r="AA14" s="33"/>
    </row>
    <row r="15" spans="2:27" ht="12.75" customHeight="1">
      <c r="B15" s="51" t="s">
        <v>50</v>
      </c>
      <c r="C15" s="79" t="s">
        <v>68</v>
      </c>
      <c r="D15" s="75"/>
      <c r="E15" s="51" t="s">
        <v>50</v>
      </c>
      <c r="F15" s="79" t="s">
        <v>68</v>
      </c>
      <c r="G15" s="133">
        <v>162365474</v>
      </c>
      <c r="H15" s="134">
        <v>191241133</v>
      </c>
      <c r="I15" s="135">
        <f t="shared" si="0"/>
        <v>28875659</v>
      </c>
      <c r="J15" s="133">
        <v>175117177</v>
      </c>
      <c r="K15" s="134">
        <v>190248033</v>
      </c>
      <c r="L15" s="135">
        <f>+K15-J15</f>
        <v>15130856</v>
      </c>
      <c r="M15" s="133"/>
      <c r="N15" s="134"/>
      <c r="O15" s="135">
        <f>+N15-M15</f>
        <v>0</v>
      </c>
      <c r="P15" s="133"/>
      <c r="Q15" s="134"/>
      <c r="R15" s="135">
        <f>+Q15-P15</f>
        <v>0</v>
      </c>
      <c r="S15" s="133"/>
      <c r="T15" s="134"/>
      <c r="U15" s="135">
        <f>+T15-S15</f>
        <v>0</v>
      </c>
      <c r="V15" s="133">
        <f t="shared" si="3"/>
        <v>175117177</v>
      </c>
      <c r="W15" s="134">
        <f t="shared" si="3"/>
        <v>190248033</v>
      </c>
      <c r="X15" s="135">
        <f t="shared" si="1"/>
        <v>15130856</v>
      </c>
      <c r="Y15" s="164">
        <f t="shared" si="2"/>
        <v>0.08640417952831662</v>
      </c>
      <c r="AA15" s="33"/>
    </row>
    <row r="16" spans="2:27" ht="12.75" customHeight="1">
      <c r="B16" s="52" t="s">
        <v>59</v>
      </c>
      <c r="C16" s="79" t="s">
        <v>73</v>
      </c>
      <c r="D16" s="75"/>
      <c r="E16" s="52" t="s">
        <v>59</v>
      </c>
      <c r="F16" s="79" t="s">
        <v>73</v>
      </c>
      <c r="G16" s="133">
        <v>180000</v>
      </c>
      <c r="H16" s="134">
        <v>200</v>
      </c>
      <c r="I16" s="135">
        <f t="shared" si="0"/>
        <v>-179800</v>
      </c>
      <c r="J16" s="133">
        <v>78</v>
      </c>
      <c r="K16" s="134">
        <v>-72</v>
      </c>
      <c r="L16" s="135">
        <f>+K16-J16</f>
        <v>-150</v>
      </c>
      <c r="M16" s="133">
        <v>-94546</v>
      </c>
      <c r="N16" s="134">
        <v>-113475</v>
      </c>
      <c r="O16" s="135">
        <f>+N16-M16</f>
        <v>-18929</v>
      </c>
      <c r="P16" s="133">
        <v>-1154291</v>
      </c>
      <c r="Q16" s="134">
        <v>-647228</v>
      </c>
      <c r="R16" s="135">
        <f>+Q16-P16</f>
        <v>507063</v>
      </c>
      <c r="S16" s="133"/>
      <c r="T16" s="134"/>
      <c r="U16" s="135">
        <f>+T16-S16</f>
        <v>0</v>
      </c>
      <c r="V16" s="133">
        <f t="shared" si="3"/>
        <v>-1248759</v>
      </c>
      <c r="W16" s="134">
        <f t="shared" si="3"/>
        <v>-760775</v>
      </c>
      <c r="X16" s="135">
        <f t="shared" si="1"/>
        <v>487984</v>
      </c>
      <c r="Y16" s="164">
        <f t="shared" si="2"/>
        <v>-0.39077516158041703</v>
      </c>
      <c r="AA16" s="33"/>
    </row>
    <row r="17" spans="2:27" ht="12.75" customHeight="1">
      <c r="B17" s="51" t="s">
        <v>60</v>
      </c>
      <c r="C17" s="79" t="s">
        <v>71</v>
      </c>
      <c r="D17" s="75"/>
      <c r="E17" s="51" t="s">
        <v>60</v>
      </c>
      <c r="F17" s="79" t="s">
        <v>71</v>
      </c>
      <c r="G17" s="133">
        <v>2792606</v>
      </c>
      <c r="H17" s="134">
        <v>3435437</v>
      </c>
      <c r="I17" s="135">
        <f t="shared" si="0"/>
        <v>642831</v>
      </c>
      <c r="J17" s="133">
        <v>5079459</v>
      </c>
      <c r="K17" s="134">
        <v>9660217</v>
      </c>
      <c r="L17" s="135">
        <f>+K17-J17</f>
        <v>4580758</v>
      </c>
      <c r="M17" s="133"/>
      <c r="N17" s="134"/>
      <c r="O17" s="135">
        <f>+N17-M17</f>
        <v>0</v>
      </c>
      <c r="P17" s="133"/>
      <c r="Q17" s="134"/>
      <c r="R17" s="135">
        <f>+Q17-P17</f>
        <v>0</v>
      </c>
      <c r="S17" s="133"/>
      <c r="T17" s="134"/>
      <c r="U17" s="135">
        <f>+T17-S17</f>
        <v>0</v>
      </c>
      <c r="V17" s="133">
        <f t="shared" si="3"/>
        <v>5079459</v>
      </c>
      <c r="W17" s="134">
        <f t="shared" si="3"/>
        <v>9660217</v>
      </c>
      <c r="X17" s="135">
        <f t="shared" si="1"/>
        <v>4580758</v>
      </c>
      <c r="Y17" s="164">
        <f t="shared" si="2"/>
        <v>0.9018200560335264</v>
      </c>
      <c r="AA17" s="33"/>
    </row>
    <row r="18" spans="2:27" ht="12.75" customHeight="1">
      <c r="B18" s="52" t="s">
        <v>55</v>
      </c>
      <c r="C18" s="79" t="s">
        <v>72</v>
      </c>
      <c r="D18" s="75"/>
      <c r="E18" s="52" t="s">
        <v>55</v>
      </c>
      <c r="F18" s="104" t="s">
        <v>72</v>
      </c>
      <c r="G18" s="133">
        <v>453072</v>
      </c>
      <c r="H18" s="134">
        <v>1235421</v>
      </c>
      <c r="I18" s="135">
        <f t="shared" si="0"/>
        <v>782349</v>
      </c>
      <c r="J18" s="133">
        <v>1989635</v>
      </c>
      <c r="K18" s="134">
        <v>1606053</v>
      </c>
      <c r="L18" s="135">
        <f>+K18-J18</f>
        <v>-383582</v>
      </c>
      <c r="M18" s="133"/>
      <c r="N18" s="134"/>
      <c r="O18" s="135">
        <f>+N18-M18</f>
        <v>0</v>
      </c>
      <c r="P18" s="133">
        <v>3785</v>
      </c>
      <c r="Q18" s="134">
        <v>43975</v>
      </c>
      <c r="R18" s="135">
        <f>+Q18-P18</f>
        <v>40190</v>
      </c>
      <c r="S18" s="133"/>
      <c r="T18" s="134"/>
      <c r="U18" s="135">
        <f>+T18-S18</f>
        <v>0</v>
      </c>
      <c r="V18" s="133">
        <f t="shared" si="3"/>
        <v>1993420</v>
      </c>
      <c r="W18" s="134">
        <f t="shared" si="3"/>
        <v>1650028</v>
      </c>
      <c r="X18" s="135">
        <f t="shared" si="1"/>
        <v>-343392</v>
      </c>
      <c r="Y18" s="164">
        <f t="shared" si="2"/>
        <v>-0.17226274442917197</v>
      </c>
      <c r="AA18" s="33"/>
    </row>
    <row r="19" spans="2:27" ht="12.75" customHeight="1">
      <c r="B19" s="82"/>
      <c r="C19" s="78"/>
      <c r="D19" s="73"/>
      <c r="E19" s="82"/>
      <c r="F19" s="78"/>
      <c r="G19" s="137"/>
      <c r="H19" s="138"/>
      <c r="I19" s="139"/>
      <c r="J19" s="137"/>
      <c r="K19" s="138"/>
      <c r="L19" s="139"/>
      <c r="M19" s="137"/>
      <c r="N19" s="138"/>
      <c r="O19" s="139"/>
      <c r="P19" s="137"/>
      <c r="Q19" s="138"/>
      <c r="R19" s="139"/>
      <c r="S19" s="137"/>
      <c r="T19" s="138"/>
      <c r="U19" s="139"/>
      <c r="V19" s="137"/>
      <c r="W19" s="138"/>
      <c r="X19" s="139"/>
      <c r="Y19" s="165"/>
      <c r="AA19" s="33"/>
    </row>
    <row r="20" spans="2:27" ht="12.75" customHeight="1">
      <c r="B20" s="52" t="s">
        <v>53</v>
      </c>
      <c r="C20" s="79" t="s">
        <v>70</v>
      </c>
      <c r="D20" s="75"/>
      <c r="E20" s="52" t="s">
        <v>53</v>
      </c>
      <c r="F20" s="79" t="s">
        <v>70</v>
      </c>
      <c r="G20" s="133">
        <v>116216643</v>
      </c>
      <c r="H20" s="134">
        <v>112226219</v>
      </c>
      <c r="I20" s="135">
        <f>+H20-G20</f>
        <v>-3990424</v>
      </c>
      <c r="J20" s="133"/>
      <c r="K20" s="134"/>
      <c r="L20" s="135">
        <f>+K20-J20</f>
        <v>0</v>
      </c>
      <c r="M20" s="133"/>
      <c r="N20" s="134"/>
      <c r="O20" s="135">
        <f>+N20-M20</f>
        <v>0</v>
      </c>
      <c r="P20" s="133">
        <v>138684116</v>
      </c>
      <c r="Q20" s="134">
        <v>93473614</v>
      </c>
      <c r="R20" s="135">
        <f>+Q20-P20</f>
        <v>-45210502</v>
      </c>
      <c r="S20" s="133">
        <v>5376874</v>
      </c>
      <c r="T20" s="134"/>
      <c r="U20" s="135">
        <f>+T20-S20</f>
        <v>-5376874</v>
      </c>
      <c r="V20" s="133">
        <f aca="true" t="shared" si="4" ref="V20:W22">+P20+M20+J20+S20</f>
        <v>144060990</v>
      </c>
      <c r="W20" s="134">
        <f t="shared" si="4"/>
        <v>93473614</v>
      </c>
      <c r="X20" s="135">
        <f>+W20-V20</f>
        <v>-50587376</v>
      </c>
      <c r="Y20" s="164">
        <f t="shared" si="2"/>
        <v>-0.3511524945094435</v>
      </c>
      <c r="AA20" s="33"/>
    </row>
    <row r="21" spans="2:27" ht="12.75" customHeight="1">
      <c r="B21" s="51" t="s">
        <v>136</v>
      </c>
      <c r="C21" s="79" t="s">
        <v>137</v>
      </c>
      <c r="D21" s="75"/>
      <c r="E21" s="51" t="s">
        <v>136</v>
      </c>
      <c r="F21" s="79" t="s">
        <v>137</v>
      </c>
      <c r="G21" s="133">
        <v>33950844</v>
      </c>
      <c r="H21" s="134">
        <v>0</v>
      </c>
      <c r="I21" s="135">
        <f>+H21-G21</f>
        <v>-33950844</v>
      </c>
      <c r="J21" s="133"/>
      <c r="K21" s="134"/>
      <c r="L21" s="135">
        <f>+K21-J21</f>
        <v>0</v>
      </c>
      <c r="M21" s="133"/>
      <c r="N21" s="134"/>
      <c r="O21" s="135">
        <f>+N21-M21</f>
        <v>0</v>
      </c>
      <c r="P21" s="133">
        <v>12494117</v>
      </c>
      <c r="Q21" s="134"/>
      <c r="R21" s="135">
        <f>+Q21-P21</f>
        <v>-12494117</v>
      </c>
      <c r="S21" s="133">
        <v>21456726</v>
      </c>
      <c r="T21" s="134"/>
      <c r="U21" s="135">
        <f>+T21-S21</f>
        <v>-21456726</v>
      </c>
      <c r="V21" s="133">
        <f t="shared" si="4"/>
        <v>33950843</v>
      </c>
      <c r="W21" s="134">
        <f t="shared" si="4"/>
        <v>0</v>
      </c>
      <c r="X21" s="135">
        <f>+W21-V21</f>
        <v>-33950843</v>
      </c>
      <c r="Y21" s="164">
        <f>IF(V21=0," ",X21/V21)</f>
        <v>-1</v>
      </c>
      <c r="AA21" s="33"/>
    </row>
    <row r="22" spans="2:27" ht="12.75" customHeight="1">
      <c r="B22" s="51" t="s">
        <v>61</v>
      </c>
      <c r="C22" s="79" t="s">
        <v>76</v>
      </c>
      <c r="D22" s="75"/>
      <c r="E22" s="51" t="s">
        <v>61</v>
      </c>
      <c r="F22" s="79" t="s">
        <v>76</v>
      </c>
      <c r="G22" s="133"/>
      <c r="H22" s="134">
        <v>151523</v>
      </c>
      <c r="I22" s="135">
        <f>+H22-G22</f>
        <v>151523</v>
      </c>
      <c r="J22" s="133"/>
      <c r="K22" s="134"/>
      <c r="L22" s="135">
        <f>+K22-J22</f>
        <v>0</v>
      </c>
      <c r="M22" s="133"/>
      <c r="N22" s="134"/>
      <c r="O22" s="135">
        <f>+N22-M22</f>
        <v>0</v>
      </c>
      <c r="P22" s="133">
        <v>105002</v>
      </c>
      <c r="Q22" s="134">
        <v>177781</v>
      </c>
      <c r="R22" s="135">
        <f>+Q22-P22</f>
        <v>72779</v>
      </c>
      <c r="S22" s="133"/>
      <c r="T22" s="134"/>
      <c r="U22" s="135">
        <f>+T22-S22</f>
        <v>0</v>
      </c>
      <c r="V22" s="133">
        <f t="shared" si="4"/>
        <v>105002</v>
      </c>
      <c r="W22" s="134">
        <f t="shared" si="4"/>
        <v>177781</v>
      </c>
      <c r="X22" s="135">
        <f>+W22-V22</f>
        <v>72779</v>
      </c>
      <c r="Y22" s="164">
        <f t="shared" si="2"/>
        <v>0.6931201310451229</v>
      </c>
      <c r="AA22" s="33"/>
    </row>
    <row r="23" spans="2:27" ht="12.75" customHeight="1">
      <c r="B23" s="76"/>
      <c r="C23" s="81"/>
      <c r="D23" s="73"/>
      <c r="E23" s="76"/>
      <c r="F23" s="81"/>
      <c r="G23" s="137"/>
      <c r="H23" s="138"/>
      <c r="I23" s="139"/>
      <c r="J23" s="137"/>
      <c r="K23" s="138"/>
      <c r="L23" s="139"/>
      <c r="M23" s="137"/>
      <c r="N23" s="138"/>
      <c r="O23" s="139"/>
      <c r="P23" s="137"/>
      <c r="Q23" s="138"/>
      <c r="R23" s="139"/>
      <c r="S23" s="137"/>
      <c r="T23" s="138"/>
      <c r="U23" s="139"/>
      <c r="V23" s="137"/>
      <c r="W23" s="138"/>
      <c r="X23" s="139"/>
      <c r="Y23" s="165"/>
      <c r="AA23" s="33"/>
    </row>
    <row r="24" spans="2:27" ht="12.75" customHeight="1">
      <c r="B24" s="52" t="s">
        <v>138</v>
      </c>
      <c r="C24" s="79" t="s">
        <v>139</v>
      </c>
      <c r="D24" s="75"/>
      <c r="E24" s="52" t="s">
        <v>138</v>
      </c>
      <c r="F24" s="79" t="s">
        <v>139</v>
      </c>
      <c r="G24" s="133">
        <v>18970550</v>
      </c>
      <c r="H24" s="134">
        <v>56122200</v>
      </c>
      <c r="I24" s="135">
        <f>+H24-G24</f>
        <v>37151650</v>
      </c>
      <c r="J24" s="133"/>
      <c r="K24" s="134"/>
      <c r="L24" s="135">
        <f>+K24-J24</f>
        <v>0</v>
      </c>
      <c r="M24" s="133">
        <v>6216434</v>
      </c>
      <c r="N24" s="134">
        <v>13306736</v>
      </c>
      <c r="O24" s="135">
        <f>+N24-M24</f>
        <v>7090302</v>
      </c>
      <c r="P24" s="133"/>
      <c r="Q24" s="134"/>
      <c r="R24" s="135">
        <f>+Q24-P24</f>
        <v>0</v>
      </c>
      <c r="S24" s="133"/>
      <c r="T24" s="134"/>
      <c r="U24" s="135">
        <f>+T24-S24</f>
        <v>0</v>
      </c>
      <c r="V24" s="133">
        <f>+P24+M24+J24+S24</f>
        <v>6216434</v>
      </c>
      <c r="W24" s="134">
        <f>+Q24+N24+K24+T24</f>
        <v>13306736</v>
      </c>
      <c r="X24" s="135">
        <f>+W24-V24</f>
        <v>7090302</v>
      </c>
      <c r="Y24" s="164">
        <f>IF(V24=0," ",X24/V24)</f>
        <v>1.140573840243458</v>
      </c>
      <c r="AA24" s="33"/>
    </row>
    <row r="25" spans="2:27" ht="12.75" customHeight="1">
      <c r="B25" s="76"/>
      <c r="C25" s="81"/>
      <c r="D25" s="73"/>
      <c r="E25" s="76"/>
      <c r="F25" s="81"/>
      <c r="G25" s="137"/>
      <c r="H25" s="138"/>
      <c r="I25" s="139"/>
      <c r="J25" s="137"/>
      <c r="K25" s="138"/>
      <c r="L25" s="139"/>
      <c r="M25" s="137"/>
      <c r="N25" s="138"/>
      <c r="O25" s="139"/>
      <c r="P25" s="137"/>
      <c r="Q25" s="138"/>
      <c r="R25" s="139"/>
      <c r="S25" s="137"/>
      <c r="T25" s="138"/>
      <c r="U25" s="139"/>
      <c r="V25" s="137"/>
      <c r="W25" s="138"/>
      <c r="X25" s="139"/>
      <c r="Y25" s="165"/>
      <c r="AA25" s="33"/>
    </row>
    <row r="26" spans="2:27" ht="12.75" customHeight="1">
      <c r="B26" s="52" t="s">
        <v>58</v>
      </c>
      <c r="C26" s="79" t="s">
        <v>69</v>
      </c>
      <c r="D26" s="75"/>
      <c r="E26" s="52" t="s">
        <v>58</v>
      </c>
      <c r="F26" s="79" t="s">
        <v>69</v>
      </c>
      <c r="G26" s="133">
        <v>92988652</v>
      </c>
      <c r="H26" s="134">
        <v>182362687</v>
      </c>
      <c r="I26" s="135">
        <f>+H26-G26</f>
        <v>89374035</v>
      </c>
      <c r="J26" s="133">
        <v>76687108</v>
      </c>
      <c r="K26" s="134">
        <v>104566121</v>
      </c>
      <c r="L26" s="135">
        <f>+K26-J26</f>
        <v>27879013</v>
      </c>
      <c r="M26" s="133">
        <v>2168250</v>
      </c>
      <c r="N26" s="134">
        <v>1896287</v>
      </c>
      <c r="O26" s="135">
        <f>+N26-M26</f>
        <v>-271963</v>
      </c>
      <c r="P26" s="261">
        <v>31884611</v>
      </c>
      <c r="Q26" s="134">
        <v>67969112</v>
      </c>
      <c r="R26" s="135">
        <f>+Q26-P26</f>
        <v>36084501</v>
      </c>
      <c r="S26" s="133"/>
      <c r="T26" s="134">
        <v>10475901</v>
      </c>
      <c r="U26" s="135">
        <f>+T26-S26</f>
        <v>10475901</v>
      </c>
      <c r="V26" s="133">
        <f>+P26+M26+J26+S26</f>
        <v>110739969</v>
      </c>
      <c r="W26" s="134">
        <f>+Q26+N26+K26+T26</f>
        <v>184907421</v>
      </c>
      <c r="X26" s="135">
        <f>+W26-V26</f>
        <v>74167452</v>
      </c>
      <c r="Y26" s="164">
        <f t="shared" si="2"/>
        <v>0.6697442004882628</v>
      </c>
      <c r="AA26" s="33"/>
    </row>
    <row r="27" spans="2:27" ht="12.75" customHeight="1">
      <c r="B27" s="77"/>
      <c r="C27" s="74"/>
      <c r="D27" s="75"/>
      <c r="E27" s="83"/>
      <c r="F27" s="80"/>
      <c r="G27" s="133"/>
      <c r="H27" s="134"/>
      <c r="I27" s="135"/>
      <c r="J27" s="133"/>
      <c r="K27" s="134"/>
      <c r="L27" s="135"/>
      <c r="M27" s="133"/>
      <c r="N27" s="134"/>
      <c r="O27" s="135"/>
      <c r="P27" s="133"/>
      <c r="Q27" s="134"/>
      <c r="R27" s="135"/>
      <c r="S27" s="133"/>
      <c r="T27" s="134"/>
      <c r="U27" s="135"/>
      <c r="V27" s="133"/>
      <c r="W27" s="134"/>
      <c r="X27" s="135"/>
      <c r="Y27" s="166" t="str">
        <f t="shared" si="2"/>
        <v> </v>
      </c>
      <c r="AA27" s="33"/>
    </row>
    <row r="28" spans="2:25" ht="20.25" customHeight="1" thickBot="1">
      <c r="B28" s="209" t="s">
        <v>7</v>
      </c>
      <c r="C28" s="210"/>
      <c r="D28" s="48"/>
      <c r="E28" s="209" t="s">
        <v>7</v>
      </c>
      <c r="F28" s="210"/>
      <c r="G28" s="131">
        <f>+G26+G24+G22+G21+G20+G18+G17+G16+G15+G14+G12</f>
        <v>511948569</v>
      </c>
      <c r="H28" s="86">
        <f aca="true" t="shared" si="5" ref="H28:X28">+H26+H24+H22+H21+H20+H18+H17+H16+H15+H14+H12</f>
        <v>660972634</v>
      </c>
      <c r="I28" s="87">
        <f t="shared" si="5"/>
        <v>149024065</v>
      </c>
      <c r="J28" s="131">
        <f t="shared" si="5"/>
        <v>363371424</v>
      </c>
      <c r="K28" s="86">
        <f t="shared" si="5"/>
        <v>411824541</v>
      </c>
      <c r="L28" s="87">
        <f t="shared" si="5"/>
        <v>48453117</v>
      </c>
      <c r="M28" s="131">
        <f t="shared" si="5"/>
        <v>8290138</v>
      </c>
      <c r="N28" s="86">
        <f t="shared" si="5"/>
        <v>15089548</v>
      </c>
      <c r="O28" s="87">
        <f t="shared" si="5"/>
        <v>6799410</v>
      </c>
      <c r="P28" s="131">
        <f t="shared" si="5"/>
        <v>182017340</v>
      </c>
      <c r="Q28" s="86">
        <f t="shared" si="5"/>
        <v>161017254</v>
      </c>
      <c r="R28" s="87">
        <f t="shared" si="5"/>
        <v>-21000086</v>
      </c>
      <c r="S28" s="131">
        <f>+S26+S24+S22+S21+S20+S18+S17+S16+S15+S14+S12</f>
        <v>26833600</v>
      </c>
      <c r="T28" s="86">
        <f>+T26+T24+T22+T21+T20+T18+T17+T16+T15+T14+T12</f>
        <v>10475901</v>
      </c>
      <c r="U28" s="87">
        <f>+U26+U24+U22+U21+U20+U18+U17+U16+U15+U14+U12</f>
        <v>-16357699</v>
      </c>
      <c r="V28" s="131">
        <f t="shared" si="5"/>
        <v>580512502</v>
      </c>
      <c r="W28" s="86">
        <f t="shared" si="5"/>
        <v>598407244</v>
      </c>
      <c r="X28" s="87">
        <f t="shared" si="5"/>
        <v>17894742</v>
      </c>
      <c r="Y28" s="54">
        <f t="shared" si="2"/>
        <v>0.030825765058200245</v>
      </c>
    </row>
    <row r="29" spans="10:25" ht="12.75"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2:24" ht="13.5">
      <c r="B30" s="36" t="s">
        <v>155</v>
      </c>
      <c r="D30" s="68"/>
      <c r="E30" s="68"/>
      <c r="H30" s="33"/>
      <c r="J30" s="33"/>
      <c r="V30" s="33"/>
      <c r="W30" s="33"/>
      <c r="X30" s="33"/>
    </row>
    <row r="31" spans="4:25" ht="13.5">
      <c r="D31" s="72"/>
      <c r="E31" s="72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2:11" s="2" customFormat="1" ht="11.25">
      <c r="B32" s="39" t="s">
        <v>83</v>
      </c>
      <c r="D32" s="39"/>
      <c r="E32" s="39"/>
      <c r="K32" s="3"/>
    </row>
    <row r="33" spans="2:25" s="2" customFormat="1" ht="11.25">
      <c r="B33" s="84" t="s">
        <v>28</v>
      </c>
      <c r="C33" s="53" t="s">
        <v>47</v>
      </c>
      <c r="D33" s="3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85" t="s">
        <v>51</v>
      </c>
      <c r="C34" s="53" t="s">
        <v>52</v>
      </c>
      <c r="D34" s="41"/>
    </row>
    <row r="35" spans="2:4" s="2" customFormat="1" ht="11.25">
      <c r="B35" s="85" t="s">
        <v>21</v>
      </c>
      <c r="C35" s="53" t="s">
        <v>54</v>
      </c>
      <c r="D35" s="41"/>
    </row>
    <row r="36" spans="2:4" s="2" customFormat="1" ht="11.25">
      <c r="B36" s="132" t="s">
        <v>140</v>
      </c>
      <c r="C36" s="132" t="s">
        <v>141</v>
      </c>
      <c r="D36" s="41"/>
    </row>
    <row r="37" spans="2:4" s="2" customFormat="1" ht="11.25">
      <c r="B37" s="85" t="s">
        <v>56</v>
      </c>
      <c r="C37" s="53" t="s">
        <v>57</v>
      </c>
      <c r="D37" s="41"/>
    </row>
    <row r="38" spans="4:5" s="2" customFormat="1" ht="11.25">
      <c r="D38" s="39"/>
      <c r="E38" s="39"/>
    </row>
    <row r="39" spans="4:5" s="2" customFormat="1" ht="11.25">
      <c r="D39" s="39"/>
      <c r="E39" s="39"/>
    </row>
    <row r="40" spans="4:5" s="2" customFormat="1" ht="11.25">
      <c r="D40" s="39"/>
      <c r="E40" s="39"/>
    </row>
    <row r="41" spans="4:5" s="2" customFormat="1" ht="11.25">
      <c r="D41" s="39"/>
      <c r="E41" s="39"/>
    </row>
    <row r="42" spans="4:5" s="2" customFormat="1" ht="11.25">
      <c r="D42" s="39"/>
      <c r="E42" s="39"/>
    </row>
    <row r="43" spans="4:5" s="2" customFormat="1" ht="11.25">
      <c r="D43" s="39"/>
      <c r="E43" s="39"/>
    </row>
    <row r="44" spans="4:5" s="2" customFormat="1" ht="11.25">
      <c r="D44" s="39"/>
      <c r="E44" s="39"/>
    </row>
    <row r="45" spans="4:5" s="2" customFormat="1" ht="11.25">
      <c r="D45" s="39"/>
      <c r="E45" s="39"/>
    </row>
  </sheetData>
  <sheetProtection/>
  <mergeCells count="19">
    <mergeCell ref="S9:U9"/>
    <mergeCell ref="E28:F28"/>
    <mergeCell ref="B28:C28"/>
    <mergeCell ref="V9:Y9"/>
    <mergeCell ref="B9:B10"/>
    <mergeCell ref="E9:E10"/>
    <mergeCell ref="F9:F10"/>
    <mergeCell ref="C9:C10"/>
    <mergeCell ref="G9:I9"/>
    <mergeCell ref="J9:L9"/>
    <mergeCell ref="M9:O9"/>
    <mergeCell ref="P9:R9"/>
    <mergeCell ref="G8:I8"/>
    <mergeCell ref="J8:L8"/>
    <mergeCell ref="M8:R8"/>
    <mergeCell ref="S8:Y8"/>
    <mergeCell ref="B2:L2"/>
    <mergeCell ref="B3:L3"/>
    <mergeCell ref="B4:L4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0" r:id="rId1"/>
  <headerFooter alignWithMargins="0">
    <oddHeader>&amp;C
&amp;"Arial,Negrita"&amp;14INGRESOS COMPARATIVOS  AL CUARTO TRIMESTRE DE LOS AÑOS FISCALES 2010 - 2011&amp;"Arial,Normal"&amp;10
&amp;"Arial,Negrita"&amp;12A NIVEL DE PARTIDA GENERICA
(EN NUEVOS SOLES)</oddHeader>
    <oddFooter>&amp;CPágina &amp;P de &amp;N</oddFooter>
  </headerFooter>
  <colBreaks count="2" manualBreakCount="2">
    <brk id="12" min="1" max="37" man="1"/>
    <brk id="18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2012-01-09T16:41:59Z</cp:lastPrinted>
  <dcterms:created xsi:type="dcterms:W3CDTF">2005-04-28T15:55:54Z</dcterms:created>
  <dcterms:modified xsi:type="dcterms:W3CDTF">2012-01-09T22:51:04Z</dcterms:modified>
  <cp:category/>
  <cp:version/>
  <cp:contentType/>
  <cp:contentStatus/>
</cp:coreProperties>
</file>