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345" activeTab="0"/>
  </bookViews>
  <sheets>
    <sheet name="Egresos_1" sheetId="1" r:id="rId1"/>
    <sheet name="Egresos_2" sheetId="2" r:id="rId2"/>
    <sheet name="Gto_10_11" sheetId="3" r:id="rId3"/>
    <sheet name="Ing_2011_2012" sheetId="4" r:id="rId4"/>
  </sheets>
  <definedNames>
    <definedName name="_xlnm.Print_Area" localSheetId="0">'Egresos_1'!$A$1:$R$36</definedName>
    <definedName name="_xlnm.Print_Area" localSheetId="1">'Egresos_2'!$B$2:$N$42</definedName>
    <definedName name="_xlnm.Print_Area" localSheetId="2">'Gto_10_11'!$B$3:$X$31</definedName>
    <definedName name="_xlnm.Print_Area" localSheetId="3">'Ing_2011_2012'!$B$2:$Y$38</definedName>
  </definedNames>
  <calcPr fullCalcOnLoad="1"/>
</workbook>
</file>

<file path=xl/sharedStrings.xml><?xml version="1.0" encoding="utf-8"?>
<sst xmlns="http://schemas.openxmlformats.org/spreadsheetml/2006/main" count="241" uniqueCount="160">
  <si>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</si>
  <si>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</si>
  <si>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</si>
  <si>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</si>
  <si>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</si>
  <si>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</si>
  <si>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</si>
  <si>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</si>
  <si>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</si>
  <si>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</si>
  <si>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</si>
  <si>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</si>
  <si>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</si>
  <si>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</si>
  <si>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</si>
  <si>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</si>
  <si>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</si>
  <si>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</si>
  <si>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</si>
  <si>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</si>
  <si>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</si>
  <si>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</si>
  <si>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</si>
  <si>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</si>
  <si>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</si>
  <si>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</si>
  <si>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</si>
  <si>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</si>
  <si>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</si>
  <si>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</si>
  <si>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</si>
  <si>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</si>
  <si>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1.3.0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</si>
  <si>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</si>
  <si>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</si>
  <si>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</si>
  <si>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</si>
  <si>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</si>
  <si>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</si>
  <si>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</si>
  <si>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</si>
  <si>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</si>
  <si>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</si>
  <si>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</si>
  <si>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</si>
  <si>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</si>
  <si>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</si>
  <si>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</si>
  <si>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</si>
  <si>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</si>
  <si>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</si>
  <si>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</si>
  <si>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</si>
  <si>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</si>
  <si>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</si>
  <si>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</si>
  <si>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</si>
  <si>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</si>
  <si>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</si>
  <si>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</si>
  <si>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</si>
  <si>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</si>
  <si>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</si>
  <si>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</si>
  <si>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</si>
  <si>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</si>
  <si>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</si>
  <si>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</si>
  <si>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</si>
  <si>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</si>
  <si>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</si>
  <si>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</si>
  <si>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</si>
  <si>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</si>
  <si>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</si>
  <si>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Donaciones y Transferencias Corrientes ……….……….. (4)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</si>
  <si>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</si>
  <si>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</si>
  <si>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</si>
  <si>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</si>
  <si>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</si>
  <si>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</si>
  <si>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</si>
  <si>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</si>
  <si>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</si>
  <si>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</si>
  <si>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DENOMINACION 
INGRESO - 2010</t>
  </si>
  <si>
    <t>Leyenda: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</si>
  <si>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</si>
  <si>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</si>
  <si>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</si>
  <si>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</si>
  <si>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</si>
  <si>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</si>
  <si>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</si>
  <si>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</si>
  <si>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</si>
  <si>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</si>
  <si>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</si>
  <si>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</si>
  <si>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</si>
  <si>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</si>
  <si>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</si>
  <si>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</si>
  <si>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</si>
  <si>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</si>
  <si>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</si>
  <si>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</si>
  <si>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</si>
  <si>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</si>
  <si>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</si>
  <si>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</si>
  <si>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</si>
  <si>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</si>
  <si>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</si>
  <si>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</si>
  <si>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</si>
  <si>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</si>
  <si>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</si>
  <si>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</si>
  <si>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</si>
  <si>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</si>
  <si>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</si>
  <si>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</si>
  <si>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</si>
  <si>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</si>
  <si>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</si>
  <si>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</si>
  <si>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</si>
  <si>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</si>
  <si>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</si>
  <si>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</si>
  <si>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</si>
  <si>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AÑO FISCAL 2011</t>
  </si>
  <si>
    <t>DENOMINACION 
INGRESO - 2011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</si>
  <si>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</si>
  <si>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</si>
  <si>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</si>
  <si>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Compromiso</t>
    </r>
  </si>
  <si>
    <t>1.4.2</t>
  </si>
  <si>
    <t xml:space="preserve"> Donaciones de Capital  ………………………………..…… (9)</t>
  </si>
  <si>
    <t>1.8.1</t>
  </si>
  <si>
    <t>Endeudamiento Externo …………………………..….…… (10)</t>
  </si>
  <si>
    <t>1.8.0</t>
  </si>
  <si>
    <t xml:space="preserve">  ENDEUDAMIENTO</t>
  </si>
  <si>
    <t>EJECUCION AL         MES DE JUNIO /*</t>
  </si>
  <si>
    <t>EJECUCION AL         MES DE JUNIO</t>
  </si>
  <si>
    <t>EJECUCION AL
II TRIMESTRE (*)</t>
  </si>
  <si>
    <t>EJECUCION AL II TRIMESTRE (*)</t>
  </si>
  <si>
    <t>5 RECURSOS DETERMINADOS</t>
  </si>
  <si>
    <t>EJECUCION AL II TRIMESTRE</t>
  </si>
  <si>
    <t>RECURSOS DETERMINADOS</t>
  </si>
  <si>
    <t>EJECUCION
II TRIMESTRE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</si>
  <si>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 Trimestre se encuentra a Nivel de Compromiso</t>
    </r>
  </si>
  <si>
    <t>AÑO FISCAL 2012</t>
  </si>
  <si>
    <t>Fuente : Modulo de Proceso Presupuestario MPP - SIAF, 13 de Julio del 2012</t>
  </si>
  <si>
    <t>RESULTADOS OPERATIVOS COMPARATIVOS AL SEGUNDO TRIMESTRE AÑOS FISCALES 2011 - 2012</t>
  </si>
  <si>
    <t>INGRESOS COMPARATIVOS  AL SEGUNDO TRIMESTRE DE LOS AÑOS FISCALES 2011 - 2012</t>
  </si>
  <si>
    <t>GRUPO GENERICO
2011 - 2012</t>
  </si>
  <si>
    <t>PRESUPUESTO DE EGRESOS COMPARATIVO II TRIMESTRE AÑOS FISCALES 2011 - 2012</t>
  </si>
</sst>
</file>

<file path=xl/styles.xml><?xml version="1.0" encoding="utf-8"?>
<styleSheet xmlns="http://schemas.openxmlformats.org/spreadsheetml/2006/main">
  <numFmts count="5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_ * #,##0.0_ ;_ * \-#,##0.0_ ;_ * &quot;-&quot;_ ;_ @_ 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9" fontId="14" fillId="33" borderId="16" xfId="0" applyNumberFormat="1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Fill="1" applyBorder="1" applyAlignment="1" applyProtection="1">
      <alignment/>
      <protection/>
    </xf>
    <xf numFmtId="39" fontId="15" fillId="0" borderId="11" xfId="0" applyNumberFormat="1" applyFont="1" applyFill="1" applyBorder="1" applyAlignment="1" applyProtection="1">
      <alignment/>
      <protection/>
    </xf>
    <xf numFmtId="39" fontId="15" fillId="0" borderId="18" xfId="0" applyNumberFormat="1" applyFont="1" applyFill="1" applyBorder="1" applyAlignment="1" applyProtection="1">
      <alignment/>
      <protection/>
    </xf>
    <xf numFmtId="10" fontId="15" fillId="0" borderId="18" xfId="0" applyNumberFormat="1" applyFont="1" applyFill="1" applyBorder="1" applyAlignment="1" applyProtection="1">
      <alignment horizontal="right"/>
      <protection/>
    </xf>
    <xf numFmtId="192" fontId="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7" fillId="33" borderId="19" xfId="0" applyFont="1" applyFill="1" applyBorder="1" applyAlignment="1">
      <alignment horizontal="center" vertical="center" wrapText="1"/>
    </xf>
    <xf numFmtId="37" fontId="18" fillId="0" borderId="0" xfId="0" applyNumberFormat="1" applyFont="1" applyAlignment="1">
      <alignment/>
    </xf>
    <xf numFmtId="192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6" fillId="33" borderId="20" xfId="0" applyFont="1" applyFill="1" applyBorder="1" applyAlignment="1" applyProtection="1">
      <alignment horizontal="center"/>
      <protection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4" fillId="33" borderId="11" xfId="0" applyNumberFormat="1" applyFont="1" applyFill="1" applyBorder="1" applyAlignment="1" applyProtection="1">
      <alignment vertical="center"/>
      <protection/>
    </xf>
    <xf numFmtId="192" fontId="14" fillId="33" borderId="18" xfId="0" applyNumberFormat="1" applyFont="1" applyFill="1" applyBorder="1" applyAlignment="1" applyProtection="1">
      <alignment vertical="center"/>
      <protection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21" xfId="0" applyNumberFormat="1" applyFont="1" applyFill="1" applyBorder="1" applyAlignment="1" applyProtection="1">
      <alignment vertical="center"/>
      <protection/>
    </xf>
    <xf numFmtId="10" fontId="14" fillId="33" borderId="18" xfId="0" applyNumberFormat="1" applyFont="1" applyFill="1" applyBorder="1" applyAlignment="1" applyProtection="1">
      <alignment vertical="center"/>
      <protection/>
    </xf>
    <xf numFmtId="192" fontId="15" fillId="0" borderId="17" xfId="0" applyNumberFormat="1" applyFont="1" applyFill="1" applyBorder="1" applyAlignment="1" applyProtection="1">
      <alignment vertical="center"/>
      <protection/>
    </xf>
    <xf numFmtId="192" fontId="15" fillId="0" borderId="11" xfId="0" applyNumberFormat="1" applyFont="1" applyFill="1" applyBorder="1" applyAlignment="1" applyProtection="1">
      <alignment vertical="center"/>
      <protection/>
    </xf>
    <xf numFmtId="192" fontId="15" fillId="0" borderId="18" xfId="0" applyNumberFormat="1" applyFont="1" applyFill="1" applyBorder="1" applyAlignment="1" applyProtection="1">
      <alignment vertical="center"/>
      <protection/>
    </xf>
    <xf numFmtId="10" fontId="15" fillId="0" borderId="18" xfId="0" applyNumberFormat="1" applyFont="1" applyFill="1" applyBorder="1" applyAlignment="1" applyProtection="1">
      <alignment vertical="center"/>
      <protection/>
    </xf>
    <xf numFmtId="49" fontId="6" fillId="0" borderId="22" xfId="53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95" fontId="7" fillId="0" borderId="0" xfId="53" applyNumberFormat="1" applyFont="1" applyFill="1" applyBorder="1" applyAlignment="1">
      <alignment vertical="center"/>
    </xf>
    <xf numFmtId="10" fontId="7" fillId="33" borderId="23" xfId="56" applyNumberFormat="1" applyFont="1" applyFill="1" applyBorder="1" applyAlignment="1">
      <alignment vertical="center"/>
    </xf>
    <xf numFmtId="0" fontId="15" fillId="0" borderId="20" xfId="0" applyFont="1" applyFill="1" applyBorder="1" applyAlignment="1" applyProtection="1">
      <alignment vertical="center" wrapText="1"/>
      <protection/>
    </xf>
    <xf numFmtId="192" fontId="15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15" fillId="0" borderId="17" xfId="0" applyFont="1" applyFill="1" applyBorder="1" applyAlignment="1" applyProtection="1">
      <alignment vertical="center" wrapText="1"/>
      <protection/>
    </xf>
    <xf numFmtId="192" fontId="15" fillId="0" borderId="11" xfId="0" applyNumberFormat="1" applyFont="1" applyFill="1" applyBorder="1" applyAlignment="1" applyProtection="1">
      <alignment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/>
    </xf>
    <xf numFmtId="193" fontId="6" fillId="0" borderId="19" xfId="53" applyNumberFormat="1" applyFont="1" applyFill="1" applyBorder="1" applyAlignment="1">
      <alignment/>
    </xf>
    <xf numFmtId="193" fontId="6" fillId="0" borderId="28" xfId="53" applyNumberFormat="1" applyFont="1" applyFill="1" applyBorder="1" applyAlignment="1">
      <alignment/>
    </xf>
    <xf numFmtId="193" fontId="6" fillId="0" borderId="25" xfId="53" applyNumberFormat="1" applyFont="1" applyFill="1" applyBorder="1" applyAlignment="1">
      <alignment/>
    </xf>
    <xf numFmtId="193" fontId="6" fillId="0" borderId="27" xfId="53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7" fillId="33" borderId="28" xfId="0" applyFont="1" applyFill="1" applyBorder="1" applyAlignment="1">
      <alignment horizontal="center" vertical="center" wrapText="1"/>
    </xf>
    <xf numFmtId="193" fontId="6" fillId="0" borderId="0" xfId="53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195" fontId="6" fillId="0" borderId="21" xfId="53" applyNumberFormat="1" applyFont="1" applyFill="1" applyBorder="1" applyAlignment="1">
      <alignment vertical="center"/>
    </xf>
    <xf numFmtId="195" fontId="6" fillId="0" borderId="21" xfId="53" applyNumberFormat="1" applyFont="1" applyFill="1" applyBorder="1" applyAlignment="1">
      <alignment vertical="center" wrapText="1"/>
    </xf>
    <xf numFmtId="195" fontId="7" fillId="0" borderId="21" xfId="53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49" fontId="7" fillId="0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33" borderId="30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31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5" fillId="0" borderId="17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0" fontId="16" fillId="33" borderId="20" xfId="0" applyFont="1" applyFill="1" applyBorder="1" applyAlignment="1" applyProtection="1">
      <alignment vertical="center"/>
      <protection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195" fontId="6" fillId="0" borderId="18" xfId="53" applyNumberFormat="1" applyFont="1" applyFill="1" applyBorder="1" applyAlignment="1">
      <alignment vertical="center"/>
    </xf>
    <xf numFmtId="193" fontId="6" fillId="0" borderId="26" xfId="5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3" fontId="25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33" borderId="10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indent="2"/>
    </xf>
    <xf numFmtId="3" fontId="27" fillId="0" borderId="36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38" xfId="0" applyNumberFormat="1" applyFont="1" applyBorder="1" applyAlignment="1">
      <alignment/>
    </xf>
    <xf numFmtId="3" fontId="25" fillId="33" borderId="10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vertical="center"/>
    </xf>
    <xf numFmtId="192" fontId="14" fillId="33" borderId="40" xfId="0" applyNumberFormat="1" applyFont="1" applyFill="1" applyBorder="1" applyAlignment="1" applyProtection="1">
      <alignment vertical="center"/>
      <protection/>
    </xf>
    <xf numFmtId="192" fontId="14" fillId="33" borderId="41" xfId="0" applyNumberFormat="1" applyFont="1" applyFill="1" applyBorder="1" applyAlignment="1" applyProtection="1">
      <alignment vertical="center"/>
      <protection/>
    </xf>
    <xf numFmtId="192" fontId="14" fillId="33" borderId="42" xfId="0" applyNumberFormat="1" applyFont="1" applyFill="1" applyBorder="1" applyAlignment="1" applyProtection="1">
      <alignment vertical="center"/>
      <protection/>
    </xf>
    <xf numFmtId="192" fontId="14" fillId="33" borderId="43" xfId="0" applyNumberFormat="1" applyFont="1" applyFill="1" applyBorder="1" applyAlignment="1" applyProtection="1">
      <alignment vertical="center"/>
      <protection/>
    </xf>
    <xf numFmtId="192" fontId="14" fillId="33" borderId="44" xfId="0" applyNumberFormat="1" applyFont="1" applyFill="1" applyBorder="1" applyAlignment="1" applyProtection="1">
      <alignment vertical="center"/>
      <protection/>
    </xf>
    <xf numFmtId="10" fontId="14" fillId="33" borderId="41" xfId="0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 applyProtection="1">
      <alignment vertical="center"/>
      <protection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45" xfId="5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6" fillId="0" borderId="0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8" xfId="53" applyNumberFormat="1" applyFont="1" applyFill="1" applyBorder="1" applyAlignment="1">
      <alignment vertical="center"/>
    </xf>
    <xf numFmtId="41" fontId="6" fillId="0" borderId="21" xfId="53" applyNumberFormat="1" applyFont="1" applyFill="1" applyBorder="1" applyAlignment="1">
      <alignment vertical="center"/>
    </xf>
    <xf numFmtId="41" fontId="7" fillId="0" borderId="0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41" fontId="7" fillId="0" borderId="18" xfId="53" applyNumberFormat="1" applyFont="1" applyFill="1" applyBorder="1" applyAlignment="1">
      <alignment vertical="center"/>
    </xf>
    <xf numFmtId="43" fontId="25" fillId="33" borderId="10" xfId="0" applyNumberFormat="1" applyFont="1" applyFill="1" applyBorder="1" applyAlignment="1">
      <alignment horizontal="right" vertical="center"/>
    </xf>
    <xf numFmtId="43" fontId="25" fillId="33" borderId="10" xfId="56" applyNumberFormat="1" applyFont="1" applyFill="1" applyBorder="1" applyAlignment="1">
      <alignment/>
    </xf>
    <xf numFmtId="43" fontId="25" fillId="0" borderId="0" xfId="0" applyNumberFormat="1" applyFont="1" applyAlignment="1">
      <alignment horizontal="center" vertical="center"/>
    </xf>
    <xf numFmtId="43" fontId="27" fillId="0" borderId="36" xfId="0" applyNumberFormat="1" applyFont="1" applyBorder="1" applyAlignment="1">
      <alignment/>
    </xf>
    <xf numFmtId="43" fontId="27" fillId="0" borderId="36" xfId="56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43" fontId="27" fillId="0" borderId="37" xfId="0" applyNumberFormat="1" applyFont="1" applyBorder="1" applyAlignment="1">
      <alignment/>
    </xf>
    <xf numFmtId="43" fontId="27" fillId="0" borderId="37" xfId="56" applyNumberFormat="1" applyFont="1" applyBorder="1" applyAlignment="1">
      <alignment/>
    </xf>
    <xf numFmtId="43" fontId="27" fillId="0" borderId="38" xfId="0" applyNumberFormat="1" applyFont="1" applyBorder="1" applyAlignment="1">
      <alignment/>
    </xf>
    <xf numFmtId="43" fontId="27" fillId="0" borderId="38" xfId="56" applyNumberFormat="1" applyFont="1" applyBorder="1" applyAlignment="1">
      <alignment/>
    </xf>
    <xf numFmtId="43" fontId="25" fillId="33" borderId="10" xfId="0" applyNumberFormat="1" applyFont="1" applyFill="1" applyBorder="1" applyAlignment="1">
      <alignment/>
    </xf>
    <xf numFmtId="43" fontId="27" fillId="0" borderId="13" xfId="0" applyNumberFormat="1" applyFont="1" applyBorder="1" applyAlignment="1">
      <alignment/>
    </xf>
    <xf numFmtId="43" fontId="27" fillId="0" borderId="13" xfId="56" applyNumberFormat="1" applyFont="1" applyBorder="1" applyAlignment="1">
      <alignment/>
    </xf>
    <xf numFmtId="43" fontId="27" fillId="0" borderId="39" xfId="0" applyNumberFormat="1" applyFont="1" applyBorder="1" applyAlignment="1">
      <alignment/>
    </xf>
    <xf numFmtId="43" fontId="27" fillId="0" borderId="39" xfId="56" applyNumberFormat="1" applyFont="1" applyBorder="1" applyAlignment="1">
      <alignment/>
    </xf>
    <xf numFmtId="43" fontId="25" fillId="33" borderId="10" xfId="0" applyNumberFormat="1" applyFont="1" applyFill="1" applyBorder="1" applyAlignment="1">
      <alignment vertical="center"/>
    </xf>
    <xf numFmtId="43" fontId="25" fillId="33" borderId="10" xfId="56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 applyProtection="1">
      <alignment vertical="center"/>
      <protection/>
    </xf>
    <xf numFmtId="208" fontId="6" fillId="0" borderId="18" xfId="56" applyNumberFormat="1" applyFont="1" applyFill="1" applyBorder="1" applyAlignment="1">
      <alignment vertical="center"/>
    </xf>
    <xf numFmtId="208" fontId="7" fillId="0" borderId="18" xfId="56" applyNumberFormat="1" applyFont="1" applyFill="1" applyBorder="1" applyAlignment="1">
      <alignment vertical="center"/>
    </xf>
    <xf numFmtId="208" fontId="6" fillId="0" borderId="18" xfId="53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37" fontId="4" fillId="33" borderId="31" xfId="0" applyNumberFormat="1" applyFont="1" applyFill="1" applyBorder="1" applyAlignment="1">
      <alignment horizontal="center" vertical="center"/>
    </xf>
    <xf numFmtId="37" fontId="4" fillId="33" borderId="3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37" fontId="4" fillId="33" borderId="4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37" xfId="0" applyFont="1" applyBorder="1" applyAlignment="1">
      <alignment horizontal="left" indent="2"/>
    </xf>
    <xf numFmtId="0" fontId="25" fillId="33" borderId="10" xfId="0" applyFont="1" applyFill="1" applyBorder="1" applyAlignment="1">
      <alignment/>
    </xf>
    <xf numFmtId="3" fontId="25" fillId="34" borderId="47" xfId="0" applyNumberFormat="1" applyFont="1" applyFill="1" applyBorder="1" applyAlignment="1">
      <alignment horizontal="center" vertical="center"/>
    </xf>
    <xf numFmtId="3" fontId="25" fillId="34" borderId="48" xfId="0" applyNumberFormat="1" applyFont="1" applyFill="1" applyBorder="1" applyAlignment="1">
      <alignment horizontal="center" vertical="center"/>
    </xf>
    <xf numFmtId="3" fontId="25" fillId="34" borderId="24" xfId="0" applyNumberFormat="1" applyFont="1" applyFill="1" applyBorder="1" applyAlignment="1">
      <alignment horizontal="center" vertical="center"/>
    </xf>
    <xf numFmtId="3" fontId="25" fillId="34" borderId="33" xfId="0" applyNumberFormat="1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left" vertical="center" indent="1"/>
    </xf>
    <xf numFmtId="0" fontId="27" fillId="0" borderId="36" xfId="0" applyFont="1" applyBorder="1" applyAlignment="1">
      <alignment horizontal="left" indent="2"/>
    </xf>
    <xf numFmtId="0" fontId="27" fillId="0" borderId="13" xfId="0" applyFont="1" applyBorder="1" applyAlignment="1">
      <alignment horizontal="left" indent="2"/>
    </xf>
    <xf numFmtId="0" fontId="27" fillId="0" borderId="39" xfId="0" applyFont="1" applyBorder="1" applyAlignment="1">
      <alignment horizontal="left" indent="2"/>
    </xf>
    <xf numFmtId="0" fontId="27" fillId="0" borderId="34" xfId="0" applyFont="1" applyBorder="1" applyAlignment="1">
      <alignment horizontal="left" indent="2"/>
    </xf>
    <xf numFmtId="0" fontId="27" fillId="0" borderId="35" xfId="0" applyFont="1" applyBorder="1" applyAlignment="1">
      <alignment horizontal="left" indent="2"/>
    </xf>
    <xf numFmtId="0" fontId="27" fillId="0" borderId="38" xfId="0" applyFont="1" applyBorder="1" applyAlignment="1">
      <alignment horizontal="left" indent="2"/>
    </xf>
    <xf numFmtId="3" fontId="2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 applyProtection="1">
      <alignment horizontal="center" vertical="center" wrapText="1"/>
      <protection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33" borderId="40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36"/>
  <sheetViews>
    <sheetView showGridLines="0" showZeros="0" tabSelected="1" zoomScalePageLayoutView="0" workbookViewId="0" topLeftCell="A1">
      <selection activeCell="C3" sqref="C3:R3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50" customWidth="1"/>
    <col min="6" max="7" width="12.7109375" style="0" customWidth="1"/>
    <col min="8" max="8" width="9.140625" style="0" bestFit="1" customWidth="1"/>
    <col min="9" max="9" width="0.85546875" style="53" customWidth="1"/>
    <col min="10" max="10" width="5.421875" style="0" bestFit="1" customWidth="1"/>
    <col min="11" max="11" width="34.00390625" style="0" bestFit="1" customWidth="1"/>
    <col min="12" max="12" width="0.85546875" style="50" customWidth="1"/>
    <col min="13" max="14" width="12.7109375" style="0" customWidth="1"/>
    <col min="15" max="15" width="8.8515625" style="0" customWidth="1"/>
    <col min="16" max="16" width="0.85546875" style="50" customWidth="1"/>
    <col min="17" max="18" width="12.7109375" style="0" customWidth="1"/>
    <col min="19" max="19" width="1.8515625" style="0" customWidth="1"/>
  </cols>
  <sheetData>
    <row r="3" spans="3:18" ht="14.25">
      <c r="C3" s="208" t="s">
        <v>159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3:18" ht="12.75">
      <c r="C4" s="209" t="s">
        <v>12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3:18" ht="12.75">
      <c r="C5" s="209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7" spans="3:18" ht="12.75">
      <c r="C7" s="1" t="s">
        <v>26</v>
      </c>
      <c r="D7" s="2"/>
      <c r="E7" s="46"/>
      <c r="F7" s="3"/>
      <c r="G7" s="2"/>
      <c r="H7" s="2"/>
      <c r="I7" s="48"/>
      <c r="J7" s="2"/>
      <c r="K7" s="2"/>
      <c r="L7" s="46"/>
      <c r="M7" s="3"/>
      <c r="N7" s="2"/>
      <c r="O7" s="2"/>
      <c r="P7" s="46"/>
      <c r="Q7" s="2"/>
      <c r="R7" s="2"/>
    </row>
    <row r="8" spans="3:18" ht="12.75" customHeight="1">
      <c r="C8" s="196" t="s">
        <v>9</v>
      </c>
      <c r="D8" s="202"/>
      <c r="E8" s="47"/>
      <c r="F8" s="200" t="s">
        <v>133</v>
      </c>
      <c r="G8" s="207"/>
      <c r="H8" s="201"/>
      <c r="I8" s="54"/>
      <c r="J8" s="196" t="s">
        <v>9</v>
      </c>
      <c r="K8" s="196"/>
      <c r="L8" s="51"/>
      <c r="M8" s="200" t="s">
        <v>154</v>
      </c>
      <c r="N8" s="207"/>
      <c r="O8" s="201"/>
      <c r="P8" s="51"/>
      <c r="Q8" s="200" t="s">
        <v>13</v>
      </c>
      <c r="R8" s="201"/>
    </row>
    <row r="9" spans="3:18" ht="12.75" customHeight="1">
      <c r="C9" s="202"/>
      <c r="D9" s="202"/>
      <c r="E9" s="47"/>
      <c r="F9" s="196" t="s">
        <v>11</v>
      </c>
      <c r="G9" s="196" t="s">
        <v>145</v>
      </c>
      <c r="H9" s="196" t="s">
        <v>1</v>
      </c>
      <c r="I9" s="55"/>
      <c r="J9" s="202"/>
      <c r="K9" s="202"/>
      <c r="L9" s="46"/>
      <c r="M9" s="196" t="s">
        <v>11</v>
      </c>
      <c r="N9" s="196" t="s">
        <v>145</v>
      </c>
      <c r="O9" s="196" t="s">
        <v>1</v>
      </c>
      <c r="P9" s="46"/>
      <c r="Q9" s="196" t="s">
        <v>11</v>
      </c>
      <c r="R9" s="196" t="s">
        <v>146</v>
      </c>
    </row>
    <row r="10" spans="3:18" ht="12.75">
      <c r="C10" s="202"/>
      <c r="D10" s="202"/>
      <c r="E10" s="47"/>
      <c r="F10" s="197"/>
      <c r="G10" s="197"/>
      <c r="H10" s="197"/>
      <c r="I10" s="56"/>
      <c r="J10" s="202"/>
      <c r="K10" s="202"/>
      <c r="L10" s="46"/>
      <c r="M10" s="197"/>
      <c r="N10" s="197"/>
      <c r="O10" s="197"/>
      <c r="P10" s="46"/>
      <c r="Q10" s="197"/>
      <c r="R10" s="197"/>
    </row>
    <row r="11" spans="3:18" ht="12.75">
      <c r="C11" s="202"/>
      <c r="D11" s="202"/>
      <c r="E11" s="47"/>
      <c r="F11" s="197"/>
      <c r="G11" s="197"/>
      <c r="H11" s="197"/>
      <c r="I11" s="56"/>
      <c r="J11" s="202"/>
      <c r="K11" s="202"/>
      <c r="L11" s="46"/>
      <c r="M11" s="197"/>
      <c r="N11" s="197"/>
      <c r="O11" s="197"/>
      <c r="P11" s="46"/>
      <c r="Q11" s="197"/>
      <c r="R11" s="197"/>
    </row>
    <row r="12" spans="3:18" ht="4.5" customHeight="1">
      <c r="C12" s="5"/>
      <c r="D12" s="6"/>
      <c r="E12" s="48"/>
      <c r="F12" s="7"/>
      <c r="G12" s="7"/>
      <c r="H12" s="7"/>
      <c r="I12" s="48"/>
      <c r="J12" s="14"/>
      <c r="K12" s="14"/>
      <c r="L12" s="46"/>
      <c r="M12" s="7"/>
      <c r="N12" s="7"/>
      <c r="O12" s="7"/>
      <c r="P12" s="46"/>
      <c r="Q12" s="7"/>
      <c r="R12" s="7"/>
    </row>
    <row r="13" spans="3:18" ht="12.75">
      <c r="C13" s="198" t="s">
        <v>10</v>
      </c>
      <c r="D13" s="199"/>
      <c r="E13" s="49"/>
      <c r="F13" s="44">
        <f>SUM(F14:F18)</f>
        <v>3927495017</v>
      </c>
      <c r="G13" s="44">
        <f>SUM(G14:G18)</f>
        <v>2203575289.040004</v>
      </c>
      <c r="H13" s="45">
        <f aca="true" t="shared" si="0" ref="H13:H18">IF(F13=0," ",G13/F13)</f>
        <v>0.561063802627863</v>
      </c>
      <c r="I13" s="57"/>
      <c r="J13" s="198" t="s">
        <v>10</v>
      </c>
      <c r="K13" s="199"/>
      <c r="L13" s="46"/>
      <c r="M13" s="44">
        <f>SUM(M14:M18)</f>
        <v>4387921321</v>
      </c>
      <c r="N13" s="44">
        <f>SUM(N14:N18)</f>
        <v>2515834017.2799997</v>
      </c>
      <c r="O13" s="45">
        <f aca="true" t="shared" si="1" ref="O13:O18">IF(M13=0," ",N13/M13)</f>
        <v>0.573354404792893</v>
      </c>
      <c r="P13" s="46"/>
      <c r="Q13" s="44">
        <f aca="true" t="shared" si="2" ref="Q13:R20">+M13-F13</f>
        <v>460426304</v>
      </c>
      <c r="R13" s="44">
        <f t="shared" si="2"/>
        <v>312258728.23999596</v>
      </c>
    </row>
    <row r="14" spans="3:18" ht="12.75">
      <c r="C14" s="8" t="s">
        <v>42</v>
      </c>
      <c r="D14" s="6" t="s">
        <v>2</v>
      </c>
      <c r="E14" s="48"/>
      <c r="F14" s="9">
        <v>3306043452</v>
      </c>
      <c r="G14" s="9">
        <v>1977120234.3700037</v>
      </c>
      <c r="H14" s="10">
        <f t="shared" si="0"/>
        <v>0.5980321381359762</v>
      </c>
      <c r="I14" s="52"/>
      <c r="J14" s="8" t="s">
        <v>42</v>
      </c>
      <c r="K14" s="6" t="s">
        <v>2</v>
      </c>
      <c r="L14" s="46"/>
      <c r="M14" s="9">
        <v>3780720368</v>
      </c>
      <c r="N14" s="9">
        <v>2179706895.1799994</v>
      </c>
      <c r="O14" s="10">
        <f t="shared" si="1"/>
        <v>0.576532163983623</v>
      </c>
      <c r="P14" s="46"/>
      <c r="Q14" s="9">
        <f t="shared" si="2"/>
        <v>474676916</v>
      </c>
      <c r="R14" s="9">
        <f t="shared" si="2"/>
        <v>202586660.80999565</v>
      </c>
    </row>
    <row r="15" spans="3:18" ht="12.75">
      <c r="C15" s="8" t="s">
        <v>43</v>
      </c>
      <c r="D15" s="6" t="s">
        <v>3</v>
      </c>
      <c r="E15" s="48"/>
      <c r="F15" s="9">
        <v>413310847</v>
      </c>
      <c r="G15" s="9">
        <v>191301378.25</v>
      </c>
      <c r="H15" s="10">
        <f t="shared" si="0"/>
        <v>0.4628510953403553</v>
      </c>
      <c r="I15" s="52"/>
      <c r="J15" s="8" t="s">
        <v>43</v>
      </c>
      <c r="K15" s="6" t="s">
        <v>3</v>
      </c>
      <c r="L15" s="46"/>
      <c r="M15" s="9">
        <v>463362671</v>
      </c>
      <c r="N15" s="9">
        <v>265886336.72000006</v>
      </c>
      <c r="O15" s="10">
        <f t="shared" si="1"/>
        <v>0.5738190695123994</v>
      </c>
      <c r="P15" s="46"/>
      <c r="Q15" s="9">
        <f t="shared" si="2"/>
        <v>50051824</v>
      </c>
      <c r="R15" s="9">
        <f t="shared" si="2"/>
        <v>74584958.47000006</v>
      </c>
    </row>
    <row r="16" spans="3:18" ht="12.75">
      <c r="C16" s="8" t="s">
        <v>44</v>
      </c>
      <c r="D16" s="6" t="s">
        <v>37</v>
      </c>
      <c r="E16" s="48"/>
      <c r="F16" s="9">
        <v>29957287</v>
      </c>
      <c r="G16" s="9">
        <v>6217390.500000001</v>
      </c>
      <c r="H16" s="10">
        <f t="shared" si="0"/>
        <v>0.2075418411553757</v>
      </c>
      <c r="I16" s="52"/>
      <c r="J16" s="8" t="s">
        <v>44</v>
      </c>
      <c r="K16" s="6" t="s">
        <v>37</v>
      </c>
      <c r="L16" s="46"/>
      <c r="M16" s="9">
        <v>20514751</v>
      </c>
      <c r="N16" s="9">
        <v>8615937.250000004</v>
      </c>
      <c r="O16" s="10">
        <f t="shared" si="1"/>
        <v>0.4199874153968529</v>
      </c>
      <c r="P16" s="46"/>
      <c r="Q16" s="9">
        <f t="shared" si="2"/>
        <v>-9442536</v>
      </c>
      <c r="R16" s="9">
        <f t="shared" si="2"/>
        <v>2398546.750000003</v>
      </c>
    </row>
    <row r="17" spans="3:18" ht="12.75">
      <c r="C17" s="8" t="s">
        <v>45</v>
      </c>
      <c r="D17" s="6" t="s">
        <v>4</v>
      </c>
      <c r="E17" s="48"/>
      <c r="F17" s="9">
        <v>167707529</v>
      </c>
      <c r="G17" s="9">
        <v>28936285.920000013</v>
      </c>
      <c r="H17" s="10">
        <f t="shared" si="0"/>
        <v>0.17254017212310135</v>
      </c>
      <c r="I17" s="52"/>
      <c r="J17" s="8" t="s">
        <v>45</v>
      </c>
      <c r="K17" s="6" t="s">
        <v>4</v>
      </c>
      <c r="L17" s="46"/>
      <c r="M17" s="9">
        <v>118079262</v>
      </c>
      <c r="N17" s="9">
        <v>61594182.13000002</v>
      </c>
      <c r="O17" s="10">
        <f t="shared" si="1"/>
        <v>0.5216342064366901</v>
      </c>
      <c r="P17" s="46"/>
      <c r="Q17" s="9">
        <f>+M17-F17</f>
        <v>-49628267</v>
      </c>
      <c r="R17" s="9">
        <f>+N17-G17</f>
        <v>32657896.210000005</v>
      </c>
    </row>
    <row r="18" spans="3:18" ht="12.75">
      <c r="C18" s="8" t="s">
        <v>135</v>
      </c>
      <c r="D18" s="6" t="s">
        <v>136</v>
      </c>
      <c r="E18" s="48"/>
      <c r="F18" s="9">
        <v>10475902</v>
      </c>
      <c r="G18" s="9">
        <v>0</v>
      </c>
      <c r="H18" s="10">
        <f t="shared" si="0"/>
        <v>0</v>
      </c>
      <c r="I18" s="52"/>
      <c r="J18" s="8" t="s">
        <v>135</v>
      </c>
      <c r="K18" s="6" t="s">
        <v>136</v>
      </c>
      <c r="L18" s="46"/>
      <c r="M18" s="9">
        <v>5244269</v>
      </c>
      <c r="N18" s="9">
        <v>30666</v>
      </c>
      <c r="O18" s="10">
        <f t="shared" si="1"/>
        <v>0.005847526128045682</v>
      </c>
      <c r="P18" s="46"/>
      <c r="Q18" s="9">
        <f t="shared" si="2"/>
        <v>-5231633</v>
      </c>
      <c r="R18" s="9">
        <f t="shared" si="2"/>
        <v>30666</v>
      </c>
    </row>
    <row r="19" spans="3:18" ht="5.25" customHeight="1">
      <c r="C19" s="5"/>
      <c r="D19" s="6"/>
      <c r="E19" s="48"/>
      <c r="F19" s="9"/>
      <c r="G19" s="9"/>
      <c r="H19" s="7"/>
      <c r="I19" s="48"/>
      <c r="J19" s="5"/>
      <c r="K19" s="78"/>
      <c r="L19" s="46"/>
      <c r="M19" s="9"/>
      <c r="N19" s="9"/>
      <c r="O19" s="7"/>
      <c r="P19" s="46"/>
      <c r="Q19" s="9"/>
      <c r="R19" s="9"/>
    </row>
    <row r="20" spans="3:18" ht="12.75">
      <c r="C20" s="198" t="s">
        <v>8</v>
      </c>
      <c r="D20" s="199"/>
      <c r="E20" s="49"/>
      <c r="F20" s="44">
        <f>+F21+F22+F23+F24+F25+F26+F27</f>
        <v>3927495017</v>
      </c>
      <c r="G20" s="44">
        <f>+G21+G22+G23+G24+G25+G26+G27</f>
        <v>2203575289.039999</v>
      </c>
      <c r="H20" s="45">
        <f>IF(F20=0," ",G20/F20)</f>
        <v>0.5610638026278618</v>
      </c>
      <c r="I20" s="57"/>
      <c r="J20" s="198" t="s">
        <v>8</v>
      </c>
      <c r="K20" s="199"/>
      <c r="L20" s="46"/>
      <c r="M20" s="44">
        <f>+M21+M22+M23+M24+M27</f>
        <v>4387921321</v>
      </c>
      <c r="N20" s="44">
        <f>+N21+N22+N23+N24+N27</f>
        <v>2515834017.2800016</v>
      </c>
      <c r="O20" s="45">
        <f aca="true" t="shared" si="3" ref="O20:O29">IF(M20=0," ",N20/M20)</f>
        <v>0.5733544047928935</v>
      </c>
      <c r="P20" s="46"/>
      <c r="Q20" s="44">
        <f t="shared" si="2"/>
        <v>460426304</v>
      </c>
      <c r="R20" s="44">
        <f t="shared" si="2"/>
        <v>312258728.24000263</v>
      </c>
    </row>
    <row r="21" spans="3:18" ht="12.75">
      <c r="C21" s="8" t="s">
        <v>88</v>
      </c>
      <c r="D21" s="6" t="s">
        <v>5</v>
      </c>
      <c r="E21" s="48"/>
      <c r="F21" s="9">
        <v>1099667230</v>
      </c>
      <c r="G21" s="9">
        <v>970380929.0699984</v>
      </c>
      <c r="H21" s="10">
        <f aca="true" t="shared" si="4" ref="H21:H29">IF(F21=0," ",G21/F21)</f>
        <v>0.8824314325252726</v>
      </c>
      <c r="I21" s="52"/>
      <c r="J21" s="8" t="s">
        <v>38</v>
      </c>
      <c r="K21" s="6" t="s">
        <v>5</v>
      </c>
      <c r="L21" s="46"/>
      <c r="M21" s="9">
        <v>1216137937</v>
      </c>
      <c r="N21" s="9">
        <v>938310535.259999</v>
      </c>
      <c r="O21" s="10">
        <f t="shared" si="3"/>
        <v>0.7715494326035477</v>
      </c>
      <c r="P21" s="46"/>
      <c r="Q21" s="79">
        <f aca="true" t="shared" si="5" ref="Q21:R29">+M21-F21</f>
        <v>116470707</v>
      </c>
      <c r="R21" s="79">
        <f t="shared" si="5"/>
        <v>-32070393.809999347</v>
      </c>
    </row>
    <row r="22" spans="3:18" ht="12.75">
      <c r="C22" s="8" t="s">
        <v>89</v>
      </c>
      <c r="D22" s="6" t="s">
        <v>46</v>
      </c>
      <c r="E22" s="48"/>
      <c r="F22" s="9">
        <v>177658591</v>
      </c>
      <c r="G22" s="9">
        <v>158292091.12999997</v>
      </c>
      <c r="H22" s="10">
        <f t="shared" si="4"/>
        <v>0.8909903553721191</v>
      </c>
      <c r="I22" s="52"/>
      <c r="J22" s="8" t="s">
        <v>39</v>
      </c>
      <c r="K22" s="6" t="s">
        <v>46</v>
      </c>
      <c r="L22" s="46"/>
      <c r="M22" s="9">
        <v>185609040</v>
      </c>
      <c r="N22" s="9">
        <v>159624811.51999995</v>
      </c>
      <c r="O22" s="10">
        <f t="shared" si="3"/>
        <v>0.8600055876588767</v>
      </c>
      <c r="P22" s="46"/>
      <c r="Q22" s="9">
        <f t="shared" si="5"/>
        <v>7950449</v>
      </c>
      <c r="R22" s="9">
        <f t="shared" si="5"/>
        <v>1332720.3899999857</v>
      </c>
    </row>
    <row r="23" spans="3:18" ht="12.75">
      <c r="C23" s="8" t="s">
        <v>90</v>
      </c>
      <c r="D23" s="6" t="s">
        <v>6</v>
      </c>
      <c r="E23" s="48"/>
      <c r="F23" s="9">
        <v>1516201993</v>
      </c>
      <c r="G23" s="9">
        <v>726729164.7100005</v>
      </c>
      <c r="H23" s="10">
        <f t="shared" si="4"/>
        <v>0.4793089364511873</v>
      </c>
      <c r="I23" s="52"/>
      <c r="J23" s="8" t="s">
        <v>40</v>
      </c>
      <c r="K23" s="6" t="s">
        <v>6</v>
      </c>
      <c r="L23" s="46"/>
      <c r="M23" s="9">
        <v>1803112018</v>
      </c>
      <c r="N23" s="9">
        <v>932498374.0100019</v>
      </c>
      <c r="O23" s="10">
        <f t="shared" si="3"/>
        <v>0.5171605339552464</v>
      </c>
      <c r="P23" s="46"/>
      <c r="Q23" s="9">
        <f t="shared" si="5"/>
        <v>286910025</v>
      </c>
      <c r="R23" s="9">
        <f t="shared" si="5"/>
        <v>205769209.30000138</v>
      </c>
    </row>
    <row r="24" spans="3:18" ht="12.75">
      <c r="C24" s="8" t="s">
        <v>91</v>
      </c>
      <c r="D24" s="119" t="s">
        <v>83</v>
      </c>
      <c r="E24" s="48"/>
      <c r="F24" s="9">
        <f>257536965+1926085</f>
        <v>259463050</v>
      </c>
      <c r="G24" s="9">
        <v>36788900.699999996</v>
      </c>
      <c r="H24" s="10">
        <f t="shared" si="4"/>
        <v>0.14178859263390295</v>
      </c>
      <c r="I24" s="52"/>
      <c r="J24" s="8" t="s">
        <v>82</v>
      </c>
      <c r="K24" s="119" t="s">
        <v>83</v>
      </c>
      <c r="L24" s="46"/>
      <c r="M24" s="9">
        <v>28815386</v>
      </c>
      <c r="N24" s="9">
        <v>29604358.770000003</v>
      </c>
      <c r="O24" s="10">
        <f t="shared" si="3"/>
        <v>1.0273802603234259</v>
      </c>
      <c r="P24" s="46"/>
      <c r="Q24" s="9">
        <f t="shared" si="5"/>
        <v>-230647664</v>
      </c>
      <c r="R24" s="9">
        <f t="shared" si="5"/>
        <v>-7184541.929999992</v>
      </c>
    </row>
    <row r="25" spans="3:18" ht="12.75">
      <c r="C25" s="132" t="s">
        <v>92</v>
      </c>
      <c r="D25" s="133" t="s">
        <v>95</v>
      </c>
      <c r="E25" s="48"/>
      <c r="F25" s="9"/>
      <c r="G25" s="9"/>
      <c r="H25" s="10" t="str">
        <f t="shared" si="4"/>
        <v> </v>
      </c>
      <c r="I25" s="52"/>
      <c r="J25" s="8"/>
      <c r="K25" s="119"/>
      <c r="L25" s="46"/>
      <c r="M25" s="9">
        <v>0</v>
      </c>
      <c r="N25" s="9">
        <v>0</v>
      </c>
      <c r="O25" s="10" t="str">
        <f t="shared" si="3"/>
        <v> </v>
      </c>
      <c r="P25" s="46"/>
      <c r="Q25" s="9">
        <f t="shared" si="5"/>
        <v>0</v>
      </c>
      <c r="R25" s="9">
        <f t="shared" si="5"/>
        <v>0</v>
      </c>
    </row>
    <row r="26" spans="3:18" ht="12.75">
      <c r="C26" s="132" t="s">
        <v>93</v>
      </c>
      <c r="D26" s="133" t="s">
        <v>94</v>
      </c>
      <c r="E26" s="48"/>
      <c r="F26" s="9">
        <v>0</v>
      </c>
      <c r="G26" s="9">
        <v>0</v>
      </c>
      <c r="H26" s="10" t="str">
        <f>IF(F26=0," ",G26/F26)</f>
        <v> </v>
      </c>
      <c r="I26" s="52"/>
      <c r="J26" s="8"/>
      <c r="K26" s="119"/>
      <c r="L26" s="46"/>
      <c r="M26" s="9"/>
      <c r="N26" s="9">
        <v>0</v>
      </c>
      <c r="O26" s="10" t="str">
        <f>IF(M26=0," ",N26/M26)</f>
        <v> </v>
      </c>
      <c r="P26" s="46"/>
      <c r="Q26" s="9">
        <f>+M26-F26</f>
        <v>0</v>
      </c>
      <c r="R26" s="9">
        <f>+N26-G26</f>
        <v>0</v>
      </c>
    </row>
    <row r="27" spans="3:18" s="110" customFormat="1" ht="12.75" customHeight="1">
      <c r="C27" s="114" t="s">
        <v>41</v>
      </c>
      <c r="D27" s="115" t="s">
        <v>47</v>
      </c>
      <c r="E27" s="111"/>
      <c r="F27" s="112">
        <f>SUM(F28:F29)</f>
        <v>874504153</v>
      </c>
      <c r="G27" s="112">
        <f>SUM(G28:G29)</f>
        <v>311384203.4299999</v>
      </c>
      <c r="H27" s="45">
        <f>IF(F27=0," ",G27/F27)</f>
        <v>0.3560694393065963</v>
      </c>
      <c r="I27" s="113"/>
      <c r="J27" s="114" t="s">
        <v>41</v>
      </c>
      <c r="K27" s="115" t="s">
        <v>47</v>
      </c>
      <c r="L27" s="116"/>
      <c r="M27" s="117">
        <f>+M28+M29</f>
        <v>1154246940</v>
      </c>
      <c r="N27" s="117">
        <f>+N28+N29</f>
        <v>455795937.7200005</v>
      </c>
      <c r="O27" s="118">
        <f t="shared" si="3"/>
        <v>0.39488598316751916</v>
      </c>
      <c r="P27" s="116"/>
      <c r="Q27" s="44">
        <f t="shared" si="5"/>
        <v>279742787</v>
      </c>
      <c r="R27" s="44">
        <f t="shared" si="5"/>
        <v>144411734.29000062</v>
      </c>
    </row>
    <row r="28" spans="3:18" ht="12.75" customHeight="1">
      <c r="C28" s="76"/>
      <c r="D28" s="119" t="s">
        <v>67</v>
      </c>
      <c r="E28" s="48"/>
      <c r="F28" s="9">
        <v>603764643</v>
      </c>
      <c r="G28" s="9">
        <v>297534168.6299999</v>
      </c>
      <c r="H28" s="10">
        <f>IF(F28=0," ",G28/F28)</f>
        <v>0.4927982651511441</v>
      </c>
      <c r="I28" s="52"/>
      <c r="J28" s="76"/>
      <c r="K28" s="119" t="s">
        <v>67</v>
      </c>
      <c r="L28" s="46"/>
      <c r="M28" s="75">
        <v>671533236</v>
      </c>
      <c r="N28" s="9">
        <v>370081452.6200005</v>
      </c>
      <c r="O28" s="10">
        <f t="shared" si="3"/>
        <v>0.5510992349751703</v>
      </c>
      <c r="P28" s="46"/>
      <c r="Q28" s="9">
        <f t="shared" si="5"/>
        <v>67768593</v>
      </c>
      <c r="R28" s="9">
        <f t="shared" si="5"/>
        <v>72547283.9900006</v>
      </c>
    </row>
    <row r="29" spans="2:18" ht="12.75">
      <c r="B29" s="2"/>
      <c r="C29" s="77"/>
      <c r="D29" s="120" t="s">
        <v>68</v>
      </c>
      <c r="E29" s="48"/>
      <c r="F29" s="11">
        <v>270739510</v>
      </c>
      <c r="G29" s="11">
        <v>13850034.799999997</v>
      </c>
      <c r="H29" s="12">
        <f t="shared" si="4"/>
        <v>0.05115631183642165</v>
      </c>
      <c r="I29" s="52"/>
      <c r="J29" s="77"/>
      <c r="K29" s="120" t="s">
        <v>68</v>
      </c>
      <c r="L29" s="46"/>
      <c r="M29" s="11">
        <v>482713704</v>
      </c>
      <c r="N29" s="11">
        <v>85714485.1</v>
      </c>
      <c r="O29" s="12">
        <f t="shared" si="3"/>
        <v>0.17756795464833125</v>
      </c>
      <c r="P29" s="46"/>
      <c r="Q29" s="11">
        <f>+M29-F29</f>
        <v>211974194</v>
      </c>
      <c r="R29" s="11">
        <f t="shared" si="5"/>
        <v>71864450.3</v>
      </c>
    </row>
    <row r="30" spans="2:18" ht="3.75" customHeight="1">
      <c r="B30" s="2"/>
      <c r="C30" s="13"/>
      <c r="D30" s="2"/>
      <c r="E30" s="48"/>
      <c r="F30" s="2"/>
      <c r="G30" s="2"/>
      <c r="H30" s="2"/>
      <c r="I30" s="48"/>
      <c r="J30" s="2"/>
      <c r="K30" s="2"/>
      <c r="L30" s="46"/>
      <c r="M30" s="2"/>
      <c r="N30" s="2"/>
      <c r="O30" s="2"/>
      <c r="P30" s="46"/>
      <c r="Q30" s="2"/>
      <c r="R30" s="2"/>
    </row>
    <row r="31" spans="2:18" ht="12.75">
      <c r="B31" s="2"/>
      <c r="C31" s="13" t="s">
        <v>138</v>
      </c>
      <c r="D31" s="2"/>
      <c r="E31" s="48"/>
      <c r="F31" s="2"/>
      <c r="G31" s="2"/>
      <c r="H31" s="2"/>
      <c r="I31" s="48"/>
      <c r="J31" s="2"/>
      <c r="K31" s="2"/>
      <c r="L31" s="46"/>
      <c r="M31" s="2"/>
      <c r="N31" s="2"/>
      <c r="O31" s="2"/>
      <c r="P31" s="46"/>
      <c r="Q31" s="2"/>
      <c r="R31" s="2"/>
    </row>
    <row r="32" spans="2:18" ht="12.75">
      <c r="B32" s="2"/>
      <c r="C32" s="205" t="s">
        <v>137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</row>
    <row r="33" spans="2:18" ht="25.5" customHeight="1">
      <c r="B33" s="2"/>
      <c r="C33" s="203" t="s">
        <v>97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2:18" ht="26.25" customHeight="1">
      <c r="B34" s="2"/>
      <c r="C34" s="203" t="s">
        <v>96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</row>
    <row r="35" spans="2:18" ht="12.75">
      <c r="B35" s="2"/>
      <c r="D35" s="2"/>
      <c r="E35" s="46"/>
      <c r="F35" s="2"/>
      <c r="G35" s="2"/>
      <c r="H35" s="2"/>
      <c r="I35" s="48"/>
      <c r="J35" s="2"/>
      <c r="K35" s="2"/>
      <c r="L35" s="46"/>
      <c r="M35" s="2"/>
      <c r="N35" s="2"/>
      <c r="O35" s="2"/>
      <c r="P35" s="46"/>
      <c r="Q35" s="2"/>
      <c r="R35" s="2"/>
    </row>
    <row r="36" spans="2:18" ht="13.5">
      <c r="B36" s="2"/>
      <c r="C36" s="42" t="s">
        <v>155</v>
      </c>
      <c r="D36" s="2"/>
      <c r="E36" s="46"/>
      <c r="F36" s="2"/>
      <c r="G36" s="2"/>
      <c r="H36" s="2"/>
      <c r="I36" s="48"/>
      <c r="J36" s="2"/>
      <c r="K36" s="2"/>
      <c r="L36" s="46"/>
      <c r="M36" s="2"/>
      <c r="N36" s="2"/>
      <c r="O36" s="2"/>
      <c r="P36" s="46"/>
      <c r="Q36" s="2"/>
      <c r="R36" s="2"/>
    </row>
  </sheetData>
  <sheetProtection/>
  <mergeCells count="23">
    <mergeCell ref="C20:D20"/>
    <mergeCell ref="C13:D13"/>
    <mergeCell ref="C3:R3"/>
    <mergeCell ref="C4:R4"/>
    <mergeCell ref="C5:R5"/>
    <mergeCell ref="M9:M11"/>
    <mergeCell ref="N9:N11"/>
    <mergeCell ref="C34:R34"/>
    <mergeCell ref="C33:R33"/>
    <mergeCell ref="C32:R32"/>
    <mergeCell ref="R9:R11"/>
    <mergeCell ref="C8:D11"/>
    <mergeCell ref="Q9:Q11"/>
    <mergeCell ref="G9:G11"/>
    <mergeCell ref="F8:H8"/>
    <mergeCell ref="J20:K20"/>
    <mergeCell ref="M8:O8"/>
    <mergeCell ref="H9:H11"/>
    <mergeCell ref="F9:F11"/>
    <mergeCell ref="J13:K13"/>
    <mergeCell ref="O9:O11"/>
    <mergeCell ref="Q8:R8"/>
    <mergeCell ref="J8:K11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29 L13:L15 L27 H19 M19:O19 L19:L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="85" zoomScaleNormal="85" zoomScalePageLayoutView="0" workbookViewId="0" topLeftCell="A1">
      <selection activeCell="J41" sqref="J41"/>
    </sheetView>
  </sheetViews>
  <sheetFormatPr defaultColWidth="11.421875" defaultRowHeight="12.75"/>
  <cols>
    <col min="1" max="1" width="2.8515625" style="137" customWidth="1"/>
    <col min="2" max="2" width="8.7109375" style="137" bestFit="1" customWidth="1"/>
    <col min="3" max="3" width="68.28125" style="137" bestFit="1" customWidth="1"/>
    <col min="4" max="4" width="0.85546875" style="150" customWidth="1"/>
    <col min="5" max="6" width="15.57421875" style="137" bestFit="1" customWidth="1"/>
    <col min="7" max="7" width="11.421875" style="137" customWidth="1"/>
    <col min="8" max="8" width="0.85546875" style="137" customWidth="1"/>
    <col min="9" max="10" width="15.57421875" style="137" bestFit="1" customWidth="1"/>
    <col min="11" max="11" width="11.421875" style="137" customWidth="1"/>
    <col min="12" max="12" width="0.85546875" style="137" customWidth="1"/>
    <col min="13" max="14" width="15.57421875" style="137" bestFit="1" customWidth="1"/>
    <col min="15" max="15" width="4.28125" style="137" customWidth="1"/>
    <col min="16" max="16384" width="11.421875" style="137" customWidth="1"/>
  </cols>
  <sheetData>
    <row r="2" spans="2:15" ht="14.25">
      <c r="B2" s="225" t="s">
        <v>156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31"/>
    </row>
    <row r="3" spans="2:15" ht="12.75">
      <c r="B3" s="209" t="s">
        <v>132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30"/>
    </row>
    <row r="4" spans="2:15" ht="12.75">
      <c r="B4" s="209" t="s">
        <v>0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130"/>
    </row>
    <row r="5" spans="2:15" ht="12.75">
      <c r="B5"/>
      <c r="C5"/>
      <c r="D5"/>
      <c r="E5" s="188"/>
      <c r="F5" s="41"/>
      <c r="G5"/>
      <c r="H5"/>
      <c r="I5" s="188"/>
      <c r="J5" s="41"/>
      <c r="K5"/>
      <c r="L5"/>
      <c r="M5" s="50"/>
      <c r="N5"/>
      <c r="O5"/>
    </row>
    <row r="6" spans="2:15" ht="12.75">
      <c r="B6" s="224" t="s">
        <v>26</v>
      </c>
      <c r="C6" s="224"/>
      <c r="D6" s="1"/>
      <c r="E6" s="189"/>
      <c r="F6" s="190"/>
      <c r="G6" s="2"/>
      <c r="H6" s="2"/>
      <c r="I6" s="191"/>
      <c r="J6" s="190"/>
      <c r="K6" s="2"/>
      <c r="L6" s="2"/>
      <c r="M6" s="46"/>
      <c r="N6" s="2"/>
      <c r="O6" s="2"/>
    </row>
    <row r="8" spans="2:14" ht="12.75">
      <c r="B8" s="212" t="s">
        <v>98</v>
      </c>
      <c r="C8" s="213"/>
      <c r="D8" s="136"/>
      <c r="E8" s="223" t="s">
        <v>133</v>
      </c>
      <c r="F8" s="223"/>
      <c r="G8" s="223"/>
      <c r="I8" s="223" t="s">
        <v>154</v>
      </c>
      <c r="J8" s="223"/>
      <c r="K8" s="223"/>
      <c r="M8" s="223" t="s">
        <v>13</v>
      </c>
      <c r="N8" s="223"/>
    </row>
    <row r="9" spans="2:14" s="140" customFormat="1" ht="38.25">
      <c r="B9" s="214"/>
      <c r="C9" s="215"/>
      <c r="D9" s="136"/>
      <c r="E9" s="138" t="s">
        <v>99</v>
      </c>
      <c r="F9" s="139" t="s">
        <v>147</v>
      </c>
      <c r="G9" s="138" t="s">
        <v>1</v>
      </c>
      <c r="I9" s="138" t="s">
        <v>99</v>
      </c>
      <c r="J9" s="139" t="s">
        <v>147</v>
      </c>
      <c r="K9" s="138" t="s">
        <v>1</v>
      </c>
      <c r="M9" s="139" t="s">
        <v>100</v>
      </c>
      <c r="N9" s="139" t="s">
        <v>152</v>
      </c>
    </row>
    <row r="10" spans="2:14" s="140" customFormat="1" ht="12.75">
      <c r="B10" s="211" t="s">
        <v>101</v>
      </c>
      <c r="C10" s="211"/>
      <c r="D10" s="141"/>
      <c r="E10" s="142">
        <f>SUM(E11:E13)</f>
        <v>1099667230</v>
      </c>
      <c r="F10" s="142">
        <f>SUM(F11:F13)</f>
        <v>970380929.0699987</v>
      </c>
      <c r="G10" s="172">
        <f aca="true" t="shared" si="0" ref="G10:G39">IF(E10=0," ",F10/E10)</f>
        <v>0.8824314325252729</v>
      </c>
      <c r="H10" s="173"/>
      <c r="I10" s="142">
        <f>SUM(I11:I13)</f>
        <v>1216137937</v>
      </c>
      <c r="J10" s="142">
        <f>SUM(J11:J13)</f>
        <v>938310535.2599993</v>
      </c>
      <c r="K10" s="172">
        <f aca="true" t="shared" si="1" ref="K10:K39">IF(I10=0," ",J10/I10)</f>
        <v>0.7715494326035479</v>
      </c>
      <c r="L10" s="173"/>
      <c r="M10" s="171">
        <f aca="true" t="shared" si="2" ref="M10:M35">+E10-I10</f>
        <v>-116470707</v>
      </c>
      <c r="N10" s="171">
        <f aca="true" t="shared" si="3" ref="N10:N35">+F10-J10</f>
        <v>32070393.809999466</v>
      </c>
    </row>
    <row r="11" spans="2:14" ht="12.75">
      <c r="B11" s="217" t="s">
        <v>102</v>
      </c>
      <c r="C11" s="217"/>
      <c r="D11" s="143"/>
      <c r="E11" s="144">
        <v>1052269150</v>
      </c>
      <c r="F11" s="144">
        <v>929375743.9399986</v>
      </c>
      <c r="G11" s="175">
        <f t="shared" si="0"/>
        <v>0.8832110529326063</v>
      </c>
      <c r="H11" s="176"/>
      <c r="I11" s="144">
        <v>1168821265</v>
      </c>
      <c r="J11" s="144">
        <v>898214579.9599992</v>
      </c>
      <c r="K11" s="175">
        <f t="shared" si="1"/>
        <v>0.7684789855016876</v>
      </c>
      <c r="L11" s="176"/>
      <c r="M11" s="174">
        <f t="shared" si="2"/>
        <v>-116552115</v>
      </c>
      <c r="N11" s="174">
        <f t="shared" si="3"/>
        <v>31161163.979999423</v>
      </c>
    </row>
    <row r="12" spans="2:14" ht="12.75">
      <c r="B12" s="210" t="s">
        <v>103</v>
      </c>
      <c r="C12" s="210"/>
      <c r="D12" s="143"/>
      <c r="E12" s="145"/>
      <c r="F12" s="145"/>
      <c r="G12" s="178" t="str">
        <f t="shared" si="0"/>
        <v> </v>
      </c>
      <c r="H12" s="176"/>
      <c r="I12" s="145"/>
      <c r="J12" s="145"/>
      <c r="K12" s="178" t="str">
        <f t="shared" si="1"/>
        <v> </v>
      </c>
      <c r="L12" s="176"/>
      <c r="M12" s="177">
        <f t="shared" si="2"/>
        <v>0</v>
      </c>
      <c r="N12" s="177">
        <f t="shared" si="3"/>
        <v>0</v>
      </c>
    </row>
    <row r="13" spans="2:14" ht="12.75">
      <c r="B13" s="222" t="s">
        <v>104</v>
      </c>
      <c r="C13" s="222"/>
      <c r="D13" s="143"/>
      <c r="E13" s="146">
        <v>47398080</v>
      </c>
      <c r="F13" s="146">
        <v>41005185.130000055</v>
      </c>
      <c r="G13" s="180">
        <f t="shared" si="0"/>
        <v>0.8651233368524643</v>
      </c>
      <c r="H13" s="176"/>
      <c r="I13" s="146">
        <v>47316672</v>
      </c>
      <c r="J13" s="146">
        <v>40095955.30000003</v>
      </c>
      <c r="K13" s="180">
        <f t="shared" si="1"/>
        <v>0.847395930550653</v>
      </c>
      <c r="L13" s="176"/>
      <c r="M13" s="179">
        <f t="shared" si="2"/>
        <v>81408</v>
      </c>
      <c r="N13" s="179">
        <f t="shared" si="3"/>
        <v>909229.830000028</v>
      </c>
    </row>
    <row r="14" spans="2:14" ht="12.75">
      <c r="B14" s="211" t="s">
        <v>105</v>
      </c>
      <c r="C14" s="211"/>
      <c r="D14" s="141"/>
      <c r="E14" s="147">
        <f>SUM(E15:E16)</f>
        <v>177658591</v>
      </c>
      <c r="F14" s="147">
        <f>SUM(F15:F16)</f>
        <v>158292091.13000003</v>
      </c>
      <c r="G14" s="172">
        <f t="shared" si="0"/>
        <v>0.8909903553721195</v>
      </c>
      <c r="H14" s="176"/>
      <c r="I14" s="147">
        <f>SUM(I15:I16)</f>
        <v>185609040</v>
      </c>
      <c r="J14" s="147">
        <f>SUM(J15:J16)</f>
        <v>159624811.51999998</v>
      </c>
      <c r="K14" s="172">
        <f t="shared" si="1"/>
        <v>0.8600055876588768</v>
      </c>
      <c r="L14" s="176"/>
      <c r="M14" s="181">
        <f t="shared" si="2"/>
        <v>-7950449</v>
      </c>
      <c r="N14" s="181">
        <f t="shared" si="3"/>
        <v>-1332720.389999956</v>
      </c>
    </row>
    <row r="15" spans="2:14" ht="12.75">
      <c r="B15" s="217" t="s">
        <v>106</v>
      </c>
      <c r="C15" s="217"/>
      <c r="D15" s="143"/>
      <c r="E15" s="144">
        <v>167908100</v>
      </c>
      <c r="F15" s="144">
        <v>155679910.33</v>
      </c>
      <c r="G15" s="175">
        <f t="shared" si="0"/>
        <v>0.9271733187976042</v>
      </c>
      <c r="H15" s="176"/>
      <c r="I15" s="144">
        <v>170351338</v>
      </c>
      <c r="J15" s="144">
        <v>147441463.26</v>
      </c>
      <c r="K15" s="175">
        <f t="shared" si="1"/>
        <v>0.865513972423275</v>
      </c>
      <c r="L15" s="176"/>
      <c r="M15" s="174">
        <f t="shared" si="2"/>
        <v>-2443238</v>
      </c>
      <c r="N15" s="174">
        <f t="shared" si="3"/>
        <v>8238447.070000023</v>
      </c>
    </row>
    <row r="16" spans="2:14" ht="12.75">
      <c r="B16" s="222" t="s">
        <v>107</v>
      </c>
      <c r="C16" s="222"/>
      <c r="D16" s="143"/>
      <c r="E16" s="146">
        <v>9750491</v>
      </c>
      <c r="F16" s="146">
        <v>2612180.7999999993</v>
      </c>
      <c r="G16" s="180">
        <f t="shared" si="0"/>
        <v>0.26790248819264584</v>
      </c>
      <c r="H16" s="176"/>
      <c r="I16" s="146">
        <v>15257702</v>
      </c>
      <c r="J16" s="146">
        <v>12183348.259999998</v>
      </c>
      <c r="K16" s="180">
        <f t="shared" si="1"/>
        <v>0.7985047984290162</v>
      </c>
      <c r="L16" s="176"/>
      <c r="M16" s="179">
        <f t="shared" si="2"/>
        <v>-5507211</v>
      </c>
      <c r="N16" s="179">
        <f t="shared" si="3"/>
        <v>-9571167.459999999</v>
      </c>
    </row>
    <row r="17" spans="2:14" ht="12.75">
      <c r="B17" s="211" t="s">
        <v>108</v>
      </c>
      <c r="C17" s="211"/>
      <c r="D17" s="141"/>
      <c r="E17" s="147">
        <f>SUM(E18:E19)</f>
        <v>1516201993</v>
      </c>
      <c r="F17" s="147">
        <f>SUM(F18:F19)</f>
        <v>726729164.7100005</v>
      </c>
      <c r="G17" s="172">
        <f t="shared" si="0"/>
        <v>0.4793089364511873</v>
      </c>
      <c r="H17" s="176"/>
      <c r="I17" s="147">
        <f>SUM(I18:I19)</f>
        <v>1803112018</v>
      </c>
      <c r="J17" s="147">
        <f>SUM(J18:J19)</f>
        <v>932498374.0099988</v>
      </c>
      <c r="K17" s="172">
        <f t="shared" si="1"/>
        <v>0.5171605339552448</v>
      </c>
      <c r="L17" s="176"/>
      <c r="M17" s="181">
        <f t="shared" si="2"/>
        <v>-286910025</v>
      </c>
      <c r="N17" s="181">
        <f t="shared" si="3"/>
        <v>-205769209.29999828</v>
      </c>
    </row>
    <row r="18" spans="2:14" ht="12.75">
      <c r="B18" s="217" t="s">
        <v>109</v>
      </c>
      <c r="C18" s="217"/>
      <c r="D18" s="143"/>
      <c r="E18" s="144">
        <v>852948521</v>
      </c>
      <c r="F18" s="144">
        <v>332271277.21</v>
      </c>
      <c r="G18" s="175">
        <f t="shared" si="0"/>
        <v>0.3895560740529146</v>
      </c>
      <c r="H18" s="176"/>
      <c r="I18" s="144">
        <v>1087091306</v>
      </c>
      <c r="J18" s="144">
        <v>450593420.24999976</v>
      </c>
      <c r="K18" s="175">
        <f t="shared" si="1"/>
        <v>0.4144945486759323</v>
      </c>
      <c r="L18" s="176"/>
      <c r="M18" s="174">
        <f t="shared" si="2"/>
        <v>-234142785</v>
      </c>
      <c r="N18" s="174">
        <f t="shared" si="3"/>
        <v>-118322143.03999978</v>
      </c>
    </row>
    <row r="19" spans="2:14" ht="12.75">
      <c r="B19" s="222" t="s">
        <v>110</v>
      </c>
      <c r="C19" s="222"/>
      <c r="D19" s="143"/>
      <c r="E19" s="146">
        <v>663253472</v>
      </c>
      <c r="F19" s="146">
        <v>394457887.5000005</v>
      </c>
      <c r="G19" s="180">
        <f t="shared" si="0"/>
        <v>0.5947317340240029</v>
      </c>
      <c r="H19" s="176"/>
      <c r="I19" s="146">
        <v>716020712</v>
      </c>
      <c r="J19" s="146">
        <v>481904953.7599991</v>
      </c>
      <c r="K19" s="180">
        <f t="shared" si="1"/>
        <v>0.6730321423439481</v>
      </c>
      <c r="L19" s="176"/>
      <c r="M19" s="179">
        <f t="shared" si="2"/>
        <v>-52767240</v>
      </c>
      <c r="N19" s="179">
        <f t="shared" si="3"/>
        <v>-87447066.25999862</v>
      </c>
    </row>
    <row r="20" spans="2:14" ht="12.75">
      <c r="B20" s="211" t="s">
        <v>111</v>
      </c>
      <c r="C20" s="211"/>
      <c r="D20" s="141"/>
      <c r="E20" s="147">
        <f>SUM(E21)</f>
        <v>1926085</v>
      </c>
      <c r="F20" s="147">
        <f>SUM(F21)</f>
        <v>0</v>
      </c>
      <c r="G20" s="172">
        <f t="shared" si="0"/>
        <v>0</v>
      </c>
      <c r="H20" s="176"/>
      <c r="I20" s="147">
        <f>SUM(I21)</f>
        <v>0</v>
      </c>
      <c r="J20" s="147">
        <f>SUM(J21)</f>
        <v>0</v>
      </c>
      <c r="K20" s="172" t="str">
        <f t="shared" si="1"/>
        <v> </v>
      </c>
      <c r="L20" s="176"/>
      <c r="M20" s="181">
        <f t="shared" si="2"/>
        <v>1926085</v>
      </c>
      <c r="N20" s="181">
        <f t="shared" si="3"/>
        <v>0</v>
      </c>
    </row>
    <row r="21" spans="2:14" ht="12.75">
      <c r="B21" s="218" t="s">
        <v>112</v>
      </c>
      <c r="C21" s="218"/>
      <c r="D21" s="143"/>
      <c r="E21" s="148">
        <v>1926085</v>
      </c>
      <c r="F21" s="148">
        <v>0</v>
      </c>
      <c r="G21" s="183">
        <f t="shared" si="0"/>
        <v>0</v>
      </c>
      <c r="H21" s="176"/>
      <c r="I21" s="148">
        <v>0</v>
      </c>
      <c r="J21" s="148">
        <v>0</v>
      </c>
      <c r="K21" s="183" t="str">
        <f t="shared" si="1"/>
        <v> </v>
      </c>
      <c r="L21" s="176"/>
      <c r="M21" s="182">
        <f t="shared" si="2"/>
        <v>1926085</v>
      </c>
      <c r="N21" s="182">
        <f t="shared" si="3"/>
        <v>0</v>
      </c>
    </row>
    <row r="22" spans="2:14" ht="12.75">
      <c r="B22" s="211" t="s">
        <v>113</v>
      </c>
      <c r="C22" s="211"/>
      <c r="D22" s="141"/>
      <c r="E22" s="147">
        <f>SUM(E23:E27)</f>
        <v>257536965</v>
      </c>
      <c r="F22" s="147">
        <f>SUM(F23:F27)</f>
        <v>36788900.699999996</v>
      </c>
      <c r="G22" s="172">
        <f t="shared" si="0"/>
        <v>0.1428490108206408</v>
      </c>
      <c r="H22" s="176"/>
      <c r="I22" s="147">
        <f>SUM(I23:I27)</f>
        <v>28815386</v>
      </c>
      <c r="J22" s="147">
        <f>SUM(J23:J27)</f>
        <v>29604358.770000003</v>
      </c>
      <c r="K22" s="172">
        <f t="shared" si="1"/>
        <v>1.0273802603234259</v>
      </c>
      <c r="L22" s="176"/>
      <c r="M22" s="181">
        <f t="shared" si="2"/>
        <v>228721579</v>
      </c>
      <c r="N22" s="181">
        <f t="shared" si="3"/>
        <v>7184541.929999992</v>
      </c>
    </row>
    <row r="23" spans="2:14" ht="12.75">
      <c r="B23" s="217" t="s">
        <v>114</v>
      </c>
      <c r="C23" s="217"/>
      <c r="D23" s="143"/>
      <c r="E23" s="144"/>
      <c r="F23" s="144"/>
      <c r="G23" s="175" t="str">
        <f t="shared" si="0"/>
        <v> </v>
      </c>
      <c r="H23" s="176"/>
      <c r="I23" s="144"/>
      <c r="J23" s="144"/>
      <c r="K23" s="175" t="str">
        <f t="shared" si="1"/>
        <v> </v>
      </c>
      <c r="L23" s="176"/>
      <c r="M23" s="174">
        <f t="shared" si="2"/>
        <v>0</v>
      </c>
      <c r="N23" s="174">
        <f t="shared" si="3"/>
        <v>0</v>
      </c>
    </row>
    <row r="24" spans="2:14" ht="12.75">
      <c r="B24" s="217" t="s">
        <v>115</v>
      </c>
      <c r="C24" s="217"/>
      <c r="D24" s="143"/>
      <c r="E24" s="144">
        <v>207275068</v>
      </c>
      <c r="F24" s="144">
        <v>8313747.2</v>
      </c>
      <c r="G24" s="175">
        <f t="shared" si="0"/>
        <v>0.04010973090116174</v>
      </c>
      <c r="H24" s="176"/>
      <c r="I24" s="144">
        <v>9510819</v>
      </c>
      <c r="J24" s="144">
        <v>6498909.18</v>
      </c>
      <c r="K24" s="175">
        <f t="shared" si="1"/>
        <v>0.6833175124035059</v>
      </c>
      <c r="L24" s="176"/>
      <c r="M24" s="174">
        <f t="shared" si="2"/>
        <v>197764249</v>
      </c>
      <c r="N24" s="174">
        <f t="shared" si="3"/>
        <v>1814838.0200000005</v>
      </c>
    </row>
    <row r="25" spans="2:14" ht="12.75">
      <c r="B25" s="210" t="s">
        <v>116</v>
      </c>
      <c r="C25" s="210"/>
      <c r="D25" s="143"/>
      <c r="E25" s="145">
        <v>3686</v>
      </c>
      <c r="F25" s="145">
        <v>0</v>
      </c>
      <c r="G25" s="178">
        <f t="shared" si="0"/>
        <v>0</v>
      </c>
      <c r="H25" s="176"/>
      <c r="I25" s="145">
        <v>11677</v>
      </c>
      <c r="J25" s="145">
        <v>8160</v>
      </c>
      <c r="K25" s="178">
        <f t="shared" si="1"/>
        <v>0.6988096257600411</v>
      </c>
      <c r="L25" s="176"/>
      <c r="M25" s="177">
        <f t="shared" si="2"/>
        <v>-7991</v>
      </c>
      <c r="N25" s="177">
        <f t="shared" si="3"/>
        <v>-8160</v>
      </c>
    </row>
    <row r="26" spans="2:14" ht="12.75">
      <c r="B26" s="210" t="s">
        <v>117</v>
      </c>
      <c r="C26" s="210"/>
      <c r="D26" s="143"/>
      <c r="E26" s="145">
        <v>40840196</v>
      </c>
      <c r="F26" s="145">
        <v>28115039.95</v>
      </c>
      <c r="G26" s="178">
        <f t="shared" si="0"/>
        <v>0.6884158917846526</v>
      </c>
      <c r="H26" s="176"/>
      <c r="I26" s="145">
        <v>12904503</v>
      </c>
      <c r="J26" s="145">
        <v>18154629.21</v>
      </c>
      <c r="K26" s="178">
        <f t="shared" si="1"/>
        <v>1.406844510788211</v>
      </c>
      <c r="L26" s="176"/>
      <c r="M26" s="177">
        <f t="shared" si="2"/>
        <v>27935693</v>
      </c>
      <c r="N26" s="177">
        <f t="shared" si="3"/>
        <v>9960410.739999998</v>
      </c>
    </row>
    <row r="27" spans="2:14" ht="12.75">
      <c r="B27" s="222" t="s">
        <v>118</v>
      </c>
      <c r="C27" s="222"/>
      <c r="D27" s="143"/>
      <c r="E27" s="146">
        <v>9418015</v>
      </c>
      <c r="F27" s="146">
        <v>360113.54999999993</v>
      </c>
      <c r="G27" s="180">
        <f t="shared" si="0"/>
        <v>0.03823667195263545</v>
      </c>
      <c r="H27" s="176"/>
      <c r="I27" s="146">
        <v>6388387</v>
      </c>
      <c r="J27" s="146">
        <v>4942660.380000001</v>
      </c>
      <c r="K27" s="180">
        <f t="shared" si="1"/>
        <v>0.7736945773635819</v>
      </c>
      <c r="L27" s="176"/>
      <c r="M27" s="179">
        <f t="shared" si="2"/>
        <v>3029628</v>
      </c>
      <c r="N27" s="179">
        <f t="shared" si="3"/>
        <v>-4582546.830000001</v>
      </c>
    </row>
    <row r="28" spans="2:14" ht="12.75">
      <c r="B28" s="211" t="s">
        <v>119</v>
      </c>
      <c r="C28" s="211"/>
      <c r="D28" s="141"/>
      <c r="E28" s="147">
        <f>SUM(E29)</f>
        <v>0</v>
      </c>
      <c r="F28" s="147">
        <f>SUM(F29)</f>
        <v>0</v>
      </c>
      <c r="G28" s="172" t="str">
        <f t="shared" si="0"/>
        <v> </v>
      </c>
      <c r="H28" s="176"/>
      <c r="I28" s="147">
        <f>SUM(I29)</f>
        <v>0</v>
      </c>
      <c r="J28" s="147">
        <f>SUM(J29)</f>
        <v>0</v>
      </c>
      <c r="K28" s="172" t="str">
        <f t="shared" si="1"/>
        <v> </v>
      </c>
      <c r="L28" s="176"/>
      <c r="M28" s="181">
        <f t="shared" si="2"/>
        <v>0</v>
      </c>
      <c r="N28" s="181">
        <f t="shared" si="3"/>
        <v>0</v>
      </c>
    </row>
    <row r="29" spans="2:14" ht="12.75">
      <c r="B29" s="218" t="s">
        <v>120</v>
      </c>
      <c r="C29" s="218"/>
      <c r="D29" s="143"/>
      <c r="E29" s="148">
        <v>0</v>
      </c>
      <c r="F29" s="148">
        <v>0</v>
      </c>
      <c r="G29" s="183" t="str">
        <f t="shared" si="0"/>
        <v> </v>
      </c>
      <c r="H29" s="176"/>
      <c r="I29" s="148">
        <v>0</v>
      </c>
      <c r="J29" s="148">
        <v>0</v>
      </c>
      <c r="K29" s="183" t="str">
        <f t="shared" si="1"/>
        <v> </v>
      </c>
      <c r="L29" s="176"/>
      <c r="M29" s="182">
        <f t="shared" si="2"/>
        <v>0</v>
      </c>
      <c r="N29" s="182">
        <f t="shared" si="3"/>
        <v>0</v>
      </c>
    </row>
    <row r="30" spans="2:14" ht="12.75">
      <c r="B30" s="211" t="s">
        <v>121</v>
      </c>
      <c r="C30" s="211"/>
      <c r="D30" s="141"/>
      <c r="E30" s="147">
        <f>SUM(E31)</f>
        <v>0</v>
      </c>
      <c r="F30" s="147">
        <f>SUM(F31)</f>
        <v>0</v>
      </c>
      <c r="G30" s="172" t="str">
        <f t="shared" si="0"/>
        <v> </v>
      </c>
      <c r="H30" s="176"/>
      <c r="I30" s="147">
        <f>SUM(I31)</f>
        <v>0</v>
      </c>
      <c r="J30" s="147">
        <f>SUM(J31)</f>
        <v>0</v>
      </c>
      <c r="K30" s="172" t="str">
        <f t="shared" si="1"/>
        <v> </v>
      </c>
      <c r="L30" s="176"/>
      <c r="M30" s="181">
        <f t="shared" si="2"/>
        <v>0</v>
      </c>
      <c r="N30" s="181">
        <f t="shared" si="3"/>
        <v>0</v>
      </c>
    </row>
    <row r="31" spans="2:14" ht="12.75">
      <c r="B31" s="218" t="s">
        <v>122</v>
      </c>
      <c r="C31" s="218"/>
      <c r="D31" s="143"/>
      <c r="E31" s="148">
        <v>0</v>
      </c>
      <c r="F31" s="148">
        <v>0</v>
      </c>
      <c r="G31" s="183" t="str">
        <f t="shared" si="0"/>
        <v> </v>
      </c>
      <c r="H31" s="176"/>
      <c r="I31" s="148">
        <v>0</v>
      </c>
      <c r="J31" s="148">
        <v>0</v>
      </c>
      <c r="K31" s="183" t="str">
        <f t="shared" si="1"/>
        <v> </v>
      </c>
      <c r="L31" s="176"/>
      <c r="M31" s="182">
        <f t="shared" si="2"/>
        <v>0</v>
      </c>
      <c r="N31" s="182">
        <f t="shared" si="3"/>
        <v>0</v>
      </c>
    </row>
    <row r="32" spans="2:14" ht="12.75">
      <c r="B32" s="211" t="s">
        <v>123</v>
      </c>
      <c r="C32" s="211"/>
      <c r="D32" s="141"/>
      <c r="E32" s="147">
        <f>SUM(E33:E39)</f>
        <v>874504153</v>
      </c>
      <c r="F32" s="147">
        <f>SUM(F33:F39)</f>
        <v>311384203.43000007</v>
      </c>
      <c r="G32" s="172">
        <f t="shared" si="0"/>
        <v>0.35606943930659646</v>
      </c>
      <c r="H32" s="176"/>
      <c r="I32" s="147">
        <f>SUM(I33:I39)</f>
        <v>1154246940</v>
      </c>
      <c r="J32" s="147">
        <f>SUM(J33:J39)</f>
        <v>455795937.72</v>
      </c>
      <c r="K32" s="172">
        <f t="shared" si="1"/>
        <v>0.3948859831675188</v>
      </c>
      <c r="L32" s="176"/>
      <c r="M32" s="181">
        <f t="shared" si="2"/>
        <v>-279742787</v>
      </c>
      <c r="N32" s="181">
        <f t="shared" si="3"/>
        <v>-144411734.28999996</v>
      </c>
    </row>
    <row r="33" spans="2:14" ht="12.75">
      <c r="B33" s="217" t="s">
        <v>124</v>
      </c>
      <c r="C33" s="217"/>
      <c r="D33" s="143"/>
      <c r="E33" s="144">
        <v>6424353</v>
      </c>
      <c r="F33" s="144">
        <v>0</v>
      </c>
      <c r="G33" s="175">
        <f t="shared" si="0"/>
        <v>0</v>
      </c>
      <c r="H33" s="176"/>
      <c r="I33" s="144">
        <v>130000</v>
      </c>
      <c r="J33" s="144">
        <v>0</v>
      </c>
      <c r="K33" s="175">
        <f t="shared" si="1"/>
        <v>0</v>
      </c>
      <c r="L33" s="176"/>
      <c r="M33" s="174">
        <f t="shared" si="2"/>
        <v>6294353</v>
      </c>
      <c r="N33" s="174">
        <f t="shared" si="3"/>
        <v>0</v>
      </c>
    </row>
    <row r="34" spans="2:14" ht="12.75">
      <c r="B34" s="217" t="s">
        <v>125</v>
      </c>
      <c r="C34" s="217"/>
      <c r="D34" s="143"/>
      <c r="E34" s="144">
        <v>296577262</v>
      </c>
      <c r="F34" s="144">
        <v>163571709.72</v>
      </c>
      <c r="G34" s="175">
        <f t="shared" si="0"/>
        <v>0.5515315254343403</v>
      </c>
      <c r="H34" s="176"/>
      <c r="I34" s="144">
        <v>330720675</v>
      </c>
      <c r="J34" s="144">
        <v>255392444.31000006</v>
      </c>
      <c r="K34" s="175">
        <f t="shared" si="1"/>
        <v>0.7722300527779222</v>
      </c>
      <c r="L34" s="176"/>
      <c r="M34" s="174">
        <f t="shared" si="2"/>
        <v>-34143413</v>
      </c>
      <c r="N34" s="174">
        <f t="shared" si="3"/>
        <v>-91820734.59000006</v>
      </c>
    </row>
    <row r="35" spans="2:14" ht="12.75">
      <c r="B35" s="220" t="s">
        <v>126</v>
      </c>
      <c r="C35" s="221"/>
      <c r="D35" s="143"/>
      <c r="E35" s="145">
        <v>505059640</v>
      </c>
      <c r="F35" s="145">
        <v>113255514.38000008</v>
      </c>
      <c r="G35" s="178">
        <f t="shared" si="0"/>
        <v>0.22424186256498357</v>
      </c>
      <c r="H35" s="176"/>
      <c r="I35" s="145">
        <v>484243988</v>
      </c>
      <c r="J35" s="145">
        <v>142883191.23999998</v>
      </c>
      <c r="K35" s="178">
        <f t="shared" si="1"/>
        <v>0.2950644608519125</v>
      </c>
      <c r="L35" s="176"/>
      <c r="M35" s="177">
        <f t="shared" si="2"/>
        <v>20815652</v>
      </c>
      <c r="N35" s="177">
        <f t="shared" si="3"/>
        <v>-29627676.859999895</v>
      </c>
    </row>
    <row r="36" spans="2:14" ht="12.75">
      <c r="B36" s="134" t="s">
        <v>127</v>
      </c>
      <c r="C36" s="135"/>
      <c r="D36" s="143"/>
      <c r="E36" s="145"/>
      <c r="F36" s="145"/>
      <c r="G36" s="178" t="str">
        <f t="shared" si="0"/>
        <v> </v>
      </c>
      <c r="H36" s="176"/>
      <c r="I36" s="145"/>
      <c r="J36" s="145"/>
      <c r="K36" s="178" t="str">
        <f t="shared" si="1"/>
        <v> </v>
      </c>
      <c r="L36" s="176"/>
      <c r="M36" s="177"/>
      <c r="N36" s="177">
        <f>+F36-J36</f>
        <v>0</v>
      </c>
    </row>
    <row r="37" spans="2:14" ht="12.75">
      <c r="B37" s="210" t="s">
        <v>128</v>
      </c>
      <c r="C37" s="210"/>
      <c r="D37" s="143"/>
      <c r="E37" s="145">
        <v>10705541</v>
      </c>
      <c r="F37" s="145">
        <v>2147589.04</v>
      </c>
      <c r="G37" s="178">
        <f t="shared" si="0"/>
        <v>0.20060537248888216</v>
      </c>
      <c r="H37" s="176"/>
      <c r="I37" s="145">
        <v>219397722</v>
      </c>
      <c r="J37" s="145">
        <v>2139798.4299999997</v>
      </c>
      <c r="K37" s="178">
        <f t="shared" si="1"/>
        <v>0.009753056734107748</v>
      </c>
      <c r="L37" s="176"/>
      <c r="M37" s="177">
        <f>+E37-I37</f>
        <v>-208692181</v>
      </c>
      <c r="N37" s="177">
        <f>+F37-J37</f>
        <v>7790.610000000335</v>
      </c>
    </row>
    <row r="38" spans="2:14" ht="12.75">
      <c r="B38" s="210" t="s">
        <v>129</v>
      </c>
      <c r="C38" s="210"/>
      <c r="D38" s="143"/>
      <c r="E38" s="145">
        <v>21248909</v>
      </c>
      <c r="F38" s="145">
        <v>11813323.759999996</v>
      </c>
      <c r="G38" s="178">
        <f t="shared" si="0"/>
        <v>0.5559496612273127</v>
      </c>
      <c r="H38" s="176"/>
      <c r="I38" s="145">
        <v>50105014</v>
      </c>
      <c r="J38" s="145">
        <v>31407724.969999995</v>
      </c>
      <c r="K38" s="178">
        <f t="shared" si="1"/>
        <v>0.6268379641606326</v>
      </c>
      <c r="L38" s="176"/>
      <c r="M38" s="177">
        <f>+E38-I38</f>
        <v>-28856105</v>
      </c>
      <c r="N38" s="177">
        <f>+F38-J38</f>
        <v>-19594401.21</v>
      </c>
    </row>
    <row r="39" spans="2:14" ht="12.75">
      <c r="B39" s="219" t="s">
        <v>130</v>
      </c>
      <c r="C39" s="219"/>
      <c r="D39" s="143"/>
      <c r="E39" s="149">
        <v>34488448</v>
      </c>
      <c r="F39" s="149">
        <v>20596066.53</v>
      </c>
      <c r="G39" s="185">
        <f t="shared" si="0"/>
        <v>0.5971873982267918</v>
      </c>
      <c r="H39" s="176"/>
      <c r="I39" s="149">
        <v>69649541</v>
      </c>
      <c r="J39" s="149">
        <v>23972778.77</v>
      </c>
      <c r="K39" s="185">
        <f t="shared" si="1"/>
        <v>0.3441914824679175</v>
      </c>
      <c r="L39" s="176"/>
      <c r="M39" s="184">
        <f>+E39-I39</f>
        <v>-35161093</v>
      </c>
      <c r="N39" s="184">
        <f>+F39-J39</f>
        <v>-3376712.2399999984</v>
      </c>
    </row>
    <row r="40" spans="7:14" ht="3.75" customHeight="1">
      <c r="G40" s="176"/>
      <c r="H40" s="176"/>
      <c r="K40" s="176"/>
      <c r="L40" s="176"/>
      <c r="M40" s="176"/>
      <c r="N40" s="176"/>
    </row>
    <row r="41" spans="2:14" ht="21" customHeight="1">
      <c r="B41" s="216" t="s">
        <v>131</v>
      </c>
      <c r="C41" s="216"/>
      <c r="D41" s="151"/>
      <c r="E41" s="152">
        <f>+E32+E30+E28+E22+E20+E17+E14+E10</f>
        <v>3927495017</v>
      </c>
      <c r="F41" s="152">
        <f>+F32+F30+F28+F22+F20+F17+F14+F10</f>
        <v>2203575289.0399995</v>
      </c>
      <c r="G41" s="187">
        <f>IF(E41=0," ",F41/E41)</f>
        <v>0.561063802627862</v>
      </c>
      <c r="H41" s="176"/>
      <c r="I41" s="152">
        <f>+I32+I30+I28+I22+I20+I17+I14+I10</f>
        <v>4387921321</v>
      </c>
      <c r="J41" s="152">
        <f>+J32+J30+J28+J22+J20+J17+J14+J10</f>
        <v>2515834017.279998</v>
      </c>
      <c r="K41" s="187">
        <f>IF(I41=0," ",J41/I41)</f>
        <v>0.5733544047928926</v>
      </c>
      <c r="L41" s="176"/>
      <c r="M41" s="186">
        <f>+E41-I41</f>
        <v>-460426304</v>
      </c>
      <c r="N41" s="186">
        <f>+F41-J41</f>
        <v>-312258728.23999834</v>
      </c>
    </row>
    <row r="43" ht="12.75">
      <c r="B43" s="13" t="s">
        <v>153</v>
      </c>
    </row>
    <row r="44" ht="12.75">
      <c r="B44" s="42" t="s">
        <v>155</v>
      </c>
    </row>
  </sheetData>
  <sheetProtection/>
  <mergeCells count="38"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39:C39"/>
    <mergeCell ref="B38:C38"/>
    <mergeCell ref="B37:C37"/>
    <mergeCell ref="B35:C35"/>
    <mergeCell ref="B33:C33"/>
    <mergeCell ref="B27:C27"/>
    <mergeCell ref="B31:C31"/>
    <mergeCell ref="B34:C34"/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6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3"/>
  <sheetViews>
    <sheetView showGridLines="0" showZeros="0" zoomScalePageLayoutView="0" workbookViewId="0" topLeftCell="A1">
      <selection activeCell="B12" sqref="B12:B13"/>
    </sheetView>
  </sheetViews>
  <sheetFormatPr defaultColWidth="16.8515625" defaultRowHeight="12.75"/>
  <cols>
    <col min="1" max="1" width="2.7109375" style="15" customWidth="1"/>
    <col min="2" max="2" width="31.00390625" style="15" bestFit="1" customWidth="1"/>
    <col min="3" max="4" width="13.7109375" style="15" bestFit="1" customWidth="1"/>
    <col min="5" max="5" width="12.00390625" style="15" bestFit="1" customWidth="1"/>
    <col min="6" max="7" width="11.28125" style="15" customWidth="1"/>
    <col min="8" max="10" width="12.00390625" style="15" bestFit="1" customWidth="1"/>
    <col min="11" max="11" width="11.8515625" style="15" bestFit="1" customWidth="1"/>
    <col min="12" max="12" width="12.421875" style="15" bestFit="1" customWidth="1"/>
    <col min="13" max="13" width="11.57421875" style="15" bestFit="1" customWidth="1"/>
    <col min="14" max="14" width="11.8515625" style="15" bestFit="1" customWidth="1"/>
    <col min="15" max="17" width="11.8515625" style="15" customWidth="1"/>
    <col min="18" max="19" width="11.57421875" style="15" customWidth="1"/>
    <col min="20" max="20" width="12.57421875" style="15" bestFit="1" customWidth="1"/>
    <col min="21" max="22" width="11.57421875" style="15" customWidth="1"/>
    <col min="23" max="23" width="12.00390625" style="15" bestFit="1" customWidth="1"/>
    <col min="24" max="24" width="12.00390625" style="15" customWidth="1"/>
    <col min="25" max="16384" width="16.8515625" style="15" customWidth="1"/>
  </cols>
  <sheetData>
    <row r="2" spans="2:2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20.2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</row>
    <row r="4" spans="2:24" ht="20.25">
      <c r="B4" s="239" t="s">
        <v>14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</row>
    <row r="5" spans="2:24" ht="18.75">
      <c r="B5" s="237" t="s">
        <v>15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</row>
    <row r="6" spans="2:24" ht="15">
      <c r="B6" s="238" t="s">
        <v>16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</row>
    <row r="7" spans="3:24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2:24" ht="15">
      <c r="B8" s="18" t="s">
        <v>27</v>
      </c>
      <c r="C8" s="19"/>
      <c r="D8" s="19"/>
      <c r="E8" s="19"/>
      <c r="F8" s="19"/>
      <c r="G8" s="19"/>
      <c r="H8" s="19"/>
      <c r="I8" s="4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2:24" ht="15">
      <c r="B9" s="18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9"/>
      <c r="X9" s="20"/>
    </row>
    <row r="10" spans="2:24" ht="15.75" thickBot="1"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9"/>
      <c r="X10" s="20"/>
    </row>
    <row r="11" spans="2:24" ht="15.75" thickBot="1">
      <c r="B11" s="18"/>
      <c r="C11" s="240" t="s">
        <v>30</v>
      </c>
      <c r="D11" s="241"/>
      <c r="E11" s="242"/>
      <c r="F11" s="240" t="s">
        <v>148</v>
      </c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2"/>
    </row>
    <row r="12" spans="2:24" ht="22.5" customHeight="1">
      <c r="B12" s="226" t="s">
        <v>158</v>
      </c>
      <c r="C12" s="234" t="s">
        <v>28</v>
      </c>
      <c r="D12" s="235"/>
      <c r="E12" s="236"/>
      <c r="F12" s="234" t="s">
        <v>34</v>
      </c>
      <c r="G12" s="235"/>
      <c r="H12" s="236"/>
      <c r="I12" s="228" t="s">
        <v>35</v>
      </c>
      <c r="J12" s="229"/>
      <c r="K12" s="230"/>
      <c r="L12" s="228" t="s">
        <v>85</v>
      </c>
      <c r="M12" s="229"/>
      <c r="N12" s="230"/>
      <c r="O12" s="228" t="s">
        <v>36</v>
      </c>
      <c r="P12" s="229"/>
      <c r="Q12" s="230"/>
      <c r="R12" s="228" t="s">
        <v>149</v>
      </c>
      <c r="S12" s="229"/>
      <c r="T12" s="230"/>
      <c r="U12" s="231" t="s">
        <v>7</v>
      </c>
      <c r="V12" s="232"/>
      <c r="W12" s="232"/>
      <c r="X12" s="233"/>
    </row>
    <row r="13" spans="2:24" ht="15">
      <c r="B13" s="227"/>
      <c r="C13" s="22">
        <v>2011</v>
      </c>
      <c r="D13" s="4">
        <v>2012</v>
      </c>
      <c r="E13" s="23" t="s">
        <v>17</v>
      </c>
      <c r="F13" s="22">
        <v>2011</v>
      </c>
      <c r="G13" s="4">
        <v>2012</v>
      </c>
      <c r="H13" s="23" t="s">
        <v>17</v>
      </c>
      <c r="I13" s="22">
        <v>2011</v>
      </c>
      <c r="J13" s="4">
        <v>2012</v>
      </c>
      <c r="K13" s="23" t="s">
        <v>17</v>
      </c>
      <c r="L13" s="22">
        <v>2011</v>
      </c>
      <c r="M13" s="4">
        <v>2012</v>
      </c>
      <c r="N13" s="23" t="s">
        <v>17</v>
      </c>
      <c r="O13" s="22">
        <v>2011</v>
      </c>
      <c r="P13" s="4">
        <v>2012</v>
      </c>
      <c r="Q13" s="23" t="s">
        <v>17</v>
      </c>
      <c r="R13" s="22">
        <v>2011</v>
      </c>
      <c r="S13" s="4">
        <v>2012</v>
      </c>
      <c r="T13" s="23" t="s">
        <v>17</v>
      </c>
      <c r="U13" s="22">
        <v>2011</v>
      </c>
      <c r="V13" s="4">
        <v>2012</v>
      </c>
      <c r="W13" s="4" t="s">
        <v>17</v>
      </c>
      <c r="X13" s="24" t="s">
        <v>18</v>
      </c>
    </row>
    <row r="14" spans="2:24" ht="4.5" customHeight="1">
      <c r="B14" s="58"/>
      <c r="C14" s="25"/>
      <c r="D14" s="26"/>
      <c r="E14" s="27"/>
      <c r="F14" s="25"/>
      <c r="G14" s="26"/>
      <c r="H14" s="27"/>
      <c r="I14" s="25"/>
      <c r="J14" s="26"/>
      <c r="K14" s="27"/>
      <c r="L14" s="25"/>
      <c r="M14" s="26"/>
      <c r="N14" s="27"/>
      <c r="O14" s="25"/>
      <c r="P14" s="26"/>
      <c r="Q14" s="27"/>
      <c r="R14" s="25"/>
      <c r="S14" s="26"/>
      <c r="T14" s="27"/>
      <c r="U14" s="25"/>
      <c r="V14" s="26"/>
      <c r="W14" s="26"/>
      <c r="X14" s="28"/>
    </row>
    <row r="15" spans="2:25" ht="15">
      <c r="B15" s="43" t="s">
        <v>19</v>
      </c>
      <c r="C15" s="59">
        <f>SUM(C17:C22)</f>
        <v>3052990864</v>
      </c>
      <c r="D15" s="60">
        <f>SUM(D17:D22)</f>
        <v>3233674381</v>
      </c>
      <c r="E15" s="61">
        <f>+D15-C15</f>
        <v>180683517</v>
      </c>
      <c r="F15" s="59">
        <f>SUM(F17:F22)</f>
        <v>1673866761.5299988</v>
      </c>
      <c r="G15" s="60">
        <f>SUM(G17:G22)</f>
        <v>1752986603.1899974</v>
      </c>
      <c r="H15" s="61">
        <f>+G15-F15</f>
        <v>79119841.65999866</v>
      </c>
      <c r="I15" s="59">
        <f>SUM(I17:I22)</f>
        <v>190035850.34999987</v>
      </c>
      <c r="J15" s="62">
        <f>SUM(J17:J22)</f>
        <v>252014451.14999977</v>
      </c>
      <c r="K15" s="63">
        <f>+J15-I15</f>
        <v>61978600.79999989</v>
      </c>
      <c r="L15" s="59">
        <f>SUM(L17:L22)</f>
        <v>0</v>
      </c>
      <c r="M15" s="60">
        <f>SUM(M17:M22)</f>
        <v>0</v>
      </c>
      <c r="N15" s="61">
        <f>+M15-L15</f>
        <v>0</v>
      </c>
      <c r="O15" s="59">
        <f>SUM(O17:O22)</f>
        <v>28288473.730000004</v>
      </c>
      <c r="P15" s="60">
        <f>SUM(P17:P22)</f>
        <v>55006359.22000003</v>
      </c>
      <c r="Q15" s="61">
        <f>+P15-O15</f>
        <v>26717885.490000024</v>
      </c>
      <c r="R15" s="59">
        <f>SUM(R17:R22)</f>
        <v>0</v>
      </c>
      <c r="S15" s="60">
        <f>SUM(S17:S22)</f>
        <v>30666</v>
      </c>
      <c r="T15" s="61">
        <f>+S15-R15</f>
        <v>30666</v>
      </c>
      <c r="U15" s="59">
        <f>SUM(U17:U22)</f>
        <v>1892191085.609999</v>
      </c>
      <c r="V15" s="60">
        <f>SUM(V17:V22)</f>
        <v>2060038079.5599973</v>
      </c>
      <c r="W15" s="60">
        <f>+V15-U15</f>
        <v>167846993.94999838</v>
      </c>
      <c r="X15" s="64">
        <f>IF(U15=0,"",W15/U15)</f>
        <v>0.08870509708372734</v>
      </c>
      <c r="Y15" s="29"/>
    </row>
    <row r="16" spans="2:24" ht="4.5" customHeight="1">
      <c r="B16" s="58"/>
      <c r="C16" s="65"/>
      <c r="D16" s="66"/>
      <c r="E16" s="67"/>
      <c r="F16" s="65"/>
      <c r="G16" s="66"/>
      <c r="H16" s="67"/>
      <c r="I16" s="65"/>
      <c r="J16" s="66"/>
      <c r="K16" s="67"/>
      <c r="L16" s="65"/>
      <c r="M16" s="66"/>
      <c r="N16" s="67"/>
      <c r="O16" s="65"/>
      <c r="P16" s="66"/>
      <c r="Q16" s="67"/>
      <c r="R16" s="65"/>
      <c r="S16" s="66"/>
      <c r="T16" s="67"/>
      <c r="U16" s="65"/>
      <c r="V16" s="66"/>
      <c r="W16" s="66"/>
      <c r="X16" s="68">
        <f aca="true" t="shared" si="0" ref="X16:X28">IF(U16=0,"",W16/U16)</f>
      </c>
    </row>
    <row r="17" spans="2:26" s="121" customFormat="1" ht="15">
      <c r="B17" s="122" t="s">
        <v>48</v>
      </c>
      <c r="C17" s="65">
        <f>Egresos_1!F21</f>
        <v>1099667230</v>
      </c>
      <c r="D17" s="66">
        <f>Egresos_1!M21</f>
        <v>1216137937</v>
      </c>
      <c r="E17" s="67">
        <f aca="true" t="shared" si="1" ref="E17:E22">+D17-C17</f>
        <v>116470707</v>
      </c>
      <c r="F17" s="65">
        <v>907396173.9299991</v>
      </c>
      <c r="G17" s="66">
        <v>883559240.2599987</v>
      </c>
      <c r="H17" s="67">
        <f aca="true" t="shared" si="2" ref="H17:H22">+G17-F17</f>
        <v>-23836933.670000434</v>
      </c>
      <c r="I17" s="65">
        <v>62984755.14</v>
      </c>
      <c r="J17" s="66">
        <v>54751295</v>
      </c>
      <c r="K17" s="67">
        <f aca="true" t="shared" si="3" ref="K17:K22">+J17-I17</f>
        <v>-8233460.140000001</v>
      </c>
      <c r="L17" s="65">
        <v>0</v>
      </c>
      <c r="M17" s="66">
        <v>0</v>
      </c>
      <c r="N17" s="67">
        <f aca="true" t="shared" si="4" ref="N17:N22">+M17-L17</f>
        <v>0</v>
      </c>
      <c r="O17" s="65">
        <v>0</v>
      </c>
      <c r="P17" s="66">
        <v>0</v>
      </c>
      <c r="Q17" s="67">
        <f aca="true" t="shared" si="5" ref="Q17:Q22">+P17-O17</f>
        <v>0</v>
      </c>
      <c r="R17" s="65">
        <v>0</v>
      </c>
      <c r="S17" s="66">
        <v>0</v>
      </c>
      <c r="T17" s="67">
        <f aca="true" t="shared" si="6" ref="T17:T22">+S17-R17</f>
        <v>0</v>
      </c>
      <c r="U17" s="65">
        <f>+F17+I17+L17+O17+R17</f>
        <v>970380929.0699991</v>
      </c>
      <c r="V17" s="66">
        <f>+G17+J17+M17+P17+S17</f>
        <v>938310535.2599987</v>
      </c>
      <c r="W17" s="66">
        <f aca="true" t="shared" si="7" ref="W17:W22">+V17-U17</f>
        <v>-32070393.81000042</v>
      </c>
      <c r="X17" s="68">
        <f t="shared" si="0"/>
        <v>-0.0330492828633146</v>
      </c>
      <c r="Z17" s="123"/>
    </row>
    <row r="18" spans="2:26" s="121" customFormat="1" ht="15">
      <c r="B18" s="122" t="s">
        <v>49</v>
      </c>
      <c r="C18" s="65">
        <f>Egresos_1!F22</f>
        <v>177658591</v>
      </c>
      <c r="D18" s="66">
        <f>Egresos_1!M22</f>
        <v>185609040</v>
      </c>
      <c r="E18" s="67">
        <f t="shared" si="1"/>
        <v>7950449</v>
      </c>
      <c r="F18" s="65">
        <v>157651948.85999995</v>
      </c>
      <c r="G18" s="66">
        <v>158107079.06999996</v>
      </c>
      <c r="H18" s="67">
        <f t="shared" si="2"/>
        <v>455130.21000000834</v>
      </c>
      <c r="I18" s="65">
        <v>640142.27</v>
      </c>
      <c r="J18" s="66">
        <v>1517732.45</v>
      </c>
      <c r="K18" s="67">
        <f t="shared" si="3"/>
        <v>877590.1799999999</v>
      </c>
      <c r="L18" s="65">
        <v>0</v>
      </c>
      <c r="M18" s="66">
        <v>0</v>
      </c>
      <c r="N18" s="67">
        <f t="shared" si="4"/>
        <v>0</v>
      </c>
      <c r="O18" s="65">
        <v>0</v>
      </c>
      <c r="P18" s="66">
        <v>0</v>
      </c>
      <c r="Q18" s="67">
        <f t="shared" si="5"/>
        <v>0</v>
      </c>
      <c r="R18" s="65">
        <v>0</v>
      </c>
      <c r="S18" s="66">
        <v>0</v>
      </c>
      <c r="T18" s="67">
        <f t="shared" si="6"/>
        <v>0</v>
      </c>
      <c r="U18" s="65">
        <f aca="true" t="shared" si="8" ref="U18:V23">+F18+I18+L18+O18+R18</f>
        <v>158292091.12999997</v>
      </c>
      <c r="V18" s="66">
        <f t="shared" si="8"/>
        <v>159624811.51999995</v>
      </c>
      <c r="W18" s="66">
        <f t="shared" si="7"/>
        <v>1332720.3899999857</v>
      </c>
      <c r="X18" s="68">
        <f t="shared" si="0"/>
        <v>0.008419374464549004</v>
      </c>
      <c r="Z18" s="123"/>
    </row>
    <row r="19" spans="2:26" s="121" customFormat="1" ht="15">
      <c r="B19" s="122" t="s">
        <v>50</v>
      </c>
      <c r="C19" s="65">
        <f>Egresos_1!F23</f>
        <v>1516201993</v>
      </c>
      <c r="D19" s="66">
        <f>Egresos_1!M23</f>
        <v>1803112018</v>
      </c>
      <c r="E19" s="67">
        <f t="shared" si="1"/>
        <v>286910025</v>
      </c>
      <c r="F19" s="65">
        <v>572528770.8699999</v>
      </c>
      <c r="G19" s="66">
        <v>682822064.4999989</v>
      </c>
      <c r="H19" s="67">
        <f t="shared" si="2"/>
        <v>110293293.62999904</v>
      </c>
      <c r="I19" s="65">
        <v>125933290.30999988</v>
      </c>
      <c r="J19" s="66">
        <v>194704800.4699998</v>
      </c>
      <c r="K19" s="67">
        <f t="shared" si="3"/>
        <v>68771510.1599999</v>
      </c>
      <c r="L19" s="65">
        <v>0</v>
      </c>
      <c r="M19" s="66">
        <v>0</v>
      </c>
      <c r="N19" s="67">
        <f t="shared" si="4"/>
        <v>0</v>
      </c>
      <c r="O19" s="65">
        <v>28267103.530000005</v>
      </c>
      <c r="P19" s="66">
        <v>54940843.04000003</v>
      </c>
      <c r="Q19" s="67">
        <f t="shared" si="5"/>
        <v>26673739.510000024</v>
      </c>
      <c r="R19" s="65">
        <v>0</v>
      </c>
      <c r="S19" s="66">
        <v>30666</v>
      </c>
      <c r="T19" s="67">
        <f t="shared" si="6"/>
        <v>30666</v>
      </c>
      <c r="U19" s="65">
        <f t="shared" si="8"/>
        <v>726729164.7099998</v>
      </c>
      <c r="V19" s="66">
        <f t="shared" si="8"/>
        <v>932498374.0099988</v>
      </c>
      <c r="W19" s="66">
        <f t="shared" si="7"/>
        <v>205769209.299999</v>
      </c>
      <c r="X19" s="68">
        <f>IF(U19=0,"",W19/U19)</f>
        <v>0.28314428440767325</v>
      </c>
      <c r="Z19" s="123"/>
    </row>
    <row r="20" spans="2:26" s="121" customFormat="1" ht="15">
      <c r="B20" s="122" t="s">
        <v>84</v>
      </c>
      <c r="C20" s="65">
        <f>Egresos_1!F24</f>
        <v>259463050</v>
      </c>
      <c r="D20" s="66">
        <f>Egresos_1!M24</f>
        <v>28815386</v>
      </c>
      <c r="E20" s="67">
        <f t="shared" si="1"/>
        <v>-230647664</v>
      </c>
      <c r="F20" s="65">
        <v>36289867.870000005</v>
      </c>
      <c r="G20" s="66">
        <v>28498219.36</v>
      </c>
      <c r="H20" s="67">
        <f t="shared" si="2"/>
        <v>-7791648.510000005</v>
      </c>
      <c r="I20" s="65">
        <v>477662.63</v>
      </c>
      <c r="J20" s="66">
        <v>1040623.2300000001</v>
      </c>
      <c r="K20" s="67">
        <f t="shared" si="3"/>
        <v>562960.6000000001</v>
      </c>
      <c r="L20" s="65">
        <v>0</v>
      </c>
      <c r="M20" s="66">
        <v>0</v>
      </c>
      <c r="N20" s="67">
        <f t="shared" si="4"/>
        <v>0</v>
      </c>
      <c r="O20" s="65">
        <v>21370.2</v>
      </c>
      <c r="P20" s="66">
        <v>65516.18</v>
      </c>
      <c r="Q20" s="67">
        <f t="shared" si="5"/>
        <v>44145.979999999996</v>
      </c>
      <c r="R20" s="65">
        <v>0</v>
      </c>
      <c r="S20" s="66">
        <v>0</v>
      </c>
      <c r="T20" s="67">
        <f t="shared" si="6"/>
        <v>0</v>
      </c>
      <c r="U20" s="65">
        <f t="shared" si="8"/>
        <v>36788900.70000001</v>
      </c>
      <c r="V20" s="66">
        <f t="shared" si="8"/>
        <v>29604358.77</v>
      </c>
      <c r="W20" s="66">
        <f t="shared" si="7"/>
        <v>-7184541.930000011</v>
      </c>
      <c r="X20" s="68">
        <f>IF(U20=0,"",W20/U20)</f>
        <v>-0.19529101966343912</v>
      </c>
      <c r="Z20" s="123"/>
    </row>
    <row r="21" spans="2:26" s="121" customFormat="1" ht="15">
      <c r="B21" s="122"/>
      <c r="C21" s="65">
        <f>Egresos_1!F25</f>
        <v>0</v>
      </c>
      <c r="D21" s="66">
        <v>0</v>
      </c>
      <c r="E21" s="67">
        <f t="shared" si="1"/>
        <v>0</v>
      </c>
      <c r="F21" s="65">
        <v>0</v>
      </c>
      <c r="G21" s="66">
        <v>0</v>
      </c>
      <c r="H21" s="67">
        <f t="shared" si="2"/>
        <v>0</v>
      </c>
      <c r="I21" s="65">
        <v>0</v>
      </c>
      <c r="J21" s="66">
        <v>0</v>
      </c>
      <c r="K21" s="67">
        <f t="shared" si="3"/>
        <v>0</v>
      </c>
      <c r="L21" s="65">
        <v>0</v>
      </c>
      <c r="M21" s="66">
        <v>0</v>
      </c>
      <c r="N21" s="67">
        <f t="shared" si="4"/>
        <v>0</v>
      </c>
      <c r="O21" s="65">
        <v>0</v>
      </c>
      <c r="P21" s="66">
        <v>0</v>
      </c>
      <c r="Q21" s="67">
        <f t="shared" si="5"/>
        <v>0</v>
      </c>
      <c r="R21" s="65">
        <v>0</v>
      </c>
      <c r="S21" s="66">
        <v>0</v>
      </c>
      <c r="T21" s="67">
        <f t="shared" si="6"/>
        <v>0</v>
      </c>
      <c r="U21" s="65">
        <f t="shared" si="8"/>
        <v>0</v>
      </c>
      <c r="V21" s="66">
        <f t="shared" si="8"/>
        <v>0</v>
      </c>
      <c r="W21" s="66">
        <f t="shared" si="7"/>
        <v>0</v>
      </c>
      <c r="X21" s="68">
        <f>IF(U21=0,"",W21/U21)</f>
      </c>
      <c r="Z21" s="123"/>
    </row>
    <row r="22" spans="2:26" s="121" customFormat="1" ht="15">
      <c r="B22" s="122"/>
      <c r="C22" s="65">
        <f>Egresos_1!F26</f>
        <v>0</v>
      </c>
      <c r="D22" s="66">
        <v>0</v>
      </c>
      <c r="E22" s="67">
        <f t="shared" si="1"/>
        <v>0</v>
      </c>
      <c r="F22" s="65">
        <v>0</v>
      </c>
      <c r="G22" s="66">
        <v>0</v>
      </c>
      <c r="H22" s="67">
        <f t="shared" si="2"/>
        <v>0</v>
      </c>
      <c r="I22" s="65">
        <v>0</v>
      </c>
      <c r="J22" s="66">
        <v>0</v>
      </c>
      <c r="K22" s="67">
        <f t="shared" si="3"/>
        <v>0</v>
      </c>
      <c r="L22" s="65">
        <v>0</v>
      </c>
      <c r="M22" s="66">
        <v>0</v>
      </c>
      <c r="N22" s="67">
        <f t="shared" si="4"/>
        <v>0</v>
      </c>
      <c r="O22" s="65"/>
      <c r="P22" s="66"/>
      <c r="Q22" s="67">
        <f t="shared" si="5"/>
        <v>0</v>
      </c>
      <c r="R22" s="65"/>
      <c r="S22" s="66"/>
      <c r="T22" s="67">
        <f t="shared" si="6"/>
        <v>0</v>
      </c>
      <c r="U22" s="65">
        <f t="shared" si="8"/>
        <v>0</v>
      </c>
      <c r="V22" s="66">
        <f t="shared" si="8"/>
        <v>0</v>
      </c>
      <c r="W22" s="66">
        <f t="shared" si="7"/>
        <v>0</v>
      </c>
      <c r="X22" s="68">
        <f t="shared" si="0"/>
      </c>
      <c r="Z22" s="123"/>
    </row>
    <row r="23" spans="2:24" s="121" customFormat="1" ht="4.5" customHeight="1">
      <c r="B23" s="122"/>
      <c r="C23" s="65"/>
      <c r="D23" s="66"/>
      <c r="E23" s="67"/>
      <c r="F23" s="65"/>
      <c r="G23" s="66"/>
      <c r="H23" s="67"/>
      <c r="I23" s="65"/>
      <c r="J23" s="66"/>
      <c r="K23" s="67"/>
      <c r="L23" s="65"/>
      <c r="M23" s="66"/>
      <c r="N23" s="67"/>
      <c r="O23" s="65"/>
      <c r="P23" s="66"/>
      <c r="Q23" s="67"/>
      <c r="R23" s="65"/>
      <c r="S23" s="66"/>
      <c r="T23" s="67"/>
      <c r="U23" s="65">
        <f t="shared" si="8"/>
        <v>0</v>
      </c>
      <c r="V23" s="66"/>
      <c r="W23" s="66"/>
      <c r="X23" s="68">
        <f t="shared" si="0"/>
      </c>
    </row>
    <row r="24" spans="2:25" s="121" customFormat="1" ht="15">
      <c r="B24" s="124" t="s">
        <v>20</v>
      </c>
      <c r="C24" s="59">
        <f>SUM(C27:C28)</f>
        <v>874504153</v>
      </c>
      <c r="D24" s="62">
        <f>SUM(D27:D28)</f>
        <v>1154246940</v>
      </c>
      <c r="E24" s="61">
        <f>+D24-C24</f>
        <v>279742787</v>
      </c>
      <c r="F24" s="59">
        <f>SUM(F27:F28)</f>
        <v>303253472.8400001</v>
      </c>
      <c r="G24" s="62">
        <f>SUM(G27:G28)</f>
        <v>426720291.98999983</v>
      </c>
      <c r="H24" s="61">
        <f>+G24-F24</f>
        <v>123466819.14999974</v>
      </c>
      <c r="I24" s="59">
        <f>SUM(I27:I28)</f>
        <v>1265527.8999999997</v>
      </c>
      <c r="J24" s="62">
        <f>SUM(J27:J28)</f>
        <v>13871885.569999998</v>
      </c>
      <c r="K24" s="63">
        <f>+J24-I24</f>
        <v>12606357.669999998</v>
      </c>
      <c r="L24" s="59">
        <f>SUM(L27:L28)</f>
        <v>6217390.5</v>
      </c>
      <c r="M24" s="62">
        <f>SUM(M27:M28)</f>
        <v>8615937.25</v>
      </c>
      <c r="N24" s="63">
        <f>+M24-L24</f>
        <v>2398546.75</v>
      </c>
      <c r="O24" s="59">
        <f>SUM(O27:O28)</f>
        <v>647812.1900000001</v>
      </c>
      <c r="P24" s="62">
        <f>SUM(P27:P28)</f>
        <v>6587822.91</v>
      </c>
      <c r="Q24" s="61">
        <f>+P24-O24</f>
        <v>5940010.72</v>
      </c>
      <c r="R24" s="59">
        <f>SUM(R27:R28)</f>
        <v>0</v>
      </c>
      <c r="S24" s="62">
        <f>SUM(S27:S28)</f>
        <v>0</v>
      </c>
      <c r="T24" s="61">
        <f>+S24-R24</f>
        <v>0</v>
      </c>
      <c r="U24" s="59">
        <f>SUM(U27:U28)</f>
        <v>311384203.4300001</v>
      </c>
      <c r="V24" s="62">
        <f>SUM(V27:V28)</f>
        <v>455795937.7199998</v>
      </c>
      <c r="W24" s="60">
        <f>+V24-U24</f>
        <v>144411734.28999966</v>
      </c>
      <c r="X24" s="64">
        <f t="shared" si="0"/>
        <v>0.4637734756588696</v>
      </c>
      <c r="Y24" s="125"/>
    </row>
    <row r="25" spans="2:25" s="121" customFormat="1" ht="4.5" customHeight="1">
      <c r="B25" s="122"/>
      <c r="C25" s="65"/>
      <c r="D25" s="66"/>
      <c r="E25" s="67"/>
      <c r="F25" s="65"/>
      <c r="G25" s="66"/>
      <c r="H25" s="67"/>
      <c r="I25" s="65"/>
      <c r="J25" s="66"/>
      <c r="K25" s="67"/>
      <c r="L25" s="65"/>
      <c r="M25" s="66"/>
      <c r="N25" s="67"/>
      <c r="O25" s="65"/>
      <c r="P25" s="66"/>
      <c r="Q25" s="67"/>
      <c r="R25" s="65"/>
      <c r="S25" s="66"/>
      <c r="T25" s="67"/>
      <c r="U25" s="65"/>
      <c r="V25" s="66"/>
      <c r="W25" s="66"/>
      <c r="X25" s="68">
        <f t="shared" si="0"/>
      </c>
      <c r="Y25" s="125"/>
    </row>
    <row r="26" spans="1:26" s="121" customFormat="1" ht="15">
      <c r="A26" s="126"/>
      <c r="B26" s="73" t="s">
        <v>51</v>
      </c>
      <c r="C26" s="65"/>
      <c r="D26" s="74"/>
      <c r="E26" s="67"/>
      <c r="F26" s="65"/>
      <c r="G26" s="74"/>
      <c r="H26" s="67"/>
      <c r="I26" s="65"/>
      <c r="J26" s="74"/>
      <c r="K26" s="67"/>
      <c r="L26" s="65">
        <v>0</v>
      </c>
      <c r="M26" s="74"/>
      <c r="N26" s="67"/>
      <c r="O26" s="65"/>
      <c r="P26" s="74"/>
      <c r="Q26" s="67"/>
      <c r="R26" s="65"/>
      <c r="S26" s="74"/>
      <c r="T26" s="67"/>
      <c r="U26" s="65">
        <f aca="true" t="shared" si="9" ref="U26:V28">+F26+I26+L26+O26+R26</f>
        <v>0</v>
      </c>
      <c r="V26" s="192">
        <f t="shared" si="9"/>
        <v>0</v>
      </c>
      <c r="W26" s="66">
        <f>+V26-U26</f>
        <v>0</v>
      </c>
      <c r="X26" s="68">
        <f t="shared" si="0"/>
      </c>
      <c r="Z26" s="123"/>
    </row>
    <row r="27" spans="2:26" s="121" customFormat="1" ht="15">
      <c r="B27" s="73" t="s">
        <v>69</v>
      </c>
      <c r="C27" s="65">
        <f>Egresos_1!F28</f>
        <v>603764643</v>
      </c>
      <c r="D27" s="74">
        <f>Egresos_1!M28</f>
        <v>671533236</v>
      </c>
      <c r="E27" s="67">
        <f>+D27-C27</f>
        <v>67768593</v>
      </c>
      <c r="F27" s="65">
        <v>291238432.7600001</v>
      </c>
      <c r="G27" s="74">
        <v>357584287.08999985</v>
      </c>
      <c r="H27" s="67">
        <f>+G27-F27</f>
        <v>66345854.329999745</v>
      </c>
      <c r="I27" s="65">
        <v>0</v>
      </c>
      <c r="J27" s="74">
        <v>0</v>
      </c>
      <c r="K27" s="67">
        <f>+J27-I27</f>
        <v>0</v>
      </c>
      <c r="L27" s="65">
        <v>6217390.5</v>
      </c>
      <c r="M27" s="74">
        <v>8615937.25</v>
      </c>
      <c r="N27" s="67"/>
      <c r="O27" s="65">
        <v>78345.37</v>
      </c>
      <c r="P27" s="74">
        <v>3881228.28</v>
      </c>
      <c r="Q27" s="67">
        <f>+P27-O27</f>
        <v>3802882.9099999997</v>
      </c>
      <c r="R27" s="65">
        <v>0</v>
      </c>
      <c r="S27" s="74">
        <v>0</v>
      </c>
      <c r="T27" s="67">
        <f>+S27-R27</f>
        <v>0</v>
      </c>
      <c r="U27" s="65">
        <f t="shared" si="9"/>
        <v>297534168.6300001</v>
      </c>
      <c r="V27" s="192">
        <f t="shared" si="9"/>
        <v>370081452.6199998</v>
      </c>
      <c r="W27" s="66">
        <f>+V27-U27</f>
        <v>72547283.98999971</v>
      </c>
      <c r="X27" s="68">
        <f t="shared" si="0"/>
        <v>0.2438284124611456</v>
      </c>
      <c r="Z27" s="123"/>
    </row>
    <row r="28" spans="2:26" s="121" customFormat="1" ht="15">
      <c r="B28" s="80" t="s">
        <v>70</v>
      </c>
      <c r="C28" s="65">
        <f>Egresos_1!F29</f>
        <v>270739510</v>
      </c>
      <c r="D28" s="74">
        <f>Egresos_1!M29</f>
        <v>482713704</v>
      </c>
      <c r="E28" s="67">
        <f>+D28-C28</f>
        <v>211974194</v>
      </c>
      <c r="F28" s="65">
        <v>12015040.08</v>
      </c>
      <c r="G28" s="81">
        <v>69136004.89999998</v>
      </c>
      <c r="H28" s="67">
        <f>+G28-F28</f>
        <v>57120964.81999998</v>
      </c>
      <c r="I28" s="65">
        <v>1265527.8999999997</v>
      </c>
      <c r="J28" s="81">
        <v>13871885.569999998</v>
      </c>
      <c r="K28" s="67">
        <f>+J28-I28</f>
        <v>12606357.669999998</v>
      </c>
      <c r="L28" s="65">
        <v>0</v>
      </c>
      <c r="M28" s="81">
        <v>0</v>
      </c>
      <c r="N28" s="67"/>
      <c r="O28" s="65">
        <v>569466.8200000001</v>
      </c>
      <c r="P28" s="81">
        <v>2706594.63</v>
      </c>
      <c r="Q28" s="67">
        <f>+P28-O28</f>
        <v>2137127.8099999996</v>
      </c>
      <c r="R28" s="65">
        <v>0</v>
      </c>
      <c r="S28" s="81">
        <v>0</v>
      </c>
      <c r="T28" s="67">
        <f>+S28-R28</f>
        <v>0</v>
      </c>
      <c r="U28" s="65">
        <f t="shared" si="9"/>
        <v>13850034.8</v>
      </c>
      <c r="V28" s="192">
        <f t="shared" si="9"/>
        <v>85714485.09999996</v>
      </c>
      <c r="W28" s="66">
        <f>+V28-U28</f>
        <v>71864450.29999997</v>
      </c>
      <c r="X28" s="68">
        <f t="shared" si="0"/>
        <v>5.188755937277498</v>
      </c>
      <c r="Z28" s="123"/>
    </row>
    <row r="29" spans="2:26" s="121" customFormat="1" ht="15.75" thickBot="1">
      <c r="B29" s="122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67"/>
      <c r="O29" s="65"/>
      <c r="P29" s="66"/>
      <c r="Q29" s="67"/>
      <c r="R29" s="65"/>
      <c r="S29" s="66"/>
      <c r="T29" s="67"/>
      <c r="U29" s="65"/>
      <c r="V29" s="66"/>
      <c r="W29" s="66"/>
      <c r="X29" s="68"/>
      <c r="Z29" s="127"/>
    </row>
    <row r="30" spans="2:24" s="121" customFormat="1" ht="15.75" thickBot="1">
      <c r="B30" s="159" t="s">
        <v>21</v>
      </c>
      <c r="C30" s="153">
        <f>+C15+C24</f>
        <v>3927495017</v>
      </c>
      <c r="D30" s="153">
        <f>+D15+D24</f>
        <v>4387921321</v>
      </c>
      <c r="E30" s="154">
        <f>+D30-C30</f>
        <v>460426304</v>
      </c>
      <c r="F30" s="153">
        <f>+F15+F24</f>
        <v>1977120234.369999</v>
      </c>
      <c r="G30" s="155">
        <f>+G15+G24</f>
        <v>2179706895.1799974</v>
      </c>
      <c r="H30" s="154">
        <f>+G30-F30</f>
        <v>202586660.8099985</v>
      </c>
      <c r="I30" s="153">
        <f>+I15+I24</f>
        <v>191301378.24999988</v>
      </c>
      <c r="J30" s="156">
        <f>+J15+J24</f>
        <v>265886336.71999976</v>
      </c>
      <c r="K30" s="154">
        <f>+J30-I30</f>
        <v>74584958.46999988</v>
      </c>
      <c r="L30" s="153">
        <f>+L15+L24</f>
        <v>6217390.5</v>
      </c>
      <c r="M30" s="156">
        <f>+M15+M24</f>
        <v>8615937.25</v>
      </c>
      <c r="N30" s="157">
        <f>+M30-L30</f>
        <v>2398546.75</v>
      </c>
      <c r="O30" s="153">
        <f>+O15+O24</f>
        <v>28936285.920000006</v>
      </c>
      <c r="P30" s="155">
        <f>+P15+P24</f>
        <v>61594182.130000025</v>
      </c>
      <c r="Q30" s="154">
        <f>+P30-O30</f>
        <v>32657896.21000002</v>
      </c>
      <c r="R30" s="153">
        <f>+R15+R24</f>
        <v>0</v>
      </c>
      <c r="S30" s="155">
        <f>+S15+S24</f>
        <v>30666</v>
      </c>
      <c r="T30" s="154">
        <f>+S30-R30</f>
        <v>30666</v>
      </c>
      <c r="U30" s="153">
        <f>+U15+U24</f>
        <v>2203575289.039999</v>
      </c>
      <c r="V30" s="155">
        <f>+V15+V24</f>
        <v>2515834017.279997</v>
      </c>
      <c r="W30" s="155">
        <f>+V30-U30</f>
        <v>312258728.23999786</v>
      </c>
      <c r="X30" s="158">
        <f>IF(U30=0,"",W30/U30)</f>
        <v>0.14170549551589648</v>
      </c>
    </row>
    <row r="31" spans="2:24" ht="3.75" customHeight="1">
      <c r="B31" s="30"/>
      <c r="C31" s="31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2"/>
    </row>
    <row r="32" s="121" customFormat="1" ht="15">
      <c r="B32" s="13" t="s">
        <v>153</v>
      </c>
    </row>
    <row r="33" spans="2:19" s="121" customFormat="1" ht="15">
      <c r="B33" s="42" t="s">
        <v>155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0"/>
    </row>
  </sheetData>
  <sheetProtection/>
  <mergeCells count="14">
    <mergeCell ref="B5:X5"/>
    <mergeCell ref="B6:X6"/>
    <mergeCell ref="B3:X3"/>
    <mergeCell ref="B4:X4"/>
    <mergeCell ref="C11:E11"/>
    <mergeCell ref="F11:X11"/>
    <mergeCell ref="B12:B13"/>
    <mergeCell ref="O12:Q12"/>
    <mergeCell ref="U12:X12"/>
    <mergeCell ref="R12:T12"/>
    <mergeCell ref="C12:E12"/>
    <mergeCell ref="F12:H12"/>
    <mergeCell ref="I12:K12"/>
    <mergeCell ref="L12:N12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0" r:id="rId1"/>
  <headerFooter alignWithMargins="0">
    <oddFooter>&amp;CPágina &amp;P de &amp;N</oddFooter>
  </headerFooter>
  <ignoredErrors>
    <ignoredError sqref="N24 N15 N30 T15:T16 H15:H16 H23:H25 H29:H30 T23:T24 E24 E30 E15 K24 K30 T30" formula="1"/>
    <ignoredError sqref="L2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5"/>
  <sheetViews>
    <sheetView showGridLines="0" showZeros="0" zoomScalePageLayoutView="0" workbookViewId="0" topLeftCell="A1">
      <selection activeCell="W28" sqref="W28"/>
    </sheetView>
  </sheetViews>
  <sheetFormatPr defaultColWidth="16.57421875" defaultRowHeight="12.75"/>
  <cols>
    <col min="1" max="1" width="2.57421875" style="32" customWidth="1"/>
    <col min="2" max="2" width="5.7109375" style="32" customWidth="1"/>
    <col min="3" max="3" width="43.8515625" style="32" customWidth="1"/>
    <col min="4" max="4" width="0.85546875" style="93" customWidth="1"/>
    <col min="5" max="5" width="5.7109375" style="93" customWidth="1"/>
    <col min="6" max="6" width="43.57421875" style="32" customWidth="1"/>
    <col min="7" max="7" width="10.7109375" style="32" customWidth="1"/>
    <col min="8" max="8" width="10.7109375" style="32" bestFit="1" customWidth="1"/>
    <col min="9" max="9" width="12.00390625" style="32" bestFit="1" customWidth="1"/>
    <col min="10" max="10" width="10.7109375" style="32" customWidth="1"/>
    <col min="11" max="11" width="10.8515625" style="32" bestFit="1" customWidth="1"/>
    <col min="12" max="12" width="12.00390625" style="32" customWidth="1"/>
    <col min="13" max="14" width="10.00390625" style="32" customWidth="1"/>
    <col min="15" max="15" width="10.421875" style="32" customWidth="1"/>
    <col min="16" max="16" width="10.140625" style="32" bestFit="1" customWidth="1"/>
    <col min="17" max="17" width="10.57421875" style="32" customWidth="1"/>
    <col min="18" max="18" width="10.7109375" style="32" bestFit="1" customWidth="1"/>
    <col min="19" max="21" width="10.7109375" style="32" customWidth="1"/>
    <col min="22" max="23" width="10.8515625" style="32" bestFit="1" customWidth="1"/>
    <col min="24" max="24" width="11.00390625" style="32" bestFit="1" customWidth="1"/>
    <col min="25" max="25" width="8.00390625" style="32" customWidth="1"/>
    <col min="26" max="16384" width="16.57421875" style="32" customWidth="1"/>
  </cols>
  <sheetData>
    <row r="2" spans="3:25" ht="14.25">
      <c r="C2" s="225" t="s">
        <v>157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</row>
    <row r="3" spans="3:26" ht="12.75">
      <c r="C3" s="249" t="s">
        <v>22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33"/>
    </row>
    <row r="4" spans="3:26" ht="15.75">
      <c r="C4" s="250" t="s">
        <v>16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17"/>
    </row>
    <row r="5" spans="3:25" ht="12.75">
      <c r="C5" s="34" t="s">
        <v>27</v>
      </c>
      <c r="D5" s="34"/>
      <c r="E5" s="34"/>
      <c r="F5" s="34"/>
      <c r="G5" s="34"/>
      <c r="H5" s="34"/>
      <c r="I5" s="34"/>
      <c r="J5" s="34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3:25" ht="12.75">
      <c r="C6" s="34" t="s">
        <v>29</v>
      </c>
      <c r="D6" s="34"/>
      <c r="E6" s="34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3:25" ht="13.5" thickBot="1">
      <c r="C7" s="34"/>
      <c r="D7" s="34"/>
      <c r="E7" s="34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3:25" ht="15.75" customHeight="1" thickBot="1">
      <c r="C8" s="34"/>
      <c r="D8" s="34"/>
      <c r="E8" s="34"/>
      <c r="F8" s="36"/>
      <c r="G8" s="240" t="s">
        <v>30</v>
      </c>
      <c r="H8" s="241"/>
      <c r="I8" s="242"/>
      <c r="J8" s="240" t="s">
        <v>150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2:25" ht="16.5" customHeight="1">
      <c r="B9" s="245" t="s">
        <v>72</v>
      </c>
      <c r="C9" s="247" t="s">
        <v>86</v>
      </c>
      <c r="D9" s="55"/>
      <c r="E9" s="245" t="s">
        <v>72</v>
      </c>
      <c r="F9" s="247" t="s">
        <v>134</v>
      </c>
      <c r="G9" s="251" t="s">
        <v>71</v>
      </c>
      <c r="H9" s="251"/>
      <c r="I9" s="252"/>
      <c r="J9" s="228" t="s">
        <v>23</v>
      </c>
      <c r="K9" s="229"/>
      <c r="L9" s="230"/>
      <c r="M9" s="228" t="s">
        <v>31</v>
      </c>
      <c r="N9" s="229"/>
      <c r="O9" s="230"/>
      <c r="P9" s="228" t="s">
        <v>24</v>
      </c>
      <c r="Q9" s="229"/>
      <c r="R9" s="230"/>
      <c r="S9" s="228" t="s">
        <v>151</v>
      </c>
      <c r="T9" s="229"/>
      <c r="U9" s="230"/>
      <c r="V9" s="228" t="s">
        <v>7</v>
      </c>
      <c r="W9" s="229"/>
      <c r="X9" s="229"/>
      <c r="Y9" s="230"/>
    </row>
    <row r="10" spans="2:25" ht="17.25" customHeight="1">
      <c r="B10" s="246"/>
      <c r="C10" s="248"/>
      <c r="D10" s="49"/>
      <c r="E10" s="246"/>
      <c r="F10" s="248"/>
      <c r="G10" s="91">
        <v>2011</v>
      </c>
      <c r="H10" s="82">
        <v>2012</v>
      </c>
      <c r="I10" s="83" t="s">
        <v>17</v>
      </c>
      <c r="J10" s="91">
        <v>2011</v>
      </c>
      <c r="K10" s="82">
        <v>2012</v>
      </c>
      <c r="L10" s="83" t="s">
        <v>17</v>
      </c>
      <c r="M10" s="91">
        <v>2011</v>
      </c>
      <c r="N10" s="82">
        <v>2012</v>
      </c>
      <c r="O10" s="83" t="s">
        <v>17</v>
      </c>
      <c r="P10" s="91">
        <v>2011</v>
      </c>
      <c r="Q10" s="82">
        <v>2012</v>
      </c>
      <c r="R10" s="83" t="s">
        <v>17</v>
      </c>
      <c r="S10" s="91">
        <v>2011</v>
      </c>
      <c r="T10" s="82">
        <v>2012</v>
      </c>
      <c r="U10" s="83" t="s">
        <v>17</v>
      </c>
      <c r="V10" s="91">
        <v>2011</v>
      </c>
      <c r="W10" s="82">
        <v>2012</v>
      </c>
      <c r="X10" s="82" t="s">
        <v>17</v>
      </c>
      <c r="Y10" s="38" t="s">
        <v>18</v>
      </c>
    </row>
    <row r="11" spans="2:25" ht="4.5" customHeight="1">
      <c r="B11" s="84"/>
      <c r="C11" s="85"/>
      <c r="D11" s="92"/>
      <c r="E11" s="84"/>
      <c r="F11" s="85"/>
      <c r="G11" s="86"/>
      <c r="H11" s="87"/>
      <c r="I11" s="85"/>
      <c r="J11" s="86"/>
      <c r="K11" s="87"/>
      <c r="L11" s="85"/>
      <c r="M11" s="86"/>
      <c r="N11" s="87"/>
      <c r="O11" s="85"/>
      <c r="P11" s="86"/>
      <c r="Q11" s="87"/>
      <c r="R11" s="86"/>
      <c r="S11" s="86"/>
      <c r="T11" s="87"/>
      <c r="U11" s="86"/>
      <c r="V11" s="88"/>
      <c r="W11" s="87"/>
      <c r="X11" s="85"/>
      <c r="Y11" s="129"/>
    </row>
    <row r="12" spans="2:27" ht="12.75" customHeight="1">
      <c r="B12" s="69" t="s">
        <v>54</v>
      </c>
      <c r="C12" s="101" t="s">
        <v>80</v>
      </c>
      <c r="D12" s="97"/>
      <c r="E12" s="69" t="s">
        <v>54</v>
      </c>
      <c r="F12" s="101" t="s">
        <v>80</v>
      </c>
      <c r="G12" s="164">
        <v>43843660</v>
      </c>
      <c r="H12" s="165">
        <v>48934320</v>
      </c>
      <c r="I12" s="166">
        <f aca="true" t="shared" si="0" ref="I12:I18">+H12-G12</f>
        <v>5090660</v>
      </c>
      <c r="J12" s="164">
        <v>43843660</v>
      </c>
      <c r="K12" s="165">
        <v>48934320</v>
      </c>
      <c r="L12" s="166">
        <f>+K12-J12</f>
        <v>5090660</v>
      </c>
      <c r="M12" s="164"/>
      <c r="N12" s="165"/>
      <c r="O12" s="166">
        <f>+N12-M12</f>
        <v>0</v>
      </c>
      <c r="P12" s="164"/>
      <c r="Q12" s="165"/>
      <c r="R12" s="166">
        <f>+Q12-P12</f>
        <v>0</v>
      </c>
      <c r="S12" s="164"/>
      <c r="T12" s="165"/>
      <c r="U12" s="166">
        <f>+T12-S12</f>
        <v>0</v>
      </c>
      <c r="V12" s="164">
        <f>+P12+M12+J12+S12</f>
        <v>43843660</v>
      </c>
      <c r="W12" s="165">
        <f>+Q12+N12+K12+T12</f>
        <v>48934320</v>
      </c>
      <c r="X12" s="166">
        <f aca="true" t="shared" si="1" ref="X12:X18">+W12-V12</f>
        <v>5090660</v>
      </c>
      <c r="Y12" s="193">
        <f aca="true" t="shared" si="2" ref="Y12:Y28">IF(V12=0," ",X12/V12)</f>
        <v>0.116109375905205</v>
      </c>
      <c r="AA12" s="39"/>
    </row>
    <row r="13" spans="2:27" ht="12.75" customHeight="1">
      <c r="B13" s="69"/>
      <c r="C13" s="101"/>
      <c r="D13" s="97"/>
      <c r="E13" s="69"/>
      <c r="F13" s="101"/>
      <c r="G13" s="164"/>
      <c r="H13" s="165"/>
      <c r="I13" s="167"/>
      <c r="J13" s="164"/>
      <c r="K13" s="165"/>
      <c r="L13" s="167"/>
      <c r="M13" s="164"/>
      <c r="N13" s="165"/>
      <c r="O13" s="167"/>
      <c r="P13" s="164"/>
      <c r="Q13" s="165"/>
      <c r="R13" s="167"/>
      <c r="S13" s="164"/>
      <c r="T13" s="165"/>
      <c r="U13" s="167"/>
      <c r="V13" s="164"/>
      <c r="W13" s="165"/>
      <c r="X13" s="167"/>
      <c r="Y13" s="193"/>
      <c r="AA13" s="39"/>
    </row>
    <row r="14" spans="2:27" ht="12.75" customHeight="1">
      <c r="B14" s="69" t="s">
        <v>53</v>
      </c>
      <c r="C14" s="101" t="s">
        <v>79</v>
      </c>
      <c r="D14" s="97"/>
      <c r="E14" s="69" t="s">
        <v>53</v>
      </c>
      <c r="F14" s="101" t="s">
        <v>79</v>
      </c>
      <c r="G14" s="164">
        <v>70347214</v>
      </c>
      <c r="H14" s="165">
        <v>78992124</v>
      </c>
      <c r="I14" s="166">
        <f t="shared" si="0"/>
        <v>8644910</v>
      </c>
      <c r="J14" s="164">
        <v>70347214</v>
      </c>
      <c r="K14" s="165">
        <v>78992124</v>
      </c>
      <c r="L14" s="166">
        <f>+K14-J14</f>
        <v>8644910</v>
      </c>
      <c r="M14" s="164"/>
      <c r="N14" s="165"/>
      <c r="O14" s="166">
        <f>+N14-M14</f>
        <v>0</v>
      </c>
      <c r="P14" s="164"/>
      <c r="Q14" s="165"/>
      <c r="R14" s="166">
        <f>+Q14-P14</f>
        <v>0</v>
      </c>
      <c r="S14" s="164"/>
      <c r="T14" s="165"/>
      <c r="U14" s="166">
        <f>+T14-S14</f>
        <v>0</v>
      </c>
      <c r="V14" s="164">
        <f aca="true" t="shared" si="3" ref="V14:W18">+P14+M14+J14+S14</f>
        <v>70347214</v>
      </c>
      <c r="W14" s="165">
        <f t="shared" si="3"/>
        <v>78992124</v>
      </c>
      <c r="X14" s="166">
        <f t="shared" si="1"/>
        <v>8644910</v>
      </c>
      <c r="Y14" s="193">
        <f t="shared" si="2"/>
        <v>0.12288915947687708</v>
      </c>
      <c r="AA14" s="39"/>
    </row>
    <row r="15" spans="2:27" ht="12.75" customHeight="1">
      <c r="B15" s="69" t="s">
        <v>55</v>
      </c>
      <c r="C15" s="101" t="s">
        <v>73</v>
      </c>
      <c r="D15" s="97"/>
      <c r="E15" s="69" t="s">
        <v>55</v>
      </c>
      <c r="F15" s="101" t="s">
        <v>73</v>
      </c>
      <c r="G15" s="164">
        <v>191241133</v>
      </c>
      <c r="H15" s="165">
        <v>209202704</v>
      </c>
      <c r="I15" s="166">
        <f t="shared" si="0"/>
        <v>17961571</v>
      </c>
      <c r="J15" s="164">
        <v>191241133</v>
      </c>
      <c r="K15" s="165">
        <v>209202704</v>
      </c>
      <c r="L15" s="166">
        <f>+K15-J15</f>
        <v>17961571</v>
      </c>
      <c r="M15" s="164"/>
      <c r="N15" s="165"/>
      <c r="O15" s="166">
        <f>+N15-M15</f>
        <v>0</v>
      </c>
      <c r="P15" s="164"/>
      <c r="Q15" s="165"/>
      <c r="R15" s="166">
        <f>+Q15-P15</f>
        <v>0</v>
      </c>
      <c r="S15" s="164"/>
      <c r="T15" s="165"/>
      <c r="U15" s="166">
        <f>+T15-S15</f>
        <v>0</v>
      </c>
      <c r="V15" s="164">
        <f t="shared" si="3"/>
        <v>191241133</v>
      </c>
      <c r="W15" s="165">
        <f t="shared" si="3"/>
        <v>209202704</v>
      </c>
      <c r="X15" s="166">
        <f t="shared" si="1"/>
        <v>17961571</v>
      </c>
      <c r="Y15" s="193">
        <f t="shared" si="2"/>
        <v>0.09392106561092169</v>
      </c>
      <c r="AA15" s="39"/>
    </row>
    <row r="16" spans="2:27" ht="12.75" customHeight="1">
      <c r="B16" s="70" t="s">
        <v>64</v>
      </c>
      <c r="C16" s="101" t="s">
        <v>78</v>
      </c>
      <c r="D16" s="97"/>
      <c r="E16" s="70" t="s">
        <v>64</v>
      </c>
      <c r="F16" s="101" t="s">
        <v>78</v>
      </c>
      <c r="G16" s="164">
        <v>200</v>
      </c>
      <c r="H16" s="165">
        <v>0</v>
      </c>
      <c r="I16" s="166">
        <f t="shared" si="0"/>
        <v>-200</v>
      </c>
      <c r="J16" s="164">
        <v>200</v>
      </c>
      <c r="K16" s="165">
        <v>0</v>
      </c>
      <c r="L16" s="166">
        <f>+K16-J16</f>
        <v>-200</v>
      </c>
      <c r="M16" s="164"/>
      <c r="N16" s="165"/>
      <c r="O16" s="166">
        <f>+N16-M16</f>
        <v>0</v>
      </c>
      <c r="P16" s="164"/>
      <c r="Q16" s="165"/>
      <c r="R16" s="166">
        <f>+Q16-P16</f>
        <v>0</v>
      </c>
      <c r="S16" s="164"/>
      <c r="T16" s="165"/>
      <c r="U16" s="166">
        <f>+T16-S16</f>
        <v>0</v>
      </c>
      <c r="V16" s="164">
        <f t="shared" si="3"/>
        <v>200</v>
      </c>
      <c r="W16" s="165">
        <f t="shared" si="3"/>
        <v>0</v>
      </c>
      <c r="X16" s="166">
        <f t="shared" si="1"/>
        <v>-200</v>
      </c>
      <c r="Y16" s="193">
        <f t="shared" si="2"/>
        <v>-1</v>
      </c>
      <c r="AA16" s="39"/>
    </row>
    <row r="17" spans="2:27" ht="12.75" customHeight="1">
      <c r="B17" s="69" t="s">
        <v>65</v>
      </c>
      <c r="C17" s="101" t="s">
        <v>76</v>
      </c>
      <c r="D17" s="97"/>
      <c r="E17" s="69" t="s">
        <v>65</v>
      </c>
      <c r="F17" s="101" t="s">
        <v>76</v>
      </c>
      <c r="G17" s="164">
        <v>3435437</v>
      </c>
      <c r="H17" s="165">
        <v>1699365</v>
      </c>
      <c r="I17" s="166">
        <f t="shared" si="0"/>
        <v>-1736072</v>
      </c>
      <c r="J17" s="164">
        <v>3435437</v>
      </c>
      <c r="K17" s="165">
        <v>1699365</v>
      </c>
      <c r="L17" s="166">
        <f>+K17-J17</f>
        <v>-1736072</v>
      </c>
      <c r="M17" s="164"/>
      <c r="N17" s="165"/>
      <c r="O17" s="166">
        <f>+N17-M17</f>
        <v>0</v>
      </c>
      <c r="P17" s="164"/>
      <c r="Q17" s="165"/>
      <c r="R17" s="166">
        <f>+Q17-P17</f>
        <v>0</v>
      </c>
      <c r="S17" s="164"/>
      <c r="T17" s="165"/>
      <c r="U17" s="166">
        <f>+T17-S17</f>
        <v>0</v>
      </c>
      <c r="V17" s="164">
        <f t="shared" si="3"/>
        <v>3435437</v>
      </c>
      <c r="W17" s="165">
        <f t="shared" si="3"/>
        <v>1699365</v>
      </c>
      <c r="X17" s="166">
        <f t="shared" si="1"/>
        <v>-1736072</v>
      </c>
      <c r="Y17" s="193">
        <f t="shared" si="2"/>
        <v>-0.5053424062208097</v>
      </c>
      <c r="AA17" s="39"/>
    </row>
    <row r="18" spans="2:27" ht="12.75" customHeight="1">
      <c r="B18" s="70" t="s">
        <v>60</v>
      </c>
      <c r="C18" s="101" t="s">
        <v>77</v>
      </c>
      <c r="D18" s="97"/>
      <c r="E18" s="70" t="s">
        <v>60</v>
      </c>
      <c r="F18" s="128" t="s">
        <v>77</v>
      </c>
      <c r="G18" s="164">
        <v>1235421</v>
      </c>
      <c r="H18" s="165">
        <v>657144</v>
      </c>
      <c r="I18" s="166">
        <f t="shared" si="0"/>
        <v>-578277</v>
      </c>
      <c r="J18" s="164">
        <v>1235421</v>
      </c>
      <c r="K18" s="165">
        <v>657144</v>
      </c>
      <c r="L18" s="166">
        <f>+K18-J18</f>
        <v>-578277</v>
      </c>
      <c r="M18" s="164"/>
      <c r="N18" s="165"/>
      <c r="O18" s="166">
        <f>+N18-M18</f>
        <v>0</v>
      </c>
      <c r="P18" s="164"/>
      <c r="Q18" s="165"/>
      <c r="R18" s="166">
        <f>+Q18-P18</f>
        <v>0</v>
      </c>
      <c r="S18" s="164"/>
      <c r="T18" s="165"/>
      <c r="U18" s="166">
        <f>+T18-S18</f>
        <v>0</v>
      </c>
      <c r="V18" s="164">
        <f t="shared" si="3"/>
        <v>1235421</v>
      </c>
      <c r="W18" s="165">
        <f t="shared" si="3"/>
        <v>657144</v>
      </c>
      <c r="X18" s="166">
        <f t="shared" si="1"/>
        <v>-578277</v>
      </c>
      <c r="Y18" s="193">
        <f t="shared" si="2"/>
        <v>-0.4680809214025017</v>
      </c>
      <c r="AA18" s="39"/>
    </row>
    <row r="19" spans="2:27" ht="12.75" customHeight="1">
      <c r="B19" s="104"/>
      <c r="C19" s="100"/>
      <c r="D19" s="95"/>
      <c r="E19" s="104"/>
      <c r="F19" s="100"/>
      <c r="G19" s="168"/>
      <c r="H19" s="169"/>
      <c r="I19" s="170"/>
      <c r="J19" s="168"/>
      <c r="K19" s="169"/>
      <c r="L19" s="170"/>
      <c r="M19" s="168"/>
      <c r="N19" s="169"/>
      <c r="O19" s="170"/>
      <c r="P19" s="168"/>
      <c r="Q19" s="169"/>
      <c r="R19" s="170"/>
      <c r="S19" s="168"/>
      <c r="T19" s="169"/>
      <c r="U19" s="170"/>
      <c r="V19" s="168"/>
      <c r="W19" s="169"/>
      <c r="X19" s="170"/>
      <c r="Y19" s="194"/>
      <c r="AA19" s="39"/>
    </row>
    <row r="20" spans="2:27" ht="12.75" customHeight="1">
      <c r="B20" s="70" t="s">
        <v>58</v>
      </c>
      <c r="C20" s="101" t="s">
        <v>75</v>
      </c>
      <c r="D20" s="97"/>
      <c r="E20" s="70" t="s">
        <v>58</v>
      </c>
      <c r="F20" s="101" t="s">
        <v>75</v>
      </c>
      <c r="G20" s="164">
        <v>113000340</v>
      </c>
      <c r="H20" s="165">
        <v>57775387</v>
      </c>
      <c r="I20" s="166">
        <f>+H20-G20</f>
        <v>-55224953</v>
      </c>
      <c r="J20" s="164"/>
      <c r="K20" s="165"/>
      <c r="L20" s="166">
        <f>+K20-J20</f>
        <v>0</v>
      </c>
      <c r="M20" s="164"/>
      <c r="N20" s="165"/>
      <c r="O20" s="166">
        <f>+N20-M20</f>
        <v>0</v>
      </c>
      <c r="P20" s="164">
        <v>113000340</v>
      </c>
      <c r="Q20" s="165">
        <v>57775387</v>
      </c>
      <c r="R20" s="166">
        <f>+Q20-P20</f>
        <v>-55224953</v>
      </c>
      <c r="S20" s="164"/>
      <c r="T20" s="165"/>
      <c r="U20" s="166">
        <f>+T20-S20</f>
        <v>0</v>
      </c>
      <c r="V20" s="164">
        <f aca="true" t="shared" si="4" ref="V20:W22">+P20+M20+J20+S20</f>
        <v>113000340</v>
      </c>
      <c r="W20" s="165">
        <f t="shared" si="4"/>
        <v>57775387</v>
      </c>
      <c r="X20" s="166">
        <f>+W20-V20</f>
        <v>-55224953</v>
      </c>
      <c r="Y20" s="193">
        <f t="shared" si="2"/>
        <v>-0.4887149277603943</v>
      </c>
      <c r="AA20" s="39"/>
    </row>
    <row r="21" spans="2:27" ht="12.75" customHeight="1">
      <c r="B21" s="69" t="s">
        <v>139</v>
      </c>
      <c r="C21" s="101" t="s">
        <v>140</v>
      </c>
      <c r="D21" s="97"/>
      <c r="E21" s="69" t="s">
        <v>139</v>
      </c>
      <c r="F21" s="101" t="s">
        <v>140</v>
      </c>
      <c r="G21" s="164"/>
      <c r="H21" s="165"/>
      <c r="I21" s="166">
        <f>+H21-G21</f>
        <v>0</v>
      </c>
      <c r="J21" s="164"/>
      <c r="K21" s="165"/>
      <c r="L21" s="166">
        <f>+K21-J21</f>
        <v>0</v>
      </c>
      <c r="M21" s="164"/>
      <c r="N21" s="165"/>
      <c r="O21" s="166">
        <f>+N21-M21</f>
        <v>0</v>
      </c>
      <c r="P21" s="164"/>
      <c r="Q21" s="165"/>
      <c r="R21" s="166">
        <f>+Q21-P21</f>
        <v>0</v>
      </c>
      <c r="S21" s="164"/>
      <c r="T21" s="165"/>
      <c r="U21" s="166">
        <f>+T21-S21</f>
        <v>0</v>
      </c>
      <c r="V21" s="164">
        <f t="shared" si="4"/>
        <v>0</v>
      </c>
      <c r="W21" s="165">
        <f t="shared" si="4"/>
        <v>0</v>
      </c>
      <c r="X21" s="166">
        <f>+W21-V21</f>
        <v>0</v>
      </c>
      <c r="Y21" s="193" t="str">
        <f>IF(V21=0," ",X21/V21)</f>
        <v> </v>
      </c>
      <c r="AA21" s="39"/>
    </row>
    <row r="22" spans="2:27" ht="12.75" customHeight="1">
      <c r="B22" s="69" t="s">
        <v>66</v>
      </c>
      <c r="C22" s="101" t="s">
        <v>81</v>
      </c>
      <c r="D22" s="97"/>
      <c r="E22" s="69" t="s">
        <v>66</v>
      </c>
      <c r="F22" s="101" t="s">
        <v>81</v>
      </c>
      <c r="G22" s="164">
        <v>151523</v>
      </c>
      <c r="H22" s="165">
        <v>1216902</v>
      </c>
      <c r="I22" s="166">
        <f>+H22-G22</f>
        <v>1065379</v>
      </c>
      <c r="J22" s="164"/>
      <c r="K22" s="165"/>
      <c r="L22" s="166">
        <f>+K22-J22</f>
        <v>0</v>
      </c>
      <c r="M22" s="164"/>
      <c r="N22" s="165"/>
      <c r="O22" s="166">
        <f>+N22-M22</f>
        <v>0</v>
      </c>
      <c r="P22" s="164">
        <v>151523</v>
      </c>
      <c r="Q22" s="165">
        <v>1216902</v>
      </c>
      <c r="R22" s="166">
        <f>+Q22-P22</f>
        <v>1065379</v>
      </c>
      <c r="S22" s="164"/>
      <c r="T22" s="165"/>
      <c r="U22" s="166">
        <f>+T22-S22</f>
        <v>0</v>
      </c>
      <c r="V22" s="164">
        <f t="shared" si="4"/>
        <v>151523</v>
      </c>
      <c r="W22" s="165">
        <f t="shared" si="4"/>
        <v>1216902</v>
      </c>
      <c r="X22" s="166">
        <f>+W22-V22</f>
        <v>1065379</v>
      </c>
      <c r="Y22" s="193">
        <f t="shared" si="2"/>
        <v>7.031137187093709</v>
      </c>
      <c r="AA22" s="39"/>
    </row>
    <row r="23" spans="2:27" ht="12.75" customHeight="1">
      <c r="B23" s="98"/>
      <c r="C23" s="103"/>
      <c r="D23" s="95"/>
      <c r="E23" s="98"/>
      <c r="F23" s="103"/>
      <c r="G23" s="168"/>
      <c r="H23" s="169"/>
      <c r="I23" s="170"/>
      <c r="J23" s="168"/>
      <c r="K23" s="169"/>
      <c r="L23" s="170"/>
      <c r="M23" s="168"/>
      <c r="N23" s="169"/>
      <c r="O23" s="170"/>
      <c r="P23" s="168"/>
      <c r="Q23" s="169"/>
      <c r="R23" s="170"/>
      <c r="S23" s="168"/>
      <c r="T23" s="169"/>
      <c r="U23" s="170"/>
      <c r="V23" s="168"/>
      <c r="W23" s="169"/>
      <c r="X23" s="170"/>
      <c r="Y23" s="194"/>
      <c r="AA23" s="39"/>
    </row>
    <row r="24" spans="2:27" ht="12.75" customHeight="1">
      <c r="B24" s="70" t="s">
        <v>141</v>
      </c>
      <c r="C24" s="101" t="s">
        <v>142</v>
      </c>
      <c r="D24" s="97"/>
      <c r="E24" s="70" t="s">
        <v>141</v>
      </c>
      <c r="F24" s="101" t="s">
        <v>142</v>
      </c>
      <c r="G24" s="164">
        <v>56122200</v>
      </c>
      <c r="H24" s="165">
        <v>32032000</v>
      </c>
      <c r="I24" s="166">
        <f>+H24-G24</f>
        <v>-24090200</v>
      </c>
      <c r="J24" s="164"/>
      <c r="K24" s="165"/>
      <c r="L24" s="166">
        <f>+K24-J24</f>
        <v>0</v>
      </c>
      <c r="M24" s="164">
        <v>56122200</v>
      </c>
      <c r="N24" s="165">
        <v>32032000</v>
      </c>
      <c r="O24" s="166">
        <f>+N24-M24</f>
        <v>-24090200</v>
      </c>
      <c r="P24" s="164"/>
      <c r="Q24" s="165"/>
      <c r="R24" s="166">
        <f>+Q24-P24</f>
        <v>0</v>
      </c>
      <c r="S24" s="164"/>
      <c r="T24" s="165"/>
      <c r="U24" s="166">
        <f>+T24-S24</f>
        <v>0</v>
      </c>
      <c r="V24" s="164">
        <f>+P24+M24+J24+S24</f>
        <v>56122200</v>
      </c>
      <c r="W24" s="165">
        <f>+Q24+N24+K24+T24</f>
        <v>32032000</v>
      </c>
      <c r="X24" s="166">
        <f>+W24-V24</f>
        <v>-24090200</v>
      </c>
      <c r="Y24" s="193">
        <f>IF(V24=0," ",X24/V24)</f>
        <v>-0.4292454679253486</v>
      </c>
      <c r="AA24" s="39"/>
    </row>
    <row r="25" spans="2:27" ht="12.75" customHeight="1">
      <c r="B25" s="98"/>
      <c r="C25" s="103"/>
      <c r="D25" s="95"/>
      <c r="E25" s="98"/>
      <c r="F25" s="103"/>
      <c r="G25" s="168"/>
      <c r="H25" s="169"/>
      <c r="I25" s="170"/>
      <c r="J25" s="168"/>
      <c r="K25" s="169"/>
      <c r="L25" s="170"/>
      <c r="M25" s="168"/>
      <c r="N25" s="169"/>
      <c r="O25" s="170"/>
      <c r="P25" s="168"/>
      <c r="Q25" s="169"/>
      <c r="R25" s="170"/>
      <c r="S25" s="168"/>
      <c r="T25" s="169"/>
      <c r="U25" s="170"/>
      <c r="V25" s="168"/>
      <c r="W25" s="169"/>
      <c r="X25" s="170"/>
      <c r="Y25" s="194"/>
      <c r="AA25" s="39"/>
    </row>
    <row r="26" spans="2:27" ht="12.75" customHeight="1">
      <c r="B26" s="70" t="s">
        <v>63</v>
      </c>
      <c r="C26" s="101" t="s">
        <v>74</v>
      </c>
      <c r="D26" s="97"/>
      <c r="E26" s="70" t="s">
        <v>63</v>
      </c>
      <c r="F26" s="101" t="s">
        <v>74</v>
      </c>
      <c r="G26" s="164">
        <v>182362687</v>
      </c>
      <c r="H26" s="165">
        <v>192707007</v>
      </c>
      <c r="I26" s="166">
        <f>+H26-G26</f>
        <v>10344320</v>
      </c>
      <c r="J26" s="164">
        <v>103207782</v>
      </c>
      <c r="K26" s="165">
        <v>123877014</v>
      </c>
      <c r="L26" s="166">
        <f>+K26-J26</f>
        <v>20669232</v>
      </c>
      <c r="M26" s="164">
        <v>1896187</v>
      </c>
      <c r="N26" s="165">
        <v>4498751</v>
      </c>
      <c r="O26" s="166">
        <f>+N26-M26</f>
        <v>2602564</v>
      </c>
      <c r="P26" s="164">
        <v>66782816</v>
      </c>
      <c r="Q26" s="165">
        <v>59086973</v>
      </c>
      <c r="R26" s="166">
        <f>+Q26-P26</f>
        <v>-7695843</v>
      </c>
      <c r="S26" s="164">
        <v>10475902</v>
      </c>
      <c r="T26" s="165">
        <v>5244269</v>
      </c>
      <c r="U26" s="166">
        <f>+T26-S26</f>
        <v>-5231633</v>
      </c>
      <c r="V26" s="164">
        <f>+P26+M26+J26+S26</f>
        <v>182362687</v>
      </c>
      <c r="W26" s="165">
        <f>+Q26+N26+K26+T26</f>
        <v>192707007</v>
      </c>
      <c r="X26" s="166">
        <f>+W26-V26</f>
        <v>10344320</v>
      </c>
      <c r="Y26" s="193">
        <f t="shared" si="2"/>
        <v>0.056723884530172554</v>
      </c>
      <c r="AA26" s="39"/>
    </row>
    <row r="27" spans="2:27" ht="12.75" customHeight="1">
      <c r="B27" s="99"/>
      <c r="C27" s="96"/>
      <c r="D27" s="97"/>
      <c r="E27" s="105"/>
      <c r="F27" s="102"/>
      <c r="G27" s="164"/>
      <c r="H27" s="165"/>
      <c r="I27" s="166"/>
      <c r="J27" s="164"/>
      <c r="K27" s="165"/>
      <c r="L27" s="166"/>
      <c r="M27" s="164"/>
      <c r="N27" s="165"/>
      <c r="O27" s="166"/>
      <c r="P27" s="164"/>
      <c r="Q27" s="165"/>
      <c r="R27" s="166"/>
      <c r="S27" s="164"/>
      <c r="T27" s="165"/>
      <c r="U27" s="166"/>
      <c r="V27" s="164"/>
      <c r="W27" s="165"/>
      <c r="X27" s="166"/>
      <c r="Y27" s="195" t="str">
        <f t="shared" si="2"/>
        <v> </v>
      </c>
      <c r="AA27" s="39"/>
    </row>
    <row r="28" spans="2:25" ht="20.25" customHeight="1" thickBot="1">
      <c r="B28" s="243" t="s">
        <v>7</v>
      </c>
      <c r="C28" s="244"/>
      <c r="D28" s="55"/>
      <c r="E28" s="243" t="s">
        <v>7</v>
      </c>
      <c r="F28" s="244"/>
      <c r="G28" s="162">
        <f>+G26+G24+G22+G21+G20+G18+G17+G16+G15+G14+G12</f>
        <v>661739815</v>
      </c>
      <c r="H28" s="108">
        <f aca="true" t="shared" si="5" ref="H28:X28">+H26+H24+H22+H21+H20+H18+H17+H16+H15+H14+H12</f>
        <v>623216953</v>
      </c>
      <c r="I28" s="109">
        <f t="shared" si="5"/>
        <v>-38522862</v>
      </c>
      <c r="J28" s="162">
        <f t="shared" si="5"/>
        <v>413310847</v>
      </c>
      <c r="K28" s="108">
        <f t="shared" si="5"/>
        <v>463362671</v>
      </c>
      <c r="L28" s="109">
        <f t="shared" si="5"/>
        <v>50051824</v>
      </c>
      <c r="M28" s="162">
        <f t="shared" si="5"/>
        <v>58018387</v>
      </c>
      <c r="N28" s="108">
        <f t="shared" si="5"/>
        <v>36530751</v>
      </c>
      <c r="O28" s="109">
        <f t="shared" si="5"/>
        <v>-21487636</v>
      </c>
      <c r="P28" s="162">
        <f t="shared" si="5"/>
        <v>179934679</v>
      </c>
      <c r="Q28" s="108">
        <f t="shared" si="5"/>
        <v>118079262</v>
      </c>
      <c r="R28" s="109">
        <f t="shared" si="5"/>
        <v>-61855417</v>
      </c>
      <c r="S28" s="162">
        <f>+S26+S24+S22+S21+S20+S18+S17+S16+S15+S14+S12</f>
        <v>10475902</v>
      </c>
      <c r="T28" s="108">
        <f>+T26+T24+T22+T21+T20+T18+T17+T16+T15+T14+T12</f>
        <v>5244269</v>
      </c>
      <c r="U28" s="109">
        <f>+U26+U24+U22+U21+U20+U18+U17+U16+U15+U14+U12</f>
        <v>-5231633</v>
      </c>
      <c r="V28" s="162">
        <f t="shared" si="5"/>
        <v>661739815</v>
      </c>
      <c r="W28" s="108">
        <f t="shared" si="5"/>
        <v>623216953</v>
      </c>
      <c r="X28" s="109">
        <f t="shared" si="5"/>
        <v>-38522862</v>
      </c>
      <c r="Y28" s="72">
        <f t="shared" si="2"/>
        <v>-0.05821451441606245</v>
      </c>
    </row>
    <row r="29" spans="10:25" ht="12.75"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4" ht="12.75">
      <c r="B30" s="90" t="s">
        <v>33</v>
      </c>
      <c r="D30" s="90"/>
      <c r="E30" s="90"/>
      <c r="H30" s="39"/>
      <c r="J30" s="39"/>
      <c r="V30" s="39"/>
      <c r="W30" s="39"/>
      <c r="X30" s="39"/>
    </row>
    <row r="31" spans="2:25" ht="13.5">
      <c r="B31" s="42" t="s">
        <v>155</v>
      </c>
      <c r="D31" s="94"/>
      <c r="E31" s="9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4:11" s="2" customFormat="1" ht="11.25">
      <c r="D32" s="46"/>
      <c r="E32" s="46"/>
      <c r="K32" s="3"/>
    </row>
    <row r="33" spans="2:25" s="2" customFormat="1" ht="11.25">
      <c r="B33" s="46" t="s">
        <v>87</v>
      </c>
      <c r="D33" s="4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4" s="2" customFormat="1" ht="11.25">
      <c r="B34" s="106" t="s">
        <v>32</v>
      </c>
      <c r="C34" s="71" t="s">
        <v>52</v>
      </c>
      <c r="D34" s="48"/>
    </row>
    <row r="35" spans="2:4" s="2" customFormat="1" ht="11.25">
      <c r="B35" s="107" t="s">
        <v>56</v>
      </c>
      <c r="C35" s="71" t="s">
        <v>57</v>
      </c>
      <c r="D35" s="48"/>
    </row>
    <row r="36" spans="2:4" s="2" customFormat="1" ht="11.25">
      <c r="B36" s="107" t="s">
        <v>25</v>
      </c>
      <c r="C36" s="71" t="s">
        <v>59</v>
      </c>
      <c r="D36" s="48"/>
    </row>
    <row r="37" spans="2:4" s="2" customFormat="1" ht="11.25">
      <c r="B37" s="163" t="s">
        <v>143</v>
      </c>
      <c r="C37" s="163" t="s">
        <v>144</v>
      </c>
      <c r="D37" s="48"/>
    </row>
    <row r="38" spans="2:5" s="2" customFormat="1" ht="11.25">
      <c r="B38" s="107" t="s">
        <v>61</v>
      </c>
      <c r="C38" s="71" t="s">
        <v>62</v>
      </c>
      <c r="D38" s="46"/>
      <c r="E38" s="46"/>
    </row>
    <row r="39" spans="4:5" s="2" customFormat="1" ht="11.25">
      <c r="D39" s="46"/>
      <c r="E39" s="46"/>
    </row>
    <row r="40" spans="4:5" s="2" customFormat="1" ht="11.25">
      <c r="D40" s="46"/>
      <c r="E40" s="46"/>
    </row>
    <row r="41" spans="4:5" s="2" customFormat="1" ht="11.25">
      <c r="D41" s="46"/>
      <c r="E41" s="46"/>
    </row>
    <row r="42" spans="4:5" s="2" customFormat="1" ht="11.25">
      <c r="D42" s="46"/>
      <c r="E42" s="46"/>
    </row>
    <row r="43" spans="4:5" s="2" customFormat="1" ht="11.25">
      <c r="D43" s="46"/>
      <c r="E43" s="46"/>
    </row>
    <row r="44" spans="4:5" s="2" customFormat="1" ht="11.25">
      <c r="D44" s="46"/>
      <c r="E44" s="46"/>
    </row>
    <row r="45" spans="4:5" s="2" customFormat="1" ht="11.25">
      <c r="D45" s="46"/>
      <c r="E45" s="46"/>
    </row>
  </sheetData>
  <sheetProtection/>
  <mergeCells count="17">
    <mergeCell ref="C2:Y2"/>
    <mergeCell ref="C3:Y3"/>
    <mergeCell ref="C4:Y4"/>
    <mergeCell ref="C9:C10"/>
    <mergeCell ref="G9:I9"/>
    <mergeCell ref="J9:L9"/>
    <mergeCell ref="M9:O9"/>
    <mergeCell ref="P9:R9"/>
    <mergeCell ref="G8:I8"/>
    <mergeCell ref="J8:Y8"/>
    <mergeCell ref="S9:U9"/>
    <mergeCell ref="E28:F28"/>
    <mergeCell ref="B28:C28"/>
    <mergeCell ref="V9:Y9"/>
    <mergeCell ref="B9:B10"/>
    <mergeCell ref="E9:E10"/>
    <mergeCell ref="F9:F10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4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dvicente</cp:lastModifiedBy>
  <cp:lastPrinted>2011-04-13T20:07:52Z</cp:lastPrinted>
  <dcterms:created xsi:type="dcterms:W3CDTF">2005-04-28T15:55:54Z</dcterms:created>
  <dcterms:modified xsi:type="dcterms:W3CDTF">2012-07-17T15:23:32Z</dcterms:modified>
  <cp:category/>
  <cp:version/>
  <cp:contentType/>
  <cp:contentStatus/>
</cp:coreProperties>
</file>