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0"/>
  </bookViews>
  <sheets>
    <sheet name="Egresos_1" sheetId="1" r:id="rId1"/>
    <sheet name="Egresos_2" sheetId="2" r:id="rId2"/>
    <sheet name="Gto_11_12" sheetId="3" r:id="rId3"/>
    <sheet name="Ing_2011_2012" sheetId="4" r:id="rId4"/>
  </sheets>
  <definedNames>
    <definedName name="_xlnm.Print_Area" localSheetId="0">'Egresos_1'!$A$1:$R$36</definedName>
    <definedName name="_xlnm.Print_Area" localSheetId="1">'Egresos_2'!$B$2:$N$42</definedName>
    <definedName name="_xlnm.Print_Area" localSheetId="2">'Gto_11_12'!$B$3:$X$33</definedName>
    <definedName name="_xlnm.Print_Area" localSheetId="3">'Ing_2011_2012'!$B$2:$Y$38</definedName>
    <definedName name="_xlnm.Print_Titles" localSheetId="2">'Gto_11_12'!$B:$E</definedName>
    <definedName name="_xlnm.Print_Titles" localSheetId="3">'Ing_2011_2012'!$B:$F</definedName>
  </definedNames>
  <calcPr fullCalcOnLoad="1"/>
</workbook>
</file>

<file path=xl/sharedStrings.xml><?xml version="1.0" encoding="utf-8"?>
<sst xmlns="http://schemas.openxmlformats.org/spreadsheetml/2006/main" count="237" uniqueCount="155">
  <si>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</si>
  <si>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</si>
  <si>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</si>
  <si>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</si>
  <si>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</si>
  <si>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</si>
  <si>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</si>
  <si>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</si>
  <si>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</si>
  <si>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</si>
  <si>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</si>
  <si>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</si>
  <si>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</si>
  <si>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</si>
  <si>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DIFERENCIA</t>
  </si>
  <si>
    <t>%</t>
  </si>
  <si>
    <t>GASTOS CORRIENTES</t>
  </si>
  <si>
    <t>GASTOS DE CAPITAL</t>
  </si>
  <si>
    <t>TOTAL    :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</si>
  <si>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</si>
  <si>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</si>
  <si>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</si>
  <si>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</si>
  <si>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</si>
  <si>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</si>
  <si>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</si>
  <si>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</si>
  <si>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</si>
  <si>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</si>
  <si>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</si>
  <si>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</si>
  <si>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</si>
  <si>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</si>
  <si>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</si>
  <si>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</si>
  <si>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</si>
  <si>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</si>
  <si>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</si>
  <si>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</si>
  <si>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</si>
  <si>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</si>
  <si>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</si>
  <si>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</si>
  <si>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</si>
  <si>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</si>
  <si>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</si>
  <si>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</si>
  <si>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</si>
  <si>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</si>
  <si>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</si>
  <si>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</si>
  <si>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</si>
  <si>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</si>
  <si>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</si>
  <si>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</si>
  <si>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</si>
  <si>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</si>
  <si>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</si>
  <si>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</si>
  <si>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</si>
  <si>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</si>
  <si>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</si>
  <si>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</si>
  <si>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</si>
  <si>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</si>
  <si>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</si>
  <si>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</si>
  <si>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</si>
  <si>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</si>
  <si>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</si>
  <si>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</si>
  <si>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</si>
  <si>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</si>
  <si>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</si>
  <si>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</si>
  <si>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</si>
  <si>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</si>
  <si>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</si>
  <si>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</si>
  <si>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2.5  Otros Gastos</t>
  </si>
  <si>
    <t>19 / 3 OPERACIONES OFICIALES CREDITO EXTERNO (*)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</si>
  <si>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</si>
  <si>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</si>
  <si>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</si>
  <si>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</si>
  <si>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</si>
  <si>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</si>
  <si>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</si>
  <si>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</si>
  <si>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</si>
  <si>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</si>
  <si>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</si>
  <si>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</si>
  <si>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</si>
  <si>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</si>
  <si>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</si>
  <si>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</si>
  <si>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</si>
  <si>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</si>
  <si>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</si>
  <si>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</si>
  <si>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</si>
  <si>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</si>
  <si>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</si>
  <si>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</si>
  <si>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</si>
  <si>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</si>
  <si>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</si>
  <si>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</si>
  <si>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</si>
  <si>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</si>
  <si>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</si>
  <si>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</si>
  <si>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</si>
  <si>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</si>
  <si>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</si>
  <si>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</si>
  <si>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</si>
  <si>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</si>
  <si>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</si>
  <si>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</si>
  <si>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</si>
  <si>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</si>
  <si>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</si>
  <si>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</si>
  <si>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</si>
  <si>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</si>
  <si>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AÑO FISCAL 2011</t>
  </si>
  <si>
    <t>GRUPO GENERICO
2011</t>
  </si>
  <si>
    <t>DENOMINACION 
INGRESO - 2011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</si>
  <si>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</si>
  <si>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</si>
  <si>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</si>
  <si>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Compromiso</t>
    </r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</si>
  <si>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</si>
  <si>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</si>
  <si>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</si>
  <si>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</si>
  <si>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</si>
  <si>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</si>
  <si>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5 RECURSOS DETERMINADOS</t>
  </si>
  <si>
    <t>RECURSOS DETERMINADOS</t>
  </si>
  <si>
    <t>EJECUCION AL         MES DE SETIEMBRE /*</t>
  </si>
  <si>
    <t>EJECUCION AL         MES DE SETIEMBRE</t>
  </si>
  <si>
    <t>EJECUCION AL
III TRIMESTRE (*)</t>
  </si>
  <si>
    <t>EJECUCION
III TRIMESTRE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</si>
  <si>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III Trimestre se encuentra a Nivel de Compromiso</t>
    </r>
  </si>
  <si>
    <t>EJECUCION AL III TRIMESTRE (*)</t>
  </si>
  <si>
    <t>EJECUCION AL III TRIMESTRE</t>
  </si>
  <si>
    <t>Fuente : Modulo de Proceso Presupuestario MPP - SIAF, 10 de Octubre del 2012</t>
  </si>
  <si>
    <t>PRESUPUESTO DE EGRESOS COMPARATIVO III TRIMESTRE ( AL MES DE SETIEMBRE) AÑOS FISCALES 2011 - 2012</t>
  </si>
  <si>
    <t>AÑO FISCAL 2012</t>
  </si>
  <si>
    <t>RESULTADOS OPERATIVOS COMPARATIVOS AL TERCER TRIMESTRE AÑOS FISCALES 2011 - 2012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</si>
  <si>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III Trimestre se encuentra a Nivel de Devengado</t>
    </r>
  </si>
  <si>
    <t>DENOMINACION 
INGRESO - 2012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</si>
</sst>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_ * #,##0.0_ ;_ * \-#,##0.0_ ;_ * &quot;-&quot;_ ;_ @_ "/>
    <numFmt numFmtId="209" formatCode="_ * #,##0_ ;_ * \-#,##0_ ;_ * &quot;-&quot;??_ ;_ @_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9" fontId="14" fillId="33" borderId="16" xfId="0" applyNumberFormat="1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5" fillId="0" borderId="18" xfId="0" applyNumberFormat="1" applyFont="1" applyFill="1" applyBorder="1" applyAlignment="1" applyProtection="1">
      <alignment/>
      <protection/>
    </xf>
    <xf numFmtId="10" fontId="15" fillId="0" borderId="18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9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4" fillId="33" borderId="11" xfId="0" applyNumberFormat="1" applyFont="1" applyFill="1" applyBorder="1" applyAlignment="1" applyProtection="1">
      <alignment vertical="center"/>
      <protection/>
    </xf>
    <xf numFmtId="192" fontId="14" fillId="33" borderId="18" xfId="0" applyNumberFormat="1" applyFont="1" applyFill="1" applyBorder="1" applyAlignment="1" applyProtection="1">
      <alignment vertical="center"/>
      <protection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21" xfId="0" applyNumberFormat="1" applyFont="1" applyFill="1" applyBorder="1" applyAlignment="1" applyProtection="1">
      <alignment vertical="center"/>
      <protection/>
    </xf>
    <xf numFmtId="10" fontId="14" fillId="33" borderId="18" xfId="0" applyNumberFormat="1" applyFont="1" applyFill="1" applyBorder="1" applyAlignment="1" applyProtection="1">
      <alignment vertical="center"/>
      <protection/>
    </xf>
    <xf numFmtId="192" fontId="15" fillId="0" borderId="17" xfId="0" applyNumberFormat="1" applyFont="1" applyFill="1" applyBorder="1" applyAlignment="1" applyProtection="1">
      <alignment vertical="center"/>
      <protection/>
    </xf>
    <xf numFmtId="192" fontId="15" fillId="0" borderId="11" xfId="0" applyNumberFormat="1" applyFont="1" applyFill="1" applyBorder="1" applyAlignment="1" applyProtection="1">
      <alignment vertical="center"/>
      <protection/>
    </xf>
    <xf numFmtId="192" fontId="15" fillId="0" borderId="18" xfId="0" applyNumberFormat="1" applyFont="1" applyFill="1" applyBorder="1" applyAlignment="1" applyProtection="1">
      <alignment vertical="center"/>
      <protection/>
    </xf>
    <xf numFmtId="10" fontId="15" fillId="0" borderId="18" xfId="0" applyNumberFormat="1" applyFont="1" applyFill="1" applyBorder="1" applyAlignment="1" applyProtection="1">
      <alignment vertical="center"/>
      <protection/>
    </xf>
    <xf numFmtId="49" fontId="6" fillId="0" borderId="22" xfId="53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33" borderId="23" xfId="56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15" fillId="0" borderId="17" xfId="0" applyFont="1" applyFill="1" applyBorder="1" applyAlignment="1" applyProtection="1">
      <alignment vertical="center" wrapText="1"/>
      <protection/>
    </xf>
    <xf numFmtId="192" fontId="15" fillId="0" borderId="11" xfId="0" applyNumberFormat="1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193" fontId="6" fillId="0" borderId="19" xfId="53" applyNumberFormat="1" applyFont="1" applyFill="1" applyBorder="1" applyAlignment="1">
      <alignment/>
    </xf>
    <xf numFmtId="193" fontId="6" fillId="0" borderId="28" xfId="53" applyNumberFormat="1" applyFont="1" applyFill="1" applyBorder="1" applyAlignment="1">
      <alignment/>
    </xf>
    <xf numFmtId="193" fontId="6" fillId="0" borderId="25" xfId="53" applyNumberFormat="1" applyFont="1" applyFill="1" applyBorder="1" applyAlignment="1">
      <alignment/>
    </xf>
    <xf numFmtId="193" fontId="6" fillId="0" borderId="27" xfId="5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7" fillId="33" borderId="28" xfId="0" applyFont="1" applyFill="1" applyBorder="1" applyAlignment="1">
      <alignment horizontal="center" vertical="center" wrapText="1"/>
    </xf>
    <xf numFmtId="193" fontId="6" fillId="0" borderId="0" xfId="53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195" fontId="6" fillId="0" borderId="21" xfId="53" applyNumberFormat="1" applyFont="1" applyFill="1" applyBorder="1" applyAlignment="1">
      <alignment vertical="center"/>
    </xf>
    <xf numFmtId="195" fontId="6" fillId="0" borderId="21" xfId="53" applyNumberFormat="1" applyFont="1" applyFill="1" applyBorder="1" applyAlignment="1">
      <alignment vertical="center" wrapText="1"/>
    </xf>
    <xf numFmtId="195" fontId="7" fillId="0" borderId="21" xfId="53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33" borderId="30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17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33" borderId="20" xfId="0" applyFont="1" applyFill="1" applyBorder="1" applyAlignment="1" applyProtection="1">
      <alignment vertical="center"/>
      <protection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5" fontId="6" fillId="0" borderId="18" xfId="53" applyNumberFormat="1" applyFont="1" applyFill="1" applyBorder="1" applyAlignment="1">
      <alignment vertical="center"/>
    </xf>
    <xf numFmtId="193" fontId="6" fillId="0" borderId="26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indent="2"/>
    </xf>
    <xf numFmtId="3" fontId="27" fillId="0" borderId="36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39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92" fontId="14" fillId="33" borderId="40" xfId="0" applyNumberFormat="1" applyFont="1" applyFill="1" applyBorder="1" applyAlignment="1" applyProtection="1">
      <alignment vertical="center"/>
      <protection/>
    </xf>
    <xf numFmtId="192" fontId="14" fillId="33" borderId="41" xfId="0" applyNumberFormat="1" applyFont="1" applyFill="1" applyBorder="1" applyAlignment="1" applyProtection="1">
      <alignment vertical="center"/>
      <protection/>
    </xf>
    <xf numFmtId="192" fontId="14" fillId="33" borderId="42" xfId="0" applyNumberFormat="1" applyFont="1" applyFill="1" applyBorder="1" applyAlignment="1" applyProtection="1">
      <alignment vertical="center"/>
      <protection/>
    </xf>
    <xf numFmtId="192" fontId="14" fillId="33" borderId="43" xfId="0" applyNumberFormat="1" applyFont="1" applyFill="1" applyBorder="1" applyAlignment="1" applyProtection="1">
      <alignment vertical="center"/>
      <protection/>
    </xf>
    <xf numFmtId="192" fontId="14" fillId="33" borderId="44" xfId="0" applyNumberFormat="1" applyFont="1" applyFill="1" applyBorder="1" applyAlignment="1" applyProtection="1">
      <alignment vertical="center"/>
      <protection/>
    </xf>
    <xf numFmtId="10" fontId="14" fillId="33" borderId="41" xfId="0" applyNumberFormat="1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 applyProtection="1">
      <alignment vertical="center"/>
      <protection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33" borderId="45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6" fillId="0" borderId="0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8" xfId="53" applyNumberFormat="1" applyFont="1" applyFill="1" applyBorder="1" applyAlignment="1">
      <alignment vertical="center"/>
    </xf>
    <xf numFmtId="41" fontId="6" fillId="0" borderId="21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41" fontId="7" fillId="0" borderId="18" xfId="53" applyNumberFormat="1" applyFont="1" applyFill="1" applyBorder="1" applyAlignment="1">
      <alignment vertical="center"/>
    </xf>
    <xf numFmtId="43" fontId="25" fillId="33" borderId="10" xfId="0" applyNumberFormat="1" applyFont="1" applyFill="1" applyBorder="1" applyAlignment="1">
      <alignment horizontal="right" vertical="center"/>
    </xf>
    <xf numFmtId="43" fontId="25" fillId="0" borderId="0" xfId="0" applyNumberFormat="1" applyFont="1" applyAlignment="1">
      <alignment horizontal="center" vertical="center"/>
    </xf>
    <xf numFmtId="43" fontId="27" fillId="0" borderId="36" xfId="0" applyNumberFormat="1" applyFont="1" applyBorder="1" applyAlignment="1">
      <alignment/>
    </xf>
    <xf numFmtId="43" fontId="27" fillId="0" borderId="0" xfId="0" applyNumberFormat="1" applyFont="1" applyAlignment="1">
      <alignment vertical="center"/>
    </xf>
    <xf numFmtId="43" fontId="27" fillId="0" borderId="37" xfId="0" applyNumberFormat="1" applyFont="1" applyBorder="1" applyAlignment="1">
      <alignment/>
    </xf>
    <xf numFmtId="43" fontId="27" fillId="0" borderId="38" xfId="0" applyNumberFormat="1" applyFont="1" applyBorder="1" applyAlignment="1">
      <alignment/>
    </xf>
    <xf numFmtId="43" fontId="25" fillId="33" borderId="10" xfId="0" applyNumberFormat="1" applyFont="1" applyFill="1" applyBorder="1" applyAlignment="1">
      <alignment/>
    </xf>
    <xf numFmtId="43" fontId="27" fillId="0" borderId="13" xfId="0" applyNumberFormat="1" applyFont="1" applyBorder="1" applyAlignment="1">
      <alignment/>
    </xf>
    <xf numFmtId="43" fontId="27" fillId="0" borderId="39" xfId="0" applyNumberFormat="1" applyFont="1" applyBorder="1" applyAlignment="1">
      <alignment/>
    </xf>
    <xf numFmtId="43" fontId="25" fillId="33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92" fontId="15" fillId="0" borderId="13" xfId="0" applyNumberFormat="1" applyFont="1" applyFill="1" applyBorder="1" applyAlignment="1" applyProtection="1">
      <alignment vertical="center"/>
      <protection/>
    </xf>
    <xf numFmtId="197" fontId="25" fillId="33" borderId="10" xfId="56" applyNumberFormat="1" applyFont="1" applyFill="1" applyBorder="1" applyAlignment="1">
      <alignment/>
    </xf>
    <xf numFmtId="197" fontId="27" fillId="0" borderId="36" xfId="56" applyNumberFormat="1" applyFont="1" applyBorder="1" applyAlignment="1">
      <alignment/>
    </xf>
    <xf numFmtId="197" fontId="27" fillId="0" borderId="37" xfId="56" applyNumberFormat="1" applyFont="1" applyBorder="1" applyAlignment="1">
      <alignment/>
    </xf>
    <xf numFmtId="197" fontId="27" fillId="0" borderId="38" xfId="56" applyNumberFormat="1" applyFont="1" applyBorder="1" applyAlignment="1">
      <alignment/>
    </xf>
    <xf numFmtId="197" fontId="27" fillId="0" borderId="13" xfId="56" applyNumberFormat="1" applyFont="1" applyBorder="1" applyAlignment="1">
      <alignment/>
    </xf>
    <xf numFmtId="197" fontId="27" fillId="0" borderId="39" xfId="56" applyNumberFormat="1" applyFont="1" applyBorder="1" applyAlignment="1">
      <alignment/>
    </xf>
    <xf numFmtId="197" fontId="27" fillId="0" borderId="0" xfId="56" applyNumberFormat="1" applyFont="1" applyAlignment="1">
      <alignment vertical="center"/>
    </xf>
    <xf numFmtId="197" fontId="25" fillId="33" borderId="10" xfId="56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9" fontId="6" fillId="0" borderId="18" xfId="56" applyNumberFormat="1" applyFont="1" applyFill="1" applyBorder="1" applyAlignment="1">
      <alignment vertical="center"/>
    </xf>
    <xf numFmtId="9" fontId="7" fillId="0" borderId="18" xfId="56" applyNumberFormat="1" applyFont="1" applyFill="1" applyBorder="1" applyAlignment="1">
      <alignment vertical="center"/>
    </xf>
    <xf numFmtId="9" fontId="6" fillId="0" borderId="18" xfId="53" applyNumberFormat="1" applyFont="1" applyFill="1" applyBorder="1" applyAlignment="1">
      <alignment vertical="center"/>
    </xf>
    <xf numFmtId="192" fontId="15" fillId="0" borderId="0" xfId="0" applyNumberFormat="1" applyFont="1" applyFill="1" applyBorder="1" applyAlignment="1" applyProtection="1">
      <alignment vertical="center"/>
      <protection/>
    </xf>
    <xf numFmtId="0" fontId="7" fillId="33" borderId="46" xfId="0" applyFont="1" applyFill="1" applyBorder="1" applyAlignment="1">
      <alignment horizontal="center" vertical="center" wrapText="1"/>
    </xf>
    <xf numFmtId="193" fontId="6" fillId="0" borderId="46" xfId="53" applyNumberFormat="1" applyFont="1" applyFill="1" applyBorder="1" applyAlignment="1">
      <alignment/>
    </xf>
    <xf numFmtId="41" fontId="6" fillId="0" borderId="17" xfId="53" applyNumberFormat="1" applyFont="1" applyFill="1" applyBorder="1" applyAlignment="1">
      <alignment vertical="center"/>
    </xf>
    <xf numFmtId="41" fontId="7" fillId="0" borderId="17" xfId="53" applyNumberFormat="1" applyFont="1" applyFill="1" applyBorder="1" applyAlignment="1">
      <alignment vertical="center"/>
    </xf>
    <xf numFmtId="41" fontId="6" fillId="0" borderId="17" xfId="53" applyNumberFormat="1" applyFont="1" applyFill="1" applyBorder="1" applyAlignment="1">
      <alignment vertical="center" wrapText="1"/>
    </xf>
    <xf numFmtId="41" fontId="63" fillId="0" borderId="0" xfId="53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4" fillId="33" borderId="31" xfId="0" applyNumberFormat="1" applyFont="1" applyFill="1" applyBorder="1" applyAlignment="1">
      <alignment horizontal="center" vertical="center"/>
    </xf>
    <xf numFmtId="37" fontId="4" fillId="33" borderId="32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0" fillId="33" borderId="10" xfId="0" applyFill="1" applyBorder="1" applyAlignment="1">
      <alignment vertical="center" wrapText="1"/>
    </xf>
    <xf numFmtId="37" fontId="4" fillId="33" borderId="47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left" indent="2"/>
    </xf>
    <xf numFmtId="0" fontId="27" fillId="0" borderId="38" xfId="0" applyFont="1" applyBorder="1" applyAlignment="1">
      <alignment horizontal="left" indent="2"/>
    </xf>
    <xf numFmtId="3" fontId="2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33" borderId="10" xfId="0" applyFont="1" applyFill="1" applyBorder="1" applyAlignment="1">
      <alignment/>
    </xf>
    <xf numFmtId="0" fontId="27" fillId="0" borderId="13" xfId="0" applyFont="1" applyBorder="1" applyAlignment="1">
      <alignment horizontal="left" indent="2"/>
    </xf>
    <xf numFmtId="0" fontId="27" fillId="0" borderId="39" xfId="0" applyFont="1" applyBorder="1" applyAlignment="1">
      <alignment horizontal="left" indent="2"/>
    </xf>
    <xf numFmtId="0" fontId="27" fillId="0" borderId="37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34" borderId="48" xfId="0" applyNumberFormat="1" applyFont="1" applyFill="1" applyBorder="1" applyAlignment="1">
      <alignment horizontal="center" vertical="center"/>
    </xf>
    <xf numFmtId="3" fontId="25" fillId="34" borderId="49" xfId="0" applyNumberFormat="1" applyFont="1" applyFill="1" applyBorder="1" applyAlignment="1">
      <alignment horizontal="center" vertical="center"/>
    </xf>
    <xf numFmtId="3" fontId="25" fillId="34" borderId="24" xfId="0" applyNumberFormat="1" applyFont="1" applyFill="1" applyBorder="1" applyAlignment="1">
      <alignment horizontal="center" vertical="center"/>
    </xf>
    <xf numFmtId="3" fontId="25" fillId="34" borderId="33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left" vertical="center" indent="1"/>
    </xf>
    <xf numFmtId="0" fontId="14" fillId="33" borderId="50" xfId="0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/>
      <protection/>
    </xf>
    <xf numFmtId="0" fontId="7" fillId="33" borderId="4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14" fillId="33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6"/>
  <sheetViews>
    <sheetView showGridLines="0" showZeros="0" tabSelected="1" zoomScalePageLayoutView="0" workbookViewId="0" topLeftCell="A1">
      <selection activeCell="F9" sqref="F9:F11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0" customWidth="1"/>
    <col min="6" max="7" width="12.7109375" style="0" customWidth="1"/>
    <col min="8" max="8" width="9.140625" style="0" bestFit="1" customWidth="1"/>
    <col min="9" max="9" width="0.85546875" style="53" customWidth="1"/>
    <col min="10" max="10" width="5.421875" style="0" bestFit="1" customWidth="1"/>
    <col min="11" max="11" width="34.00390625" style="0" bestFit="1" customWidth="1"/>
    <col min="12" max="12" width="0.85546875" style="50" customWidth="1"/>
    <col min="13" max="14" width="12.7109375" style="0" customWidth="1"/>
    <col min="15" max="15" width="8.8515625" style="0" customWidth="1"/>
    <col min="16" max="16" width="0.85546875" style="50" customWidth="1"/>
    <col min="17" max="18" width="12.7109375" style="0" customWidth="1"/>
    <col min="19" max="19" width="1.8515625" style="0" customWidth="1"/>
  </cols>
  <sheetData>
    <row r="3" spans="3:18" ht="14.25">
      <c r="C3" s="209" t="s">
        <v>150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3:18" ht="12.75">
      <c r="C4" s="210" t="s">
        <v>12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3:18" ht="12.75">
      <c r="C5" s="210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7" spans="3:18" ht="12.75">
      <c r="C7" s="1" t="s">
        <v>22</v>
      </c>
      <c r="D7" s="2"/>
      <c r="E7" s="46"/>
      <c r="F7" s="3"/>
      <c r="G7" s="2"/>
      <c r="H7" s="2"/>
      <c r="I7" s="48"/>
      <c r="J7" s="2"/>
      <c r="K7" s="2"/>
      <c r="L7" s="46"/>
      <c r="M7" s="3"/>
      <c r="N7" s="2"/>
      <c r="O7" s="2"/>
      <c r="P7" s="46"/>
      <c r="Q7" s="2"/>
      <c r="R7" s="2"/>
    </row>
    <row r="8" spans="3:18" ht="12.75" customHeight="1">
      <c r="C8" s="211" t="s">
        <v>9</v>
      </c>
      <c r="D8" s="219"/>
      <c r="E8" s="47"/>
      <c r="F8" s="213" t="s">
        <v>127</v>
      </c>
      <c r="G8" s="220"/>
      <c r="H8" s="214"/>
      <c r="I8" s="54"/>
      <c r="J8" s="211" t="s">
        <v>9</v>
      </c>
      <c r="K8" s="211"/>
      <c r="L8" s="51"/>
      <c r="M8" s="213" t="s">
        <v>151</v>
      </c>
      <c r="N8" s="220"/>
      <c r="O8" s="214"/>
      <c r="P8" s="51"/>
      <c r="Q8" s="213" t="s">
        <v>13</v>
      </c>
      <c r="R8" s="214"/>
    </row>
    <row r="9" spans="3:18" ht="12.75" customHeight="1">
      <c r="C9" s="219"/>
      <c r="D9" s="219"/>
      <c r="E9" s="47"/>
      <c r="F9" s="211" t="s">
        <v>11</v>
      </c>
      <c r="G9" s="211" t="s">
        <v>142</v>
      </c>
      <c r="H9" s="211" t="s">
        <v>1</v>
      </c>
      <c r="I9" s="55"/>
      <c r="J9" s="219"/>
      <c r="K9" s="219"/>
      <c r="L9" s="46"/>
      <c r="M9" s="211" t="s">
        <v>11</v>
      </c>
      <c r="N9" s="211" t="s">
        <v>142</v>
      </c>
      <c r="O9" s="211" t="s">
        <v>1</v>
      </c>
      <c r="P9" s="46"/>
      <c r="Q9" s="211" t="s">
        <v>11</v>
      </c>
      <c r="R9" s="211" t="s">
        <v>143</v>
      </c>
    </row>
    <row r="10" spans="3:18" ht="12.75">
      <c r="C10" s="219"/>
      <c r="D10" s="219"/>
      <c r="E10" s="47"/>
      <c r="F10" s="212"/>
      <c r="G10" s="212"/>
      <c r="H10" s="212"/>
      <c r="I10" s="56"/>
      <c r="J10" s="219"/>
      <c r="K10" s="219"/>
      <c r="L10" s="46"/>
      <c r="M10" s="212"/>
      <c r="N10" s="212"/>
      <c r="O10" s="212"/>
      <c r="P10" s="46"/>
      <c r="Q10" s="212"/>
      <c r="R10" s="212"/>
    </row>
    <row r="11" spans="3:18" ht="12.75">
      <c r="C11" s="219"/>
      <c r="D11" s="219"/>
      <c r="E11" s="47"/>
      <c r="F11" s="212"/>
      <c r="G11" s="212"/>
      <c r="H11" s="212"/>
      <c r="I11" s="56"/>
      <c r="J11" s="219"/>
      <c r="K11" s="219"/>
      <c r="L11" s="46"/>
      <c r="M11" s="212"/>
      <c r="N11" s="212"/>
      <c r="O11" s="212"/>
      <c r="P11" s="46"/>
      <c r="Q11" s="212"/>
      <c r="R11" s="212"/>
    </row>
    <row r="12" spans="3:18" ht="4.5" customHeight="1">
      <c r="C12" s="5"/>
      <c r="D12" s="6"/>
      <c r="E12" s="48"/>
      <c r="F12" s="7"/>
      <c r="G12" s="7"/>
      <c r="H12" s="7"/>
      <c r="I12" s="48"/>
      <c r="J12" s="14"/>
      <c r="K12" s="14"/>
      <c r="L12" s="46"/>
      <c r="M12" s="7"/>
      <c r="N12" s="7"/>
      <c r="O12" s="7"/>
      <c r="P12" s="46"/>
      <c r="Q12" s="7"/>
      <c r="R12" s="7"/>
    </row>
    <row r="13" spans="3:18" ht="12.75">
      <c r="C13" s="221" t="s">
        <v>10</v>
      </c>
      <c r="D13" s="222"/>
      <c r="E13" s="49"/>
      <c r="F13" s="44">
        <f>SUM(F14:F18)</f>
        <v>3927495017</v>
      </c>
      <c r="G13" s="44">
        <f>SUM(G14:G18)</f>
        <v>1895770120.0599954</v>
      </c>
      <c r="H13" s="45">
        <f aca="true" t="shared" si="0" ref="H13:H18">IF(F13=0," ",G13/F13)</f>
        <v>0.4826919224223666</v>
      </c>
      <c r="I13" s="57"/>
      <c r="J13" s="221" t="s">
        <v>10</v>
      </c>
      <c r="K13" s="222"/>
      <c r="L13" s="46"/>
      <c r="M13" s="44">
        <f>SUM(M14:M18)</f>
        <v>4358093194</v>
      </c>
      <c r="N13" s="44">
        <f>SUM(N14:N18)</f>
        <v>2061728085.4899924</v>
      </c>
      <c r="O13" s="45">
        <f aca="true" t="shared" si="1" ref="O13:O18">IF(M13=0," ",N13/M13)</f>
        <v>0.47308031143723</v>
      </c>
      <c r="P13" s="46"/>
      <c r="Q13" s="44">
        <f aca="true" t="shared" si="2" ref="Q13:R20">+M13-F13</f>
        <v>430598177</v>
      </c>
      <c r="R13" s="44">
        <f t="shared" si="2"/>
        <v>165957965.42999697</v>
      </c>
    </row>
    <row r="14" spans="3:18" ht="12.75">
      <c r="C14" s="8" t="s">
        <v>37</v>
      </c>
      <c r="D14" s="6" t="s">
        <v>2</v>
      </c>
      <c r="E14" s="48"/>
      <c r="F14" s="9">
        <v>3306043452</v>
      </c>
      <c r="G14" s="9">
        <v>1650578623.8499956</v>
      </c>
      <c r="H14" s="10">
        <f t="shared" si="0"/>
        <v>0.4992610193466978</v>
      </c>
      <c r="I14" s="52"/>
      <c r="J14" s="8" t="s">
        <v>37</v>
      </c>
      <c r="K14" s="6" t="s">
        <v>2</v>
      </c>
      <c r="L14" s="46"/>
      <c r="M14" s="9">
        <v>3728642184</v>
      </c>
      <c r="N14" s="9">
        <v>1767896945.7499924</v>
      </c>
      <c r="O14" s="10">
        <f t="shared" si="1"/>
        <v>0.47413960860503757</v>
      </c>
      <c r="P14" s="46"/>
      <c r="Q14" s="9">
        <f t="shared" si="2"/>
        <v>422598732</v>
      </c>
      <c r="R14" s="9">
        <f t="shared" si="2"/>
        <v>117318321.89999676</v>
      </c>
    </row>
    <row r="15" spans="3:18" ht="12.75">
      <c r="C15" s="8" t="s">
        <v>38</v>
      </c>
      <c r="D15" s="6" t="s">
        <v>3</v>
      </c>
      <c r="E15" s="48"/>
      <c r="F15" s="9">
        <v>413310847</v>
      </c>
      <c r="G15" s="9">
        <v>187257173.53999972</v>
      </c>
      <c r="H15" s="10">
        <f t="shared" si="0"/>
        <v>0.4530661967843291</v>
      </c>
      <c r="I15" s="52"/>
      <c r="J15" s="8" t="s">
        <v>38</v>
      </c>
      <c r="K15" s="6" t="s">
        <v>3</v>
      </c>
      <c r="L15" s="46"/>
      <c r="M15" s="9">
        <v>461645223</v>
      </c>
      <c r="N15" s="9">
        <v>218197586.12999988</v>
      </c>
      <c r="O15" s="10">
        <f t="shared" si="1"/>
        <v>0.4726521043844959</v>
      </c>
      <c r="P15" s="46"/>
      <c r="Q15" s="9">
        <f t="shared" si="2"/>
        <v>48334376</v>
      </c>
      <c r="R15" s="9">
        <f t="shared" si="2"/>
        <v>30940412.590000153</v>
      </c>
    </row>
    <row r="16" spans="3:18" ht="12.75">
      <c r="C16" s="8" t="s">
        <v>39</v>
      </c>
      <c r="D16" s="6" t="s">
        <v>32</v>
      </c>
      <c r="E16" s="48"/>
      <c r="F16" s="9">
        <v>29957287</v>
      </c>
      <c r="G16" s="9">
        <v>5140915.580000002</v>
      </c>
      <c r="H16" s="10">
        <f t="shared" si="0"/>
        <v>0.17160818267688932</v>
      </c>
      <c r="I16" s="52"/>
      <c r="J16" s="8" t="s">
        <v>39</v>
      </c>
      <c r="K16" s="6" t="s">
        <v>32</v>
      </c>
      <c r="L16" s="46"/>
      <c r="M16" s="9">
        <v>20514751</v>
      </c>
      <c r="N16" s="9">
        <v>5495653.169999999</v>
      </c>
      <c r="O16" s="10">
        <f t="shared" si="1"/>
        <v>0.26788788077418046</v>
      </c>
      <c r="P16" s="46"/>
      <c r="Q16" s="9">
        <f t="shared" si="2"/>
        <v>-9442536</v>
      </c>
      <c r="R16" s="9">
        <f t="shared" si="2"/>
        <v>354737.58999999706</v>
      </c>
    </row>
    <row r="17" spans="3:18" ht="12.75">
      <c r="C17" s="8" t="s">
        <v>40</v>
      </c>
      <c r="D17" s="6" t="s">
        <v>4</v>
      </c>
      <c r="E17" s="48"/>
      <c r="F17" s="9">
        <v>167707529</v>
      </c>
      <c r="G17" s="9">
        <v>49558928.92</v>
      </c>
      <c r="H17" s="10">
        <f t="shared" si="0"/>
        <v>0.2955080741783513</v>
      </c>
      <c r="I17" s="52"/>
      <c r="J17" s="8" t="s">
        <v>40</v>
      </c>
      <c r="K17" s="6" t="s">
        <v>4</v>
      </c>
      <c r="L17" s="46"/>
      <c r="M17" s="9">
        <v>142046767</v>
      </c>
      <c r="N17" s="9">
        <v>70107234.44000006</v>
      </c>
      <c r="O17" s="10">
        <f t="shared" si="1"/>
        <v>0.4935503702101158</v>
      </c>
      <c r="P17" s="46"/>
      <c r="Q17" s="9">
        <f>+M17-F17</f>
        <v>-25660762</v>
      </c>
      <c r="R17" s="9">
        <f>+N17-G17</f>
        <v>20548305.520000055</v>
      </c>
    </row>
    <row r="18" spans="3:18" ht="12.75">
      <c r="C18" s="8" t="s">
        <v>130</v>
      </c>
      <c r="D18" s="6" t="s">
        <v>131</v>
      </c>
      <c r="E18" s="48"/>
      <c r="F18" s="9">
        <v>10475902</v>
      </c>
      <c r="G18" s="9">
        <v>3234478.17</v>
      </c>
      <c r="H18" s="10">
        <f t="shared" si="0"/>
        <v>0.30875414546642377</v>
      </c>
      <c r="I18" s="52"/>
      <c r="J18" s="8" t="s">
        <v>130</v>
      </c>
      <c r="K18" s="6" t="s">
        <v>131</v>
      </c>
      <c r="L18" s="46"/>
      <c r="M18" s="9">
        <v>5244269</v>
      </c>
      <c r="N18" s="9">
        <v>30666</v>
      </c>
      <c r="O18" s="10">
        <f t="shared" si="1"/>
        <v>0.005847526128045682</v>
      </c>
      <c r="P18" s="46"/>
      <c r="Q18" s="9">
        <f t="shared" si="2"/>
        <v>-5231633</v>
      </c>
      <c r="R18" s="9">
        <f t="shared" si="2"/>
        <v>-3203812.17</v>
      </c>
    </row>
    <row r="19" spans="3:18" ht="5.25" customHeight="1">
      <c r="C19" s="5"/>
      <c r="D19" s="6"/>
      <c r="E19" s="48"/>
      <c r="F19" s="9"/>
      <c r="G19" s="9"/>
      <c r="H19" s="7"/>
      <c r="I19" s="48"/>
      <c r="J19" s="5"/>
      <c r="K19" s="78"/>
      <c r="L19" s="46"/>
      <c r="M19" s="9"/>
      <c r="N19" s="9"/>
      <c r="O19" s="7"/>
      <c r="P19" s="46"/>
      <c r="Q19" s="9"/>
      <c r="R19" s="9"/>
    </row>
    <row r="20" spans="3:18" ht="12.75">
      <c r="C20" s="221" t="s">
        <v>8</v>
      </c>
      <c r="D20" s="222"/>
      <c r="E20" s="49"/>
      <c r="F20" s="44">
        <f>+F21+F22+F23+F24+F25+F26+F27</f>
        <v>3927495017</v>
      </c>
      <c r="G20" s="44">
        <f>+G21+G22+G23+G24+G25+G26+G27</f>
        <v>1895770120.0600035</v>
      </c>
      <c r="H20" s="45">
        <f>IF(F20=0," ",G20/F20)</f>
        <v>0.4826919224223687</v>
      </c>
      <c r="I20" s="57"/>
      <c r="J20" s="221" t="s">
        <v>8</v>
      </c>
      <c r="K20" s="222"/>
      <c r="L20" s="46"/>
      <c r="M20" s="44">
        <f>+M21+M22+M23+M24+M27</f>
        <v>4358093194</v>
      </c>
      <c r="N20" s="44">
        <f>+N21+N22+N23+N24+N27</f>
        <v>2061728085.490005</v>
      </c>
      <c r="O20" s="45">
        <f aca="true" t="shared" si="3" ref="O20:O29">IF(M20=0," ",N20/M20)</f>
        <v>0.4730803114372329</v>
      </c>
      <c r="P20" s="46"/>
      <c r="Q20" s="44">
        <f t="shared" si="2"/>
        <v>430598177</v>
      </c>
      <c r="R20" s="44">
        <f t="shared" si="2"/>
        <v>165957965.4300015</v>
      </c>
    </row>
    <row r="21" spans="3:18" ht="12.75">
      <c r="C21" s="8" t="s">
        <v>82</v>
      </c>
      <c r="D21" s="6" t="s">
        <v>5</v>
      </c>
      <c r="E21" s="48"/>
      <c r="F21" s="9">
        <v>1099667230</v>
      </c>
      <c r="G21" s="9">
        <v>775622345.4700023</v>
      </c>
      <c r="H21" s="10">
        <f aca="true" t="shared" si="4" ref="H21:H29">IF(F21=0," ",G21/F21)</f>
        <v>0.7053245966691235</v>
      </c>
      <c r="I21" s="52"/>
      <c r="J21" s="8" t="s">
        <v>33</v>
      </c>
      <c r="K21" s="6" t="s">
        <v>5</v>
      </c>
      <c r="L21" s="46"/>
      <c r="M21" s="9">
        <v>1187356562</v>
      </c>
      <c r="N21" s="9">
        <v>832899819.3100028</v>
      </c>
      <c r="O21" s="10">
        <f t="shared" si="3"/>
        <v>0.7014740525011751</v>
      </c>
      <c r="P21" s="46"/>
      <c r="Q21" s="79">
        <f aca="true" t="shared" si="5" ref="Q21:R29">+M21-F21</f>
        <v>87689332</v>
      </c>
      <c r="R21" s="79">
        <f t="shared" si="5"/>
        <v>57277473.84000051</v>
      </c>
    </row>
    <row r="22" spans="3:18" ht="12.75">
      <c r="C22" s="8" t="s">
        <v>83</v>
      </c>
      <c r="D22" s="6" t="s">
        <v>41</v>
      </c>
      <c r="E22" s="48"/>
      <c r="F22" s="9">
        <v>177658591</v>
      </c>
      <c r="G22" s="9">
        <v>121855219.37999998</v>
      </c>
      <c r="H22" s="10">
        <f t="shared" si="4"/>
        <v>0.6858954508988534</v>
      </c>
      <c r="I22" s="52"/>
      <c r="J22" s="8" t="s">
        <v>34</v>
      </c>
      <c r="K22" s="6" t="s">
        <v>41</v>
      </c>
      <c r="L22" s="46"/>
      <c r="M22" s="9">
        <v>188129948</v>
      </c>
      <c r="N22" s="9">
        <v>135473724.36</v>
      </c>
      <c r="O22" s="10">
        <f t="shared" si="3"/>
        <v>0.7201071695400671</v>
      </c>
      <c r="P22" s="46"/>
      <c r="Q22" s="9">
        <f t="shared" si="5"/>
        <v>10471357</v>
      </c>
      <c r="R22" s="9">
        <f t="shared" si="5"/>
        <v>13618504.980000034</v>
      </c>
    </row>
    <row r="23" spans="3:18" ht="12.75">
      <c r="C23" s="8" t="s">
        <v>84</v>
      </c>
      <c r="D23" s="6" t="s">
        <v>6</v>
      </c>
      <c r="E23" s="48"/>
      <c r="F23" s="9">
        <v>1516201993</v>
      </c>
      <c r="G23" s="9">
        <v>742969528.820001</v>
      </c>
      <c r="H23" s="10">
        <f t="shared" si="4"/>
        <v>0.49002015051433917</v>
      </c>
      <c r="I23" s="52"/>
      <c r="J23" s="8" t="s">
        <v>35</v>
      </c>
      <c r="K23" s="6" t="s">
        <v>6</v>
      </c>
      <c r="L23" s="46"/>
      <c r="M23" s="9">
        <v>1781897654</v>
      </c>
      <c r="N23" s="9">
        <v>858073100.8900023</v>
      </c>
      <c r="O23" s="10">
        <f t="shared" si="3"/>
        <v>0.4815501602821024</v>
      </c>
      <c r="P23" s="46"/>
      <c r="Q23" s="9">
        <f t="shared" si="5"/>
        <v>265695661</v>
      </c>
      <c r="R23" s="9">
        <f t="shared" si="5"/>
        <v>115103572.07000124</v>
      </c>
    </row>
    <row r="24" spans="3:18" ht="12.75">
      <c r="C24" s="8" t="s">
        <v>85</v>
      </c>
      <c r="D24" s="119" t="s">
        <v>78</v>
      </c>
      <c r="E24" s="48"/>
      <c r="F24" s="9">
        <f>1926085+257536965</f>
        <v>259463050</v>
      </c>
      <c r="G24" s="9">
        <f>1926085+43934320.22</f>
        <v>45860405.22</v>
      </c>
      <c r="H24" s="10">
        <f t="shared" si="4"/>
        <v>0.17675119913991608</v>
      </c>
      <c r="I24" s="52"/>
      <c r="J24" s="8" t="s">
        <v>77</v>
      </c>
      <c r="K24" s="119" t="s">
        <v>78</v>
      </c>
      <c r="L24" s="46"/>
      <c r="M24" s="9">
        <v>77536749</v>
      </c>
      <c r="N24" s="9">
        <v>40698697.120000005</v>
      </c>
      <c r="O24" s="10">
        <f t="shared" si="3"/>
        <v>0.5248955836412487</v>
      </c>
      <c r="P24" s="46"/>
      <c r="Q24" s="9">
        <f t="shared" si="5"/>
        <v>-181926301</v>
      </c>
      <c r="R24" s="9">
        <f t="shared" si="5"/>
        <v>-5161708.099999994</v>
      </c>
    </row>
    <row r="25" spans="3:18" ht="12.75">
      <c r="C25" s="132" t="s">
        <v>86</v>
      </c>
      <c r="D25" s="133" t="s">
        <v>89</v>
      </c>
      <c r="E25" s="48"/>
      <c r="F25" s="9">
        <v>0</v>
      </c>
      <c r="G25" s="9">
        <v>0</v>
      </c>
      <c r="H25" s="10" t="str">
        <f t="shared" si="4"/>
        <v> </v>
      </c>
      <c r="I25" s="52"/>
      <c r="J25" s="8"/>
      <c r="K25" s="119"/>
      <c r="L25" s="46"/>
      <c r="M25" s="9"/>
      <c r="N25" s="9"/>
      <c r="O25" s="10" t="str">
        <f t="shared" si="3"/>
        <v> </v>
      </c>
      <c r="P25" s="46"/>
      <c r="Q25" s="9">
        <f t="shared" si="5"/>
        <v>0</v>
      </c>
      <c r="R25" s="9">
        <f t="shared" si="5"/>
        <v>0</v>
      </c>
    </row>
    <row r="26" spans="3:18" ht="12.75">
      <c r="C26" s="132" t="s">
        <v>87</v>
      </c>
      <c r="D26" s="133" t="s">
        <v>88</v>
      </c>
      <c r="E26" s="48"/>
      <c r="F26" s="9">
        <v>0</v>
      </c>
      <c r="G26" s="9">
        <v>0</v>
      </c>
      <c r="H26" s="10" t="str">
        <f>IF(F26=0," ",G26/F26)</f>
        <v> </v>
      </c>
      <c r="I26" s="52"/>
      <c r="J26" s="8"/>
      <c r="K26" s="119"/>
      <c r="L26" s="46"/>
      <c r="M26" s="9"/>
      <c r="N26" s="9">
        <v>0</v>
      </c>
      <c r="O26" s="10" t="str">
        <f>IF(M26=0," ",N26/M26)</f>
        <v> </v>
      </c>
      <c r="P26" s="46"/>
      <c r="Q26" s="9">
        <f>+M26-F26</f>
        <v>0</v>
      </c>
      <c r="R26" s="9">
        <f>+N26-G26</f>
        <v>0</v>
      </c>
    </row>
    <row r="27" spans="3:18" s="110" customFormat="1" ht="12.75" customHeight="1">
      <c r="C27" s="114" t="s">
        <v>36</v>
      </c>
      <c r="D27" s="115" t="s">
        <v>42</v>
      </c>
      <c r="E27" s="111"/>
      <c r="F27" s="112">
        <f>SUM(F28:F29)</f>
        <v>874504153</v>
      </c>
      <c r="G27" s="112">
        <f>SUM(G28:G29)</f>
        <v>209462621.17000017</v>
      </c>
      <c r="H27" s="45">
        <f>IF(F27=0," ",G27/F27)</f>
        <v>0.23952158540520982</v>
      </c>
      <c r="I27" s="113"/>
      <c r="J27" s="114" t="s">
        <v>36</v>
      </c>
      <c r="K27" s="115" t="s">
        <v>42</v>
      </c>
      <c r="L27" s="116"/>
      <c r="M27" s="117">
        <f>+M28+M29</f>
        <v>1123172281</v>
      </c>
      <c r="N27" s="117">
        <f>+N28+N29</f>
        <v>194582743.80999988</v>
      </c>
      <c r="O27" s="118">
        <f t="shared" si="3"/>
        <v>0.17324389775427504</v>
      </c>
      <c r="P27" s="116"/>
      <c r="Q27" s="44">
        <f t="shared" si="5"/>
        <v>248668128</v>
      </c>
      <c r="R27" s="44">
        <f t="shared" si="5"/>
        <v>-14879877.360000283</v>
      </c>
    </row>
    <row r="28" spans="3:18" ht="12.75" customHeight="1">
      <c r="C28" s="76"/>
      <c r="D28" s="119" t="s">
        <v>62</v>
      </c>
      <c r="E28" s="48"/>
      <c r="F28" s="9">
        <v>603764643</v>
      </c>
      <c r="G28" s="9">
        <v>189913461.9900002</v>
      </c>
      <c r="H28" s="10">
        <f>IF(F28=0," ",G28/F28)</f>
        <v>0.3145488298989383</v>
      </c>
      <c r="I28" s="52"/>
      <c r="J28" s="76"/>
      <c r="K28" s="119" t="s">
        <v>62</v>
      </c>
      <c r="L28" s="46"/>
      <c r="M28" s="75">
        <v>592117131</v>
      </c>
      <c r="N28" s="9">
        <v>117769686.98999992</v>
      </c>
      <c r="O28" s="10">
        <f t="shared" si="3"/>
        <v>0.1988959292414053</v>
      </c>
      <c r="P28" s="46"/>
      <c r="Q28" s="9">
        <f t="shared" si="5"/>
        <v>-11647512</v>
      </c>
      <c r="R28" s="9">
        <f t="shared" si="5"/>
        <v>-72143775.00000027</v>
      </c>
    </row>
    <row r="29" spans="2:18" ht="12.75">
      <c r="B29" s="2"/>
      <c r="C29" s="77"/>
      <c r="D29" s="120" t="s">
        <v>63</v>
      </c>
      <c r="E29" s="48"/>
      <c r="F29" s="11">
        <v>270739510</v>
      </c>
      <c r="G29" s="11">
        <v>19549159.17999999</v>
      </c>
      <c r="H29" s="12">
        <f t="shared" si="4"/>
        <v>0.07220652493609074</v>
      </c>
      <c r="I29" s="52"/>
      <c r="J29" s="77"/>
      <c r="K29" s="120" t="s">
        <v>63</v>
      </c>
      <c r="L29" s="46"/>
      <c r="M29" s="11">
        <v>531055150</v>
      </c>
      <c r="N29" s="11">
        <v>76813056.81999998</v>
      </c>
      <c r="O29" s="12">
        <f t="shared" si="3"/>
        <v>0.14464233483094924</v>
      </c>
      <c r="P29" s="46"/>
      <c r="Q29" s="11">
        <f>+M29-F29</f>
        <v>260315640</v>
      </c>
      <c r="R29" s="11">
        <f t="shared" si="5"/>
        <v>57263897.639999986</v>
      </c>
    </row>
    <row r="30" spans="2:18" ht="3.75" customHeight="1">
      <c r="B30" s="2"/>
      <c r="C30" s="13"/>
      <c r="D30" s="2"/>
      <c r="E30" s="48"/>
      <c r="F30" s="2"/>
      <c r="G30" s="2"/>
      <c r="H30" s="2"/>
      <c r="I30" s="48"/>
      <c r="J30" s="2"/>
      <c r="K30" s="2"/>
      <c r="L30" s="46"/>
      <c r="M30" s="2"/>
      <c r="N30" s="2"/>
      <c r="O30" s="2"/>
      <c r="P30" s="46"/>
      <c r="Q30" s="2"/>
      <c r="R30" s="2"/>
    </row>
    <row r="31" spans="2:18" ht="12.75">
      <c r="B31" s="2"/>
      <c r="C31" s="13" t="s">
        <v>133</v>
      </c>
      <c r="D31" s="2"/>
      <c r="E31" s="48"/>
      <c r="F31" s="2"/>
      <c r="G31" s="2"/>
      <c r="H31" s="2"/>
      <c r="I31" s="48"/>
      <c r="J31" s="2"/>
      <c r="K31" s="2"/>
      <c r="L31" s="46"/>
      <c r="M31" s="2"/>
      <c r="N31" s="2">
        <v>7400930</v>
      </c>
      <c r="O31" s="2">
        <v>758287</v>
      </c>
      <c r="P31" s="46"/>
      <c r="Q31" s="2"/>
      <c r="R31" s="2"/>
    </row>
    <row r="32" spans="2:18" ht="12.75">
      <c r="B32" s="2"/>
      <c r="C32" s="217" t="s">
        <v>132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</row>
    <row r="33" spans="2:18" ht="25.5" customHeight="1">
      <c r="B33" s="2"/>
      <c r="C33" s="215" t="s">
        <v>91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</row>
    <row r="34" spans="2:18" ht="26.25" customHeight="1">
      <c r="B34" s="2"/>
      <c r="C34" s="215" t="s">
        <v>90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</row>
    <row r="35" spans="2:18" ht="12.75">
      <c r="B35" s="2"/>
      <c r="D35" s="2"/>
      <c r="E35" s="46"/>
      <c r="F35" s="2"/>
      <c r="G35" s="2"/>
      <c r="H35" s="2"/>
      <c r="I35" s="48"/>
      <c r="J35" s="2"/>
      <c r="K35" s="2"/>
      <c r="L35" s="46"/>
      <c r="M35" s="2"/>
      <c r="N35" s="2"/>
      <c r="O35" s="2"/>
      <c r="P35" s="46"/>
      <c r="Q35" s="2"/>
      <c r="R35" s="2"/>
    </row>
    <row r="36" spans="2:18" ht="13.5">
      <c r="B36" s="2"/>
      <c r="C36" s="42" t="s">
        <v>149</v>
      </c>
      <c r="D36" s="2"/>
      <c r="E36" s="46"/>
      <c r="F36" s="2"/>
      <c r="G36" s="2"/>
      <c r="H36" s="2"/>
      <c r="I36" s="48"/>
      <c r="J36" s="2"/>
      <c r="K36" s="2"/>
      <c r="L36" s="46"/>
      <c r="M36" s="2"/>
      <c r="N36" s="2"/>
      <c r="O36" s="2"/>
      <c r="P36" s="46"/>
      <c r="Q36" s="2"/>
      <c r="R36" s="2"/>
    </row>
  </sheetData>
  <sheetProtection/>
  <mergeCells count="23">
    <mergeCell ref="C20:D20"/>
    <mergeCell ref="C13:D13"/>
    <mergeCell ref="J13:K13"/>
    <mergeCell ref="J8:K11"/>
    <mergeCell ref="H9:H11"/>
    <mergeCell ref="F9:F11"/>
    <mergeCell ref="C34:R34"/>
    <mergeCell ref="C33:R33"/>
    <mergeCell ref="C32:R32"/>
    <mergeCell ref="R9:R11"/>
    <mergeCell ref="C8:D11"/>
    <mergeCell ref="Q9:Q11"/>
    <mergeCell ref="G9:G11"/>
    <mergeCell ref="F8:H8"/>
    <mergeCell ref="J20:K20"/>
    <mergeCell ref="M8:O8"/>
    <mergeCell ref="C3:R3"/>
    <mergeCell ref="C4:R4"/>
    <mergeCell ref="C5:R5"/>
    <mergeCell ref="M9:M11"/>
    <mergeCell ref="N9:N11"/>
    <mergeCell ref="O9:O11"/>
    <mergeCell ref="Q8:R8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29 L13:L15 L27 H19 M19:O19 L19:L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tabSelected="1" zoomScalePageLayoutView="0" workbookViewId="0" topLeftCell="A1">
      <selection activeCell="F9" sqref="F9:F11"/>
    </sheetView>
  </sheetViews>
  <sheetFormatPr defaultColWidth="11.421875" defaultRowHeight="12.75"/>
  <cols>
    <col min="1" max="1" width="2.8515625" style="137" customWidth="1"/>
    <col min="2" max="2" width="8.7109375" style="137" bestFit="1" customWidth="1"/>
    <col min="3" max="3" width="68.28125" style="137" bestFit="1" customWidth="1"/>
    <col min="4" max="4" width="0.85546875" style="150" customWidth="1"/>
    <col min="5" max="6" width="15.57421875" style="137" bestFit="1" customWidth="1"/>
    <col min="7" max="7" width="11.421875" style="137" customWidth="1"/>
    <col min="8" max="8" width="0.85546875" style="137" customWidth="1"/>
    <col min="9" max="10" width="15.57421875" style="137" bestFit="1" customWidth="1"/>
    <col min="11" max="11" width="11.421875" style="137" customWidth="1"/>
    <col min="12" max="12" width="0.85546875" style="137" customWidth="1"/>
    <col min="13" max="13" width="16.28125" style="137" bestFit="1" customWidth="1"/>
    <col min="14" max="14" width="15.57421875" style="137" bestFit="1" customWidth="1"/>
    <col min="15" max="15" width="4.28125" style="137" customWidth="1"/>
    <col min="16" max="16384" width="11.421875" style="137" customWidth="1"/>
  </cols>
  <sheetData>
    <row r="2" spans="2:15" ht="14.25">
      <c r="B2" s="227" t="s">
        <v>152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31"/>
    </row>
    <row r="3" spans="2:15" ht="12.75">
      <c r="B3" s="210" t="s">
        <v>126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30"/>
    </row>
    <row r="4" spans="2:15" ht="12.75">
      <c r="B4" s="210" t="s">
        <v>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130"/>
    </row>
    <row r="5" spans="2:15" ht="12.75">
      <c r="B5"/>
      <c r="C5"/>
      <c r="D5"/>
      <c r="E5" s="181"/>
      <c r="F5" s="41"/>
      <c r="G5"/>
      <c r="H5"/>
      <c r="I5" s="181"/>
      <c r="J5" s="41"/>
      <c r="K5"/>
      <c r="L5"/>
      <c r="M5" s="50"/>
      <c r="N5"/>
      <c r="O5"/>
    </row>
    <row r="6" spans="2:15" ht="12.75">
      <c r="B6" s="226" t="s">
        <v>22</v>
      </c>
      <c r="C6" s="226"/>
      <c r="D6" s="1"/>
      <c r="E6" s="182"/>
      <c r="F6" s="183"/>
      <c r="G6" s="2"/>
      <c r="H6" s="2"/>
      <c r="I6" s="184"/>
      <c r="J6" s="183"/>
      <c r="K6" s="2"/>
      <c r="L6" s="2"/>
      <c r="M6" s="46"/>
      <c r="N6" s="2"/>
      <c r="O6" s="2"/>
    </row>
    <row r="8" spans="2:14" ht="12.75">
      <c r="B8" s="234" t="s">
        <v>92</v>
      </c>
      <c r="C8" s="235"/>
      <c r="D8" s="136"/>
      <c r="E8" s="225" t="s">
        <v>127</v>
      </c>
      <c r="F8" s="225"/>
      <c r="G8" s="225"/>
      <c r="I8" s="225" t="s">
        <v>151</v>
      </c>
      <c r="J8" s="225"/>
      <c r="K8" s="225"/>
      <c r="M8" s="225" t="s">
        <v>13</v>
      </c>
      <c r="N8" s="225"/>
    </row>
    <row r="9" spans="2:14" s="140" customFormat="1" ht="38.25">
      <c r="B9" s="236"/>
      <c r="C9" s="237"/>
      <c r="D9" s="136"/>
      <c r="E9" s="138" t="s">
        <v>93</v>
      </c>
      <c r="F9" s="139" t="s">
        <v>144</v>
      </c>
      <c r="G9" s="138" t="s">
        <v>1</v>
      </c>
      <c r="I9" s="138" t="s">
        <v>93</v>
      </c>
      <c r="J9" s="139" t="s">
        <v>144</v>
      </c>
      <c r="K9" s="138" t="s">
        <v>1</v>
      </c>
      <c r="M9" s="139" t="s">
        <v>94</v>
      </c>
      <c r="N9" s="139" t="s">
        <v>145</v>
      </c>
    </row>
    <row r="10" spans="2:14" s="140" customFormat="1" ht="12.75">
      <c r="B10" s="228" t="s">
        <v>95</v>
      </c>
      <c r="C10" s="228"/>
      <c r="D10" s="141"/>
      <c r="E10" s="142">
        <f>SUM(E11:E13)</f>
        <v>1099667230</v>
      </c>
      <c r="F10" s="142">
        <f>SUM(F11:F13)</f>
        <v>775622345.4700032</v>
      </c>
      <c r="G10" s="186">
        <f aca="true" t="shared" si="0" ref="G10:G39">IF(E10=0," ",F10/E10)</f>
        <v>0.7053245966691244</v>
      </c>
      <c r="H10" s="172"/>
      <c r="I10" s="142">
        <f>SUM(I11:I13)</f>
        <v>1187356562</v>
      </c>
      <c r="J10" s="142">
        <f>SUM(J11:J13)</f>
        <v>832899819.310002</v>
      </c>
      <c r="K10" s="186">
        <f aca="true" t="shared" si="1" ref="K10:K39">IF(I10=0," ",J10/I10)</f>
        <v>0.7014740525011744</v>
      </c>
      <c r="L10" s="172"/>
      <c r="M10" s="171">
        <f aca="true" t="shared" si="2" ref="M10:M36">+E10-I10</f>
        <v>-87689332</v>
      </c>
      <c r="N10" s="171">
        <f aca="true" t="shared" si="3" ref="N10:N35">+F10-J10</f>
        <v>-57277473.83999872</v>
      </c>
    </row>
    <row r="11" spans="2:14" ht="12.75">
      <c r="B11" s="223" t="s">
        <v>96</v>
      </c>
      <c r="C11" s="223"/>
      <c r="D11" s="143"/>
      <c r="E11" s="144">
        <v>1052269150</v>
      </c>
      <c r="F11" s="144">
        <v>742315003.5500032</v>
      </c>
      <c r="G11" s="187">
        <f t="shared" si="0"/>
        <v>0.705442142392945</v>
      </c>
      <c r="H11" s="174"/>
      <c r="I11" s="144">
        <v>1139680693</v>
      </c>
      <c r="J11" s="144">
        <v>796330611.310002</v>
      </c>
      <c r="K11" s="187">
        <f t="shared" si="1"/>
        <v>0.6987313343124274</v>
      </c>
      <c r="L11" s="174"/>
      <c r="M11" s="173">
        <f t="shared" si="2"/>
        <v>-87411543</v>
      </c>
      <c r="N11" s="173">
        <f t="shared" si="3"/>
        <v>-54015607.7599988</v>
      </c>
    </row>
    <row r="12" spans="2:14" ht="12.75">
      <c r="B12" s="231" t="s">
        <v>97</v>
      </c>
      <c r="C12" s="231"/>
      <c r="D12" s="143"/>
      <c r="E12" s="145">
        <v>0</v>
      </c>
      <c r="F12" s="145">
        <v>0</v>
      </c>
      <c r="G12" s="188" t="str">
        <f t="shared" si="0"/>
        <v> </v>
      </c>
      <c r="H12" s="174"/>
      <c r="I12" s="145"/>
      <c r="J12" s="145"/>
      <c r="K12" s="188" t="str">
        <f t="shared" si="1"/>
        <v> </v>
      </c>
      <c r="L12" s="174"/>
      <c r="M12" s="175">
        <f t="shared" si="2"/>
        <v>0</v>
      </c>
      <c r="N12" s="175">
        <f t="shared" si="3"/>
        <v>0</v>
      </c>
    </row>
    <row r="13" spans="2:14" ht="12.75">
      <c r="B13" s="224" t="s">
        <v>98</v>
      </c>
      <c r="C13" s="224"/>
      <c r="D13" s="143"/>
      <c r="E13" s="146">
        <v>47398080</v>
      </c>
      <c r="F13" s="146">
        <v>33307341.920000024</v>
      </c>
      <c r="G13" s="189">
        <f t="shared" si="0"/>
        <v>0.7027150028018018</v>
      </c>
      <c r="H13" s="174"/>
      <c r="I13" s="146">
        <v>47675869</v>
      </c>
      <c r="J13" s="146">
        <v>36569207.99999996</v>
      </c>
      <c r="K13" s="189">
        <f t="shared" si="1"/>
        <v>0.7670381005535518</v>
      </c>
      <c r="L13" s="174"/>
      <c r="M13" s="176">
        <f t="shared" si="2"/>
        <v>-277789</v>
      </c>
      <c r="N13" s="176">
        <f t="shared" si="3"/>
        <v>-3261866.0799999386</v>
      </c>
    </row>
    <row r="14" spans="2:14" ht="12.75">
      <c r="B14" s="228" t="s">
        <v>99</v>
      </c>
      <c r="C14" s="228"/>
      <c r="D14" s="141"/>
      <c r="E14" s="147">
        <f>SUM(E15:E16)</f>
        <v>177658591</v>
      </c>
      <c r="F14" s="147">
        <f>SUM(F15:F16)</f>
        <v>121855219.38</v>
      </c>
      <c r="G14" s="186">
        <f t="shared" si="0"/>
        <v>0.6858954508988535</v>
      </c>
      <c r="H14" s="174"/>
      <c r="I14" s="147">
        <f>SUM(I15:I16)</f>
        <v>188129948</v>
      </c>
      <c r="J14" s="147">
        <f>SUM(J15:J16)</f>
        <v>135473724.35999998</v>
      </c>
      <c r="K14" s="186">
        <f t="shared" si="1"/>
        <v>0.7201071695400669</v>
      </c>
      <c r="L14" s="174"/>
      <c r="M14" s="177">
        <f t="shared" si="2"/>
        <v>-10471357</v>
      </c>
      <c r="N14" s="177">
        <f t="shared" si="3"/>
        <v>-13618504.97999999</v>
      </c>
    </row>
    <row r="15" spans="2:14" ht="12.75">
      <c r="B15" s="223" t="s">
        <v>100</v>
      </c>
      <c r="C15" s="223"/>
      <c r="D15" s="143"/>
      <c r="E15" s="144">
        <v>167908100</v>
      </c>
      <c r="F15" s="144">
        <v>118219077.30999999</v>
      </c>
      <c r="G15" s="187">
        <f t="shared" si="0"/>
        <v>0.7040701271111994</v>
      </c>
      <c r="H15" s="174"/>
      <c r="I15" s="144">
        <v>171934942</v>
      </c>
      <c r="J15" s="144">
        <v>122231994.58999999</v>
      </c>
      <c r="K15" s="187">
        <f t="shared" si="1"/>
        <v>0.7109200327063244</v>
      </c>
      <c r="L15" s="174"/>
      <c r="M15" s="173">
        <f t="shared" si="2"/>
        <v>-4026842</v>
      </c>
      <c r="N15" s="173">
        <f t="shared" si="3"/>
        <v>-4012917.280000001</v>
      </c>
    </row>
    <row r="16" spans="2:14" ht="12.75">
      <c r="B16" s="224" t="s">
        <v>101</v>
      </c>
      <c r="C16" s="224"/>
      <c r="D16" s="143"/>
      <c r="E16" s="146">
        <v>9750491</v>
      </c>
      <c r="F16" s="146">
        <v>3636142.070000001</v>
      </c>
      <c r="G16" s="189">
        <f t="shared" si="0"/>
        <v>0.37291886839339694</v>
      </c>
      <c r="H16" s="174"/>
      <c r="I16" s="146">
        <v>16195006</v>
      </c>
      <c r="J16" s="146">
        <v>13241729.770000003</v>
      </c>
      <c r="K16" s="189">
        <f t="shared" si="1"/>
        <v>0.8176427825960672</v>
      </c>
      <c r="L16" s="174"/>
      <c r="M16" s="176">
        <f t="shared" si="2"/>
        <v>-6444515</v>
      </c>
      <c r="N16" s="176">
        <f t="shared" si="3"/>
        <v>-9605587.700000003</v>
      </c>
    </row>
    <row r="17" spans="2:14" ht="12.75">
      <c r="B17" s="228" t="s">
        <v>102</v>
      </c>
      <c r="C17" s="228"/>
      <c r="D17" s="141"/>
      <c r="E17" s="147">
        <f>SUM(E18:E19)</f>
        <v>1516201993</v>
      </c>
      <c r="F17" s="147">
        <f>SUM(F18:F19)</f>
        <v>742969528.8200009</v>
      </c>
      <c r="G17" s="186">
        <f t="shared" si="0"/>
        <v>0.49002015051433906</v>
      </c>
      <c r="H17" s="174"/>
      <c r="I17" s="147">
        <f>SUM(I18:I19)</f>
        <v>1781897654</v>
      </c>
      <c r="J17" s="147">
        <f>SUM(J18:J19)</f>
        <v>858073100.889999</v>
      </c>
      <c r="K17" s="186">
        <f t="shared" si="1"/>
        <v>0.48155016028210057</v>
      </c>
      <c r="L17" s="174"/>
      <c r="M17" s="177">
        <f t="shared" si="2"/>
        <v>-265695661</v>
      </c>
      <c r="N17" s="177">
        <f t="shared" si="3"/>
        <v>-115103572.06999815</v>
      </c>
    </row>
    <row r="18" spans="2:14" ht="12.75">
      <c r="B18" s="223" t="s">
        <v>103</v>
      </c>
      <c r="C18" s="223"/>
      <c r="D18" s="143"/>
      <c r="E18" s="144">
        <v>852948521</v>
      </c>
      <c r="F18" s="144">
        <v>368292845.3900004</v>
      </c>
      <c r="G18" s="187">
        <f t="shared" si="0"/>
        <v>0.431787893785445</v>
      </c>
      <c r="H18" s="174"/>
      <c r="I18" s="144">
        <v>951008211</v>
      </c>
      <c r="J18" s="144">
        <v>400197332.32</v>
      </c>
      <c r="K18" s="187">
        <f t="shared" si="1"/>
        <v>0.42081375080787814</v>
      </c>
      <c r="L18" s="174"/>
      <c r="M18" s="173">
        <f t="shared" si="2"/>
        <v>-98059690</v>
      </c>
      <c r="N18" s="173">
        <f t="shared" si="3"/>
        <v>-31904486.92999959</v>
      </c>
    </row>
    <row r="19" spans="2:14" ht="12.75">
      <c r="B19" s="224" t="s">
        <v>104</v>
      </c>
      <c r="C19" s="224"/>
      <c r="D19" s="143"/>
      <c r="E19" s="146">
        <v>663253472</v>
      </c>
      <c r="F19" s="146">
        <v>374676683.4300005</v>
      </c>
      <c r="G19" s="189">
        <f t="shared" si="0"/>
        <v>0.5649072326755954</v>
      </c>
      <c r="H19" s="174"/>
      <c r="I19" s="146">
        <v>830889443</v>
      </c>
      <c r="J19" s="146">
        <v>457875768.56999904</v>
      </c>
      <c r="K19" s="189">
        <f t="shared" si="1"/>
        <v>0.5510670191172462</v>
      </c>
      <c r="L19" s="174"/>
      <c r="M19" s="176">
        <f t="shared" si="2"/>
        <v>-167635971</v>
      </c>
      <c r="N19" s="176">
        <f t="shared" si="3"/>
        <v>-83199085.13999856</v>
      </c>
    </row>
    <row r="20" spans="2:14" ht="12.75">
      <c r="B20" s="228" t="s">
        <v>105</v>
      </c>
      <c r="C20" s="228"/>
      <c r="D20" s="141"/>
      <c r="E20" s="147">
        <f>SUM(E21)</f>
        <v>1926085</v>
      </c>
      <c r="F20" s="147">
        <f>SUM(F21)</f>
        <v>1926085</v>
      </c>
      <c r="G20" s="186">
        <f t="shared" si="0"/>
        <v>1</v>
      </c>
      <c r="H20" s="174"/>
      <c r="I20" s="147">
        <f>SUM(I21)</f>
        <v>0</v>
      </c>
      <c r="J20" s="147">
        <f>SUM(J21)</f>
        <v>0</v>
      </c>
      <c r="K20" s="186" t="str">
        <f t="shared" si="1"/>
        <v> </v>
      </c>
      <c r="L20" s="174"/>
      <c r="M20" s="177">
        <f t="shared" si="2"/>
        <v>1926085</v>
      </c>
      <c r="N20" s="177">
        <f t="shared" si="3"/>
        <v>1926085</v>
      </c>
    </row>
    <row r="21" spans="2:14" ht="12.75">
      <c r="B21" s="229" t="s">
        <v>106</v>
      </c>
      <c r="C21" s="229"/>
      <c r="D21" s="143"/>
      <c r="E21" s="148">
        <v>1926085</v>
      </c>
      <c r="F21" s="148">
        <v>1926085</v>
      </c>
      <c r="G21" s="190">
        <f t="shared" si="0"/>
        <v>1</v>
      </c>
      <c r="H21" s="174"/>
      <c r="I21" s="148"/>
      <c r="J21" s="148"/>
      <c r="K21" s="190" t="str">
        <f t="shared" si="1"/>
        <v> </v>
      </c>
      <c r="L21" s="174"/>
      <c r="M21" s="178">
        <f t="shared" si="2"/>
        <v>1926085</v>
      </c>
      <c r="N21" s="178">
        <f t="shared" si="3"/>
        <v>1926085</v>
      </c>
    </row>
    <row r="22" spans="2:14" ht="12.75">
      <c r="B22" s="228" t="s">
        <v>107</v>
      </c>
      <c r="C22" s="228"/>
      <c r="D22" s="141"/>
      <c r="E22" s="147">
        <f>SUM(E23:E27)</f>
        <v>257536965</v>
      </c>
      <c r="F22" s="147">
        <f>SUM(F23:F27)</f>
        <v>43934320.220000006</v>
      </c>
      <c r="G22" s="186">
        <f t="shared" si="0"/>
        <v>0.17059422991957682</v>
      </c>
      <c r="H22" s="174"/>
      <c r="I22" s="147">
        <f>SUM(I23:I27)</f>
        <v>77536749</v>
      </c>
      <c r="J22" s="147">
        <f>SUM(J23:J27)</f>
        <v>40698697.12</v>
      </c>
      <c r="K22" s="186">
        <f t="shared" si="1"/>
        <v>0.5248955836412486</v>
      </c>
      <c r="L22" s="174"/>
      <c r="M22" s="177">
        <f t="shared" si="2"/>
        <v>180000216</v>
      </c>
      <c r="N22" s="177">
        <f t="shared" si="3"/>
        <v>3235623.100000009</v>
      </c>
    </row>
    <row r="23" spans="2:14" ht="12.75">
      <c r="B23" s="223" t="s">
        <v>108</v>
      </c>
      <c r="C23" s="223"/>
      <c r="D23" s="143"/>
      <c r="E23" s="144">
        <v>0</v>
      </c>
      <c r="F23" s="144">
        <v>0</v>
      </c>
      <c r="G23" s="187" t="str">
        <f t="shared" si="0"/>
        <v> </v>
      </c>
      <c r="H23" s="174"/>
      <c r="I23" s="144"/>
      <c r="J23" s="144"/>
      <c r="K23" s="187" t="str">
        <f t="shared" si="1"/>
        <v> </v>
      </c>
      <c r="L23" s="174"/>
      <c r="M23" s="173">
        <f t="shared" si="2"/>
        <v>0</v>
      </c>
      <c r="N23" s="173">
        <f t="shared" si="3"/>
        <v>0</v>
      </c>
    </row>
    <row r="24" spans="2:14" ht="12.75">
      <c r="B24" s="223" t="s">
        <v>109</v>
      </c>
      <c r="C24" s="223"/>
      <c r="D24" s="143"/>
      <c r="E24" s="144">
        <v>207275068</v>
      </c>
      <c r="F24" s="144">
        <v>6544460.07</v>
      </c>
      <c r="G24" s="187">
        <f t="shared" si="0"/>
        <v>0.031573792898237044</v>
      </c>
      <c r="H24" s="174"/>
      <c r="I24" s="144">
        <v>11065958</v>
      </c>
      <c r="J24" s="144">
        <v>5879306.829999999</v>
      </c>
      <c r="K24" s="187">
        <f t="shared" si="1"/>
        <v>0.5312966875529438</v>
      </c>
      <c r="L24" s="174"/>
      <c r="M24" s="173">
        <f t="shared" si="2"/>
        <v>196209110</v>
      </c>
      <c r="N24" s="173">
        <f t="shared" si="3"/>
        <v>665153.2400000012</v>
      </c>
    </row>
    <row r="25" spans="2:14" ht="12.75">
      <c r="B25" s="231" t="s">
        <v>110</v>
      </c>
      <c r="C25" s="231"/>
      <c r="D25" s="143"/>
      <c r="E25" s="145">
        <v>3686</v>
      </c>
      <c r="F25" s="145">
        <v>0</v>
      </c>
      <c r="G25" s="188">
        <f t="shared" si="0"/>
        <v>0</v>
      </c>
      <c r="H25" s="174"/>
      <c r="I25" s="145">
        <v>8160</v>
      </c>
      <c r="J25" s="145">
        <v>8160</v>
      </c>
      <c r="K25" s="188">
        <f t="shared" si="1"/>
        <v>1</v>
      </c>
      <c r="L25" s="174"/>
      <c r="M25" s="175">
        <f t="shared" si="2"/>
        <v>-4474</v>
      </c>
      <c r="N25" s="175">
        <f t="shared" si="3"/>
        <v>-8160</v>
      </c>
    </row>
    <row r="26" spans="2:14" ht="12.75">
      <c r="B26" s="231" t="s">
        <v>111</v>
      </c>
      <c r="C26" s="231"/>
      <c r="D26" s="143"/>
      <c r="E26" s="145">
        <v>40840196</v>
      </c>
      <c r="F26" s="145">
        <v>35997941.88</v>
      </c>
      <c r="G26" s="188">
        <f t="shared" si="0"/>
        <v>0.8814341116286514</v>
      </c>
      <c r="H26" s="174"/>
      <c r="I26" s="145">
        <v>53476647</v>
      </c>
      <c r="J26" s="145">
        <v>26401365.439999998</v>
      </c>
      <c r="K26" s="188">
        <f t="shared" si="1"/>
        <v>0.4936989680747934</v>
      </c>
      <c r="L26" s="174"/>
      <c r="M26" s="175">
        <f t="shared" si="2"/>
        <v>-12636451</v>
      </c>
      <c r="N26" s="175">
        <f t="shared" si="3"/>
        <v>9596576.440000005</v>
      </c>
    </row>
    <row r="27" spans="2:14" ht="12.75">
      <c r="B27" s="224" t="s">
        <v>112</v>
      </c>
      <c r="C27" s="224"/>
      <c r="D27" s="143"/>
      <c r="E27" s="146">
        <v>9418015</v>
      </c>
      <c r="F27" s="146">
        <v>1391918.27</v>
      </c>
      <c r="G27" s="189">
        <f t="shared" si="0"/>
        <v>0.1477931676685586</v>
      </c>
      <c r="H27" s="174"/>
      <c r="I27" s="146">
        <v>12985984</v>
      </c>
      <c r="J27" s="146">
        <v>8409864.85</v>
      </c>
      <c r="K27" s="189">
        <f t="shared" si="1"/>
        <v>0.6476109049572215</v>
      </c>
      <c r="L27" s="174"/>
      <c r="M27" s="176">
        <f t="shared" si="2"/>
        <v>-3567969</v>
      </c>
      <c r="N27" s="176">
        <f t="shared" si="3"/>
        <v>-7017946.58</v>
      </c>
    </row>
    <row r="28" spans="2:14" ht="12.75">
      <c r="B28" s="228" t="s">
        <v>113</v>
      </c>
      <c r="C28" s="228"/>
      <c r="D28" s="141"/>
      <c r="E28" s="147">
        <f>SUM(E29)</f>
        <v>0</v>
      </c>
      <c r="F28" s="147">
        <f>SUM(F29)</f>
        <v>0</v>
      </c>
      <c r="G28" s="186" t="str">
        <f t="shared" si="0"/>
        <v> </v>
      </c>
      <c r="H28" s="174"/>
      <c r="I28" s="147">
        <f>SUM(I29)</f>
        <v>0</v>
      </c>
      <c r="J28" s="147">
        <f>SUM(J29)</f>
        <v>0</v>
      </c>
      <c r="K28" s="186" t="str">
        <f t="shared" si="1"/>
        <v> </v>
      </c>
      <c r="L28" s="174"/>
      <c r="M28" s="177">
        <f t="shared" si="2"/>
        <v>0</v>
      </c>
      <c r="N28" s="177">
        <f t="shared" si="3"/>
        <v>0</v>
      </c>
    </row>
    <row r="29" spans="2:14" ht="12.75">
      <c r="B29" s="229" t="s">
        <v>114</v>
      </c>
      <c r="C29" s="229"/>
      <c r="D29" s="143"/>
      <c r="E29" s="148">
        <v>0</v>
      </c>
      <c r="F29" s="148">
        <v>0</v>
      </c>
      <c r="G29" s="190" t="str">
        <f t="shared" si="0"/>
        <v> </v>
      </c>
      <c r="H29" s="174"/>
      <c r="I29" s="148">
        <v>0</v>
      </c>
      <c r="J29" s="148">
        <v>0</v>
      </c>
      <c r="K29" s="190" t="str">
        <f t="shared" si="1"/>
        <v> </v>
      </c>
      <c r="L29" s="174"/>
      <c r="M29" s="178">
        <f t="shared" si="2"/>
        <v>0</v>
      </c>
      <c r="N29" s="178">
        <f t="shared" si="3"/>
        <v>0</v>
      </c>
    </row>
    <row r="30" spans="2:14" ht="12.75">
      <c r="B30" s="228" t="s">
        <v>115</v>
      </c>
      <c r="C30" s="228"/>
      <c r="D30" s="141"/>
      <c r="E30" s="147">
        <f>SUM(E31)</f>
        <v>0</v>
      </c>
      <c r="F30" s="147">
        <f>SUM(F31)</f>
        <v>0</v>
      </c>
      <c r="G30" s="186" t="str">
        <f t="shared" si="0"/>
        <v> </v>
      </c>
      <c r="H30" s="174"/>
      <c r="I30" s="147">
        <f>SUM(I31)</f>
        <v>0</v>
      </c>
      <c r="J30" s="147">
        <f>SUM(J31)</f>
        <v>0</v>
      </c>
      <c r="K30" s="186" t="str">
        <f t="shared" si="1"/>
        <v> </v>
      </c>
      <c r="L30" s="174"/>
      <c r="M30" s="177">
        <f t="shared" si="2"/>
        <v>0</v>
      </c>
      <c r="N30" s="177">
        <f t="shared" si="3"/>
        <v>0</v>
      </c>
    </row>
    <row r="31" spans="2:14" ht="12.75">
      <c r="B31" s="229" t="s">
        <v>116</v>
      </c>
      <c r="C31" s="229"/>
      <c r="D31" s="143"/>
      <c r="E31" s="148">
        <v>0</v>
      </c>
      <c r="F31" s="148">
        <v>0</v>
      </c>
      <c r="G31" s="190" t="str">
        <f t="shared" si="0"/>
        <v> </v>
      </c>
      <c r="H31" s="174"/>
      <c r="I31" s="148">
        <v>0</v>
      </c>
      <c r="J31" s="148">
        <v>0</v>
      </c>
      <c r="K31" s="190" t="str">
        <f t="shared" si="1"/>
        <v> </v>
      </c>
      <c r="L31" s="174"/>
      <c r="M31" s="178">
        <f t="shared" si="2"/>
        <v>0</v>
      </c>
      <c r="N31" s="178">
        <f t="shared" si="3"/>
        <v>0</v>
      </c>
    </row>
    <row r="32" spans="2:14" ht="12.75">
      <c r="B32" s="228" t="s">
        <v>117</v>
      </c>
      <c r="C32" s="228"/>
      <c r="D32" s="141"/>
      <c r="E32" s="147">
        <f>SUM(E33:E39)</f>
        <v>874504153</v>
      </c>
      <c r="F32" s="147">
        <f>SUM(F33:F39)</f>
        <v>209462621.17000005</v>
      </c>
      <c r="G32" s="186">
        <f t="shared" si="0"/>
        <v>0.23952158540520968</v>
      </c>
      <c r="H32" s="174"/>
      <c r="I32" s="147">
        <f>SUM(I33:I39)</f>
        <v>1123172281</v>
      </c>
      <c r="J32" s="147">
        <f>SUM(J33:J39)</f>
        <v>194582743.81</v>
      </c>
      <c r="K32" s="186">
        <f t="shared" si="1"/>
        <v>0.17324389775427515</v>
      </c>
      <c r="L32" s="174"/>
      <c r="M32" s="177">
        <f t="shared" si="2"/>
        <v>-248668128</v>
      </c>
      <c r="N32" s="177">
        <f t="shared" si="3"/>
        <v>14879877.360000044</v>
      </c>
    </row>
    <row r="33" spans="2:14" ht="12.75">
      <c r="B33" s="223" t="s">
        <v>118</v>
      </c>
      <c r="C33" s="223"/>
      <c r="D33" s="143"/>
      <c r="E33" s="144">
        <v>6424353</v>
      </c>
      <c r="F33" s="144">
        <v>0</v>
      </c>
      <c r="G33" s="187">
        <f t="shared" si="0"/>
        <v>0</v>
      </c>
      <c r="H33" s="174"/>
      <c r="I33" s="144">
        <v>328876</v>
      </c>
      <c r="J33" s="144">
        <v>0</v>
      </c>
      <c r="K33" s="187">
        <f t="shared" si="1"/>
        <v>0</v>
      </c>
      <c r="L33" s="174"/>
      <c r="M33" s="173">
        <f t="shared" si="2"/>
        <v>6095477</v>
      </c>
      <c r="N33" s="173">
        <f t="shared" si="3"/>
        <v>0</v>
      </c>
    </row>
    <row r="34" spans="2:14" ht="12.75">
      <c r="B34" s="223" t="s">
        <v>119</v>
      </c>
      <c r="C34" s="223"/>
      <c r="D34" s="143"/>
      <c r="E34" s="144">
        <v>296577262</v>
      </c>
      <c r="F34" s="144">
        <v>109322815.64</v>
      </c>
      <c r="G34" s="187">
        <f t="shared" si="0"/>
        <v>0.3686149602392647</v>
      </c>
      <c r="H34" s="174"/>
      <c r="I34" s="144">
        <v>281317101</v>
      </c>
      <c r="J34" s="144">
        <v>81478362.94999997</v>
      </c>
      <c r="K34" s="187">
        <f t="shared" si="1"/>
        <v>0.28963174531647107</v>
      </c>
      <c r="L34" s="174"/>
      <c r="M34" s="173">
        <f t="shared" si="2"/>
        <v>15260161</v>
      </c>
      <c r="N34" s="173">
        <f t="shared" si="3"/>
        <v>27844452.690000027</v>
      </c>
    </row>
    <row r="35" spans="2:14" ht="12.75">
      <c r="B35" s="232" t="s">
        <v>120</v>
      </c>
      <c r="C35" s="233"/>
      <c r="D35" s="143"/>
      <c r="E35" s="145">
        <v>505059640</v>
      </c>
      <c r="F35" s="145">
        <v>80855720.69000003</v>
      </c>
      <c r="G35" s="188">
        <f t="shared" si="0"/>
        <v>0.16009143136046275</v>
      </c>
      <c r="H35" s="174"/>
      <c r="I35" s="145">
        <v>520557023</v>
      </c>
      <c r="J35" s="145">
        <v>89643979.66000003</v>
      </c>
      <c r="K35" s="188">
        <f t="shared" si="1"/>
        <v>0.17220779991282537</v>
      </c>
      <c r="L35" s="174"/>
      <c r="M35" s="175">
        <f t="shared" si="2"/>
        <v>-15497383</v>
      </c>
      <c r="N35" s="175">
        <f t="shared" si="3"/>
        <v>-8788258.969999999</v>
      </c>
    </row>
    <row r="36" spans="2:14" ht="12.75">
      <c r="B36" s="134" t="s">
        <v>121</v>
      </c>
      <c r="C36" s="135"/>
      <c r="D36" s="143"/>
      <c r="E36" s="145">
        <v>0</v>
      </c>
      <c r="F36" s="145">
        <v>0</v>
      </c>
      <c r="G36" s="188" t="str">
        <f t="shared" si="0"/>
        <v> </v>
      </c>
      <c r="H36" s="174"/>
      <c r="I36" s="145"/>
      <c r="J36" s="145"/>
      <c r="K36" s="188" t="str">
        <f t="shared" si="1"/>
        <v> </v>
      </c>
      <c r="L36" s="174"/>
      <c r="M36" s="175">
        <f t="shared" si="2"/>
        <v>0</v>
      </c>
      <c r="N36" s="175">
        <f>+F36-J36</f>
        <v>0</v>
      </c>
    </row>
    <row r="37" spans="2:14" ht="12.75">
      <c r="B37" s="231" t="s">
        <v>122</v>
      </c>
      <c r="C37" s="231"/>
      <c r="D37" s="143"/>
      <c r="E37" s="145">
        <v>10705541</v>
      </c>
      <c r="F37" s="145">
        <v>2459388.1099999994</v>
      </c>
      <c r="G37" s="188">
        <f t="shared" si="0"/>
        <v>0.22973039008491017</v>
      </c>
      <c r="H37" s="174"/>
      <c r="I37" s="145">
        <v>222975513</v>
      </c>
      <c r="J37" s="145">
        <v>2119412.04</v>
      </c>
      <c r="K37" s="188">
        <f t="shared" si="1"/>
        <v>0.009505133597338108</v>
      </c>
      <c r="L37" s="174"/>
      <c r="M37" s="175">
        <f>+E37-I37</f>
        <v>-212269972</v>
      </c>
      <c r="N37" s="175">
        <f>+F37-J37</f>
        <v>339976.06999999937</v>
      </c>
    </row>
    <row r="38" spans="2:14" ht="12.75">
      <c r="B38" s="231" t="s">
        <v>123</v>
      </c>
      <c r="C38" s="231"/>
      <c r="D38" s="143"/>
      <c r="E38" s="145">
        <v>21248909</v>
      </c>
      <c r="F38" s="145">
        <v>8587358.780000005</v>
      </c>
      <c r="G38" s="188">
        <f t="shared" si="0"/>
        <v>0.4041317500112596</v>
      </c>
      <c r="H38" s="174"/>
      <c r="I38" s="145">
        <v>45187664</v>
      </c>
      <c r="J38" s="145">
        <v>11919569.179999996</v>
      </c>
      <c r="K38" s="188">
        <f t="shared" si="1"/>
        <v>0.263779273476053</v>
      </c>
      <c r="L38" s="174"/>
      <c r="M38" s="175">
        <f>+E38-I38</f>
        <v>-23938755</v>
      </c>
      <c r="N38" s="175">
        <f>+F38-J38</f>
        <v>-3332210.399999991</v>
      </c>
    </row>
    <row r="39" spans="2:14" ht="12.75">
      <c r="B39" s="230" t="s">
        <v>124</v>
      </c>
      <c r="C39" s="230"/>
      <c r="D39" s="143"/>
      <c r="E39" s="149">
        <v>34488448</v>
      </c>
      <c r="F39" s="149">
        <v>8237337.95</v>
      </c>
      <c r="G39" s="191">
        <f t="shared" si="0"/>
        <v>0.23884339330085252</v>
      </c>
      <c r="H39" s="174"/>
      <c r="I39" s="149">
        <v>52806104</v>
      </c>
      <c r="J39" s="149">
        <v>9421419.98</v>
      </c>
      <c r="K39" s="191">
        <f t="shared" si="1"/>
        <v>0.17841535857294075</v>
      </c>
      <c r="L39" s="174"/>
      <c r="M39" s="179">
        <f>+E39-I39</f>
        <v>-18317656</v>
      </c>
      <c r="N39" s="179">
        <f>+F39-J39</f>
        <v>-1184082.0300000003</v>
      </c>
    </row>
    <row r="40" spans="7:14" ht="3.75" customHeight="1">
      <c r="G40" s="192"/>
      <c r="H40" s="174"/>
      <c r="K40" s="192"/>
      <c r="L40" s="174"/>
      <c r="M40" s="174"/>
      <c r="N40" s="174"/>
    </row>
    <row r="41" spans="2:14" ht="21" customHeight="1">
      <c r="B41" s="238" t="s">
        <v>125</v>
      </c>
      <c r="C41" s="238"/>
      <c r="D41" s="151"/>
      <c r="E41" s="152">
        <f>+E32+E30+E28+E22+E20+E17+E14+E10</f>
        <v>3927495017</v>
      </c>
      <c r="F41" s="152">
        <f>+F32+F30+F28+F22+F20+F17+F14+F10</f>
        <v>1895770120.0600042</v>
      </c>
      <c r="G41" s="193">
        <f>IF(E41=0," ",F41/E41)</f>
        <v>0.48269192242236886</v>
      </c>
      <c r="H41" s="174"/>
      <c r="I41" s="152">
        <f>+I32+I30+I28+I22+I20+I17+I14+I10</f>
        <v>4358093194</v>
      </c>
      <c r="J41" s="152">
        <f>+J32+J30+J28+J22+J20+J17+J14+J10</f>
        <v>2061728085.4900007</v>
      </c>
      <c r="K41" s="193">
        <f>IF(I41=0," ",J41/I41)</f>
        <v>0.4730803114372319</v>
      </c>
      <c r="L41" s="174"/>
      <c r="M41" s="180">
        <f>+E41-I41</f>
        <v>-430598177</v>
      </c>
      <c r="N41" s="180">
        <f>+F41-J41</f>
        <v>-165957965.4299965</v>
      </c>
    </row>
    <row r="43" ht="12.75">
      <c r="B43" s="13" t="s">
        <v>153</v>
      </c>
    </row>
    <row r="44" ht="12.75">
      <c r="B44" s="42" t="s">
        <v>149</v>
      </c>
    </row>
  </sheetData>
  <sheetProtection/>
  <mergeCells count="38"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7:C27"/>
    <mergeCell ref="B31:C31"/>
    <mergeCell ref="B34:C34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Z33"/>
  <sheetViews>
    <sheetView showGridLines="0" showZeros="0" tabSelected="1" view="pageBreakPreview" zoomScale="60" zoomScalePageLayoutView="0" workbookViewId="0" topLeftCell="A1">
      <selection activeCell="F9" sqref="F9:F11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7" width="11.8515625" style="15" customWidth="1"/>
    <col min="18" max="19" width="11.57421875" style="15" customWidth="1"/>
    <col min="20" max="20" width="12.57421875" style="15" bestFit="1" customWidth="1"/>
    <col min="21" max="22" width="11.57421875" style="15" customWidth="1"/>
    <col min="23" max="23" width="12.00390625" style="15" bestFit="1" customWidth="1"/>
    <col min="24" max="24" width="12.00390625" style="15" customWidth="1"/>
    <col min="25" max="16384" width="16.8515625" style="15" customWidth="1"/>
  </cols>
  <sheetData>
    <row r="2" spans="2:24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20.25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</row>
    <row r="4" spans="2:24" ht="20.2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2:24" ht="18.75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2:24" ht="15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3:24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2:24" ht="15">
      <c r="B8" s="18" t="s">
        <v>23</v>
      </c>
      <c r="C8" s="19"/>
      <c r="D8" s="19"/>
      <c r="E8" s="19"/>
      <c r="F8" s="19"/>
      <c r="G8" s="19"/>
      <c r="H8" s="19"/>
      <c r="I8" s="4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2:24" ht="15">
      <c r="B9" s="18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9"/>
      <c r="X9" s="20"/>
    </row>
    <row r="10" spans="2:24" ht="15.75" thickBot="1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9"/>
      <c r="X10" s="20"/>
    </row>
    <row r="11" spans="2:24" ht="15.75" thickBot="1">
      <c r="B11" s="18"/>
      <c r="C11" s="246" t="s">
        <v>26</v>
      </c>
      <c r="D11" s="247"/>
      <c r="E11" s="248"/>
      <c r="F11" s="246" t="s">
        <v>147</v>
      </c>
      <c r="G11" s="247"/>
      <c r="H11" s="247"/>
      <c r="I11" s="247"/>
      <c r="J11" s="247"/>
      <c r="K11" s="248"/>
      <c r="L11" s="246" t="s">
        <v>147</v>
      </c>
      <c r="M11" s="247"/>
      <c r="N11" s="247"/>
      <c r="O11" s="247"/>
      <c r="P11" s="247"/>
      <c r="Q11" s="248"/>
      <c r="R11" s="246" t="s">
        <v>147</v>
      </c>
      <c r="S11" s="247"/>
      <c r="T11" s="247"/>
      <c r="U11" s="247"/>
      <c r="V11" s="247"/>
      <c r="W11" s="247"/>
      <c r="X11" s="248"/>
    </row>
    <row r="12" spans="2:24" ht="22.5" customHeight="1">
      <c r="B12" s="249" t="s">
        <v>128</v>
      </c>
      <c r="C12" s="239" t="s">
        <v>24</v>
      </c>
      <c r="D12" s="240"/>
      <c r="E12" s="241"/>
      <c r="F12" s="239" t="s">
        <v>29</v>
      </c>
      <c r="G12" s="240"/>
      <c r="H12" s="241"/>
      <c r="I12" s="242" t="s">
        <v>30</v>
      </c>
      <c r="J12" s="243"/>
      <c r="K12" s="244"/>
      <c r="L12" s="242" t="s">
        <v>80</v>
      </c>
      <c r="M12" s="243"/>
      <c r="N12" s="244"/>
      <c r="O12" s="242" t="s">
        <v>31</v>
      </c>
      <c r="P12" s="243"/>
      <c r="Q12" s="244"/>
      <c r="R12" s="242" t="s">
        <v>140</v>
      </c>
      <c r="S12" s="243"/>
      <c r="T12" s="244"/>
      <c r="U12" s="251" t="s">
        <v>7</v>
      </c>
      <c r="V12" s="252"/>
      <c r="W12" s="252"/>
      <c r="X12" s="253"/>
    </row>
    <row r="13" spans="2:24" ht="15">
      <c r="B13" s="250"/>
      <c r="C13" s="22">
        <v>2011</v>
      </c>
      <c r="D13" s="4">
        <v>2012</v>
      </c>
      <c r="E13" s="23" t="s">
        <v>14</v>
      </c>
      <c r="F13" s="22">
        <v>2011</v>
      </c>
      <c r="G13" s="4">
        <v>2012</v>
      </c>
      <c r="H13" s="23" t="s">
        <v>14</v>
      </c>
      <c r="I13" s="22">
        <v>2011</v>
      </c>
      <c r="J13" s="4">
        <v>2012</v>
      </c>
      <c r="K13" s="23" t="s">
        <v>14</v>
      </c>
      <c r="L13" s="22">
        <v>2011</v>
      </c>
      <c r="M13" s="4">
        <v>2012</v>
      </c>
      <c r="N13" s="23" t="s">
        <v>14</v>
      </c>
      <c r="O13" s="22">
        <v>2011</v>
      </c>
      <c r="P13" s="4">
        <v>2012</v>
      </c>
      <c r="Q13" s="23" t="s">
        <v>14</v>
      </c>
      <c r="R13" s="22">
        <v>2011</v>
      </c>
      <c r="S13" s="4">
        <v>2012</v>
      </c>
      <c r="T13" s="23" t="s">
        <v>14</v>
      </c>
      <c r="U13" s="22">
        <v>2011</v>
      </c>
      <c r="V13" s="4">
        <v>2012</v>
      </c>
      <c r="W13" s="4" t="s">
        <v>14</v>
      </c>
      <c r="X13" s="24" t="s">
        <v>15</v>
      </c>
    </row>
    <row r="14" spans="2:24" ht="4.5" customHeight="1">
      <c r="B14" s="58"/>
      <c r="C14" s="25"/>
      <c r="D14" s="26"/>
      <c r="E14" s="27"/>
      <c r="F14" s="25"/>
      <c r="G14" s="26"/>
      <c r="H14" s="27"/>
      <c r="I14" s="25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7"/>
      <c r="U14" s="25"/>
      <c r="V14" s="26"/>
      <c r="W14" s="26"/>
      <c r="X14" s="28"/>
    </row>
    <row r="15" spans="2:25" ht="15">
      <c r="B15" s="43" t="s">
        <v>16</v>
      </c>
      <c r="C15" s="59">
        <f>SUM(C17:C22)</f>
        <v>3052990864</v>
      </c>
      <c r="D15" s="60">
        <f>SUM(D17:D22)</f>
        <v>3234920913</v>
      </c>
      <c r="E15" s="61">
        <f>+D15-C15</f>
        <v>181930049</v>
      </c>
      <c r="F15" s="59">
        <f>SUM(F17:F22)</f>
        <v>1451599300.0600035</v>
      </c>
      <c r="G15" s="60">
        <f>SUM(G17:G22)</f>
        <v>1594763352.3900037</v>
      </c>
      <c r="H15" s="61">
        <f>+G15-F15</f>
        <v>143164052.33000016</v>
      </c>
      <c r="I15" s="59">
        <f>SUM(I17:I22)</f>
        <v>183950021.19999984</v>
      </c>
      <c r="J15" s="62">
        <f>SUM(J17:J22)</f>
        <v>206435131.2900004</v>
      </c>
      <c r="K15" s="63">
        <f>+J15-I15</f>
        <v>22485110.09000057</v>
      </c>
      <c r="L15" s="59">
        <f>SUM(L17:L22)</f>
        <v>0</v>
      </c>
      <c r="M15" s="60">
        <f>SUM(M17:M22)</f>
        <v>0</v>
      </c>
      <c r="N15" s="61">
        <f>+M15-L15</f>
        <v>0</v>
      </c>
      <c r="O15" s="59">
        <f>SUM(O17:O22)</f>
        <v>47523699.45999999</v>
      </c>
      <c r="P15" s="60">
        <f>SUM(P17:P22)</f>
        <v>65916191.99999999</v>
      </c>
      <c r="Q15" s="61">
        <f>+P15-O15</f>
        <v>18392492.54</v>
      </c>
      <c r="R15" s="59">
        <f>SUM(R17:R22)</f>
        <v>3234478.17</v>
      </c>
      <c r="S15" s="60">
        <f>SUM(S17:S22)</f>
        <v>30666</v>
      </c>
      <c r="T15" s="61">
        <f>+S15-R15</f>
        <v>-3203812.17</v>
      </c>
      <c r="U15" s="59">
        <f>SUM(U17:U22)</f>
        <v>1686307498.8900032</v>
      </c>
      <c r="V15" s="60">
        <f>SUM(V17:V22)</f>
        <v>1867145341.6800041</v>
      </c>
      <c r="W15" s="60">
        <f>+V15-U15</f>
        <v>180837842.79000092</v>
      </c>
      <c r="X15" s="64">
        <f>IF(U15=0,"",W15/U15)</f>
        <v>0.10723894835849085</v>
      </c>
      <c r="Y15" s="29"/>
    </row>
    <row r="16" spans="2:24" ht="4.5" customHeight="1">
      <c r="B16" s="58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7"/>
      <c r="U16" s="65"/>
      <c r="V16" s="66"/>
      <c r="W16" s="66"/>
      <c r="X16" s="68">
        <f aca="true" t="shared" si="0" ref="X16:X28">IF(U16=0,"",W16/U16)</f>
      </c>
    </row>
    <row r="17" spans="2:26" s="121" customFormat="1" ht="15">
      <c r="B17" s="122" t="s">
        <v>43</v>
      </c>
      <c r="C17" s="65">
        <f>Egresos_1!F21</f>
        <v>1099667230</v>
      </c>
      <c r="D17" s="66">
        <f>Egresos_1!M21</f>
        <v>1187356562</v>
      </c>
      <c r="E17" s="67">
        <f aca="true" t="shared" si="1" ref="E17:E22">+D17-C17</f>
        <v>87689332</v>
      </c>
      <c r="F17" s="65">
        <v>736132300.2000027</v>
      </c>
      <c r="G17" s="66">
        <v>797006566.440003</v>
      </c>
      <c r="H17" s="67">
        <f aca="true" t="shared" si="2" ref="H17:H22">+G17-F17</f>
        <v>60874266.24000037</v>
      </c>
      <c r="I17" s="65">
        <v>39490045.27</v>
      </c>
      <c r="J17" s="66">
        <v>35893252.87000001</v>
      </c>
      <c r="K17" s="67">
        <f aca="true" t="shared" si="3" ref="K17:K22">+J17-I17</f>
        <v>-3596792.399999991</v>
      </c>
      <c r="L17" s="65">
        <v>0</v>
      </c>
      <c r="M17" s="66">
        <v>0</v>
      </c>
      <c r="N17" s="67">
        <f aca="true" t="shared" si="4" ref="N17:N22">+M17-L17</f>
        <v>0</v>
      </c>
      <c r="O17" s="65">
        <v>0</v>
      </c>
      <c r="P17" s="66">
        <v>0</v>
      </c>
      <c r="Q17" s="67">
        <f aca="true" t="shared" si="5" ref="Q17:Q22">+P17-O17</f>
        <v>0</v>
      </c>
      <c r="R17" s="65">
        <v>0</v>
      </c>
      <c r="S17" s="66">
        <v>0</v>
      </c>
      <c r="T17" s="67">
        <f aca="true" t="shared" si="6" ref="T17:T22">+S17-R17</f>
        <v>0</v>
      </c>
      <c r="U17" s="65">
        <f>+F17+I17+L17+O17+R17</f>
        <v>775622345.4700027</v>
      </c>
      <c r="V17" s="66">
        <f>+G17+J17+M17+P17+S17</f>
        <v>832899819.310003</v>
      </c>
      <c r="W17" s="66">
        <f aca="true" t="shared" si="7" ref="W17:W22">+V17-U17</f>
        <v>57277473.84000039</v>
      </c>
      <c r="X17" s="68">
        <f t="shared" si="0"/>
        <v>0.07384711667285972</v>
      </c>
      <c r="Z17" s="123"/>
    </row>
    <row r="18" spans="2:26" s="121" customFormat="1" ht="15">
      <c r="B18" s="122" t="s">
        <v>44</v>
      </c>
      <c r="C18" s="65">
        <f>Egresos_1!F22</f>
        <v>177658591</v>
      </c>
      <c r="D18" s="66">
        <f>Egresos_1!M22</f>
        <v>188129948</v>
      </c>
      <c r="E18" s="67">
        <f t="shared" si="1"/>
        <v>10471357</v>
      </c>
      <c r="F18" s="65">
        <v>121211188.96999998</v>
      </c>
      <c r="G18" s="66">
        <v>134305271.35</v>
      </c>
      <c r="H18" s="67">
        <f t="shared" si="2"/>
        <v>13094082.38000001</v>
      </c>
      <c r="I18" s="65">
        <v>644030.41</v>
      </c>
      <c r="J18" s="66">
        <v>1168453.01</v>
      </c>
      <c r="K18" s="67">
        <f t="shared" si="3"/>
        <v>524422.6</v>
      </c>
      <c r="L18" s="65">
        <v>0</v>
      </c>
      <c r="M18" s="66">
        <v>0</v>
      </c>
      <c r="N18" s="67">
        <f t="shared" si="4"/>
        <v>0</v>
      </c>
      <c r="O18" s="65">
        <v>0</v>
      </c>
      <c r="P18" s="66">
        <v>0</v>
      </c>
      <c r="Q18" s="67">
        <f t="shared" si="5"/>
        <v>0</v>
      </c>
      <c r="R18" s="65">
        <v>0</v>
      </c>
      <c r="S18" s="66">
        <v>0</v>
      </c>
      <c r="T18" s="67">
        <f t="shared" si="6"/>
        <v>0</v>
      </c>
      <c r="U18" s="65">
        <f aca="true" t="shared" si="8" ref="U18:V23">+F18+I18+L18+O18+R18</f>
        <v>121855219.37999998</v>
      </c>
      <c r="V18" s="66">
        <f t="shared" si="8"/>
        <v>135473724.35999998</v>
      </c>
      <c r="W18" s="66">
        <f t="shared" si="7"/>
        <v>13618504.980000004</v>
      </c>
      <c r="X18" s="68">
        <f t="shared" si="0"/>
        <v>0.11175971820732039</v>
      </c>
      <c r="Z18" s="123"/>
    </row>
    <row r="19" spans="2:26" s="121" customFormat="1" ht="15">
      <c r="B19" s="122" t="s">
        <v>45</v>
      </c>
      <c r="C19" s="65">
        <f>Egresos_1!F23</f>
        <v>1516201993</v>
      </c>
      <c r="D19" s="66">
        <f>Egresos_1!M23</f>
        <v>1781897654</v>
      </c>
      <c r="E19" s="67">
        <f t="shared" si="1"/>
        <v>265695661</v>
      </c>
      <c r="F19" s="65">
        <v>549696377.7400007</v>
      </c>
      <c r="G19" s="66">
        <v>624675335.4900007</v>
      </c>
      <c r="H19" s="67">
        <f t="shared" si="2"/>
        <v>74978957.75</v>
      </c>
      <c r="I19" s="65">
        <v>142583716.67999983</v>
      </c>
      <c r="J19" s="66">
        <v>167644491.70000038</v>
      </c>
      <c r="K19" s="67">
        <f t="shared" si="3"/>
        <v>25060775.020000547</v>
      </c>
      <c r="L19" s="65">
        <v>0</v>
      </c>
      <c r="M19" s="66">
        <v>0</v>
      </c>
      <c r="N19" s="67">
        <f t="shared" si="4"/>
        <v>0</v>
      </c>
      <c r="O19" s="65">
        <v>47454956.23</v>
      </c>
      <c r="P19" s="66">
        <v>65722607.699999996</v>
      </c>
      <c r="Q19" s="67">
        <f t="shared" si="5"/>
        <v>18267651.47</v>
      </c>
      <c r="R19" s="65">
        <v>3234478.17</v>
      </c>
      <c r="S19" s="66">
        <v>30666</v>
      </c>
      <c r="T19" s="67">
        <f t="shared" si="6"/>
        <v>-3203812.17</v>
      </c>
      <c r="U19" s="65">
        <f t="shared" si="8"/>
        <v>742969528.8200005</v>
      </c>
      <c r="V19" s="66">
        <f t="shared" si="8"/>
        <v>858073100.8900012</v>
      </c>
      <c r="W19" s="66">
        <f t="shared" si="7"/>
        <v>115103572.07000065</v>
      </c>
      <c r="X19" s="68">
        <f>IF(U19=0,"",W19/U19)</f>
        <v>0.1549236780313326</v>
      </c>
      <c r="Z19" s="123"/>
    </row>
    <row r="20" spans="2:26" s="121" customFormat="1" ht="15">
      <c r="B20" s="122" t="s">
        <v>79</v>
      </c>
      <c r="C20" s="65">
        <f>Egresos_1!F24</f>
        <v>259463050</v>
      </c>
      <c r="D20" s="66">
        <f>Egresos_1!M24</f>
        <v>77536749</v>
      </c>
      <c r="E20" s="67">
        <f t="shared" si="1"/>
        <v>-181926301</v>
      </c>
      <c r="F20" s="65">
        <f>1926085+42633348.15</f>
        <v>44559433.15</v>
      </c>
      <c r="G20" s="66">
        <v>38776179.10999998</v>
      </c>
      <c r="H20" s="67">
        <f t="shared" si="2"/>
        <v>-5783254.040000021</v>
      </c>
      <c r="I20" s="65">
        <v>1232228.8400000003</v>
      </c>
      <c r="J20" s="66">
        <v>1728933.7100000002</v>
      </c>
      <c r="K20" s="67">
        <f t="shared" si="3"/>
        <v>496704.8699999999</v>
      </c>
      <c r="L20" s="65">
        <v>0</v>
      </c>
      <c r="M20" s="66">
        <v>0</v>
      </c>
      <c r="N20" s="67">
        <f t="shared" si="4"/>
        <v>0</v>
      </c>
      <c r="O20" s="65">
        <v>68743.23</v>
      </c>
      <c r="P20" s="66">
        <v>193584.3</v>
      </c>
      <c r="Q20" s="67">
        <f t="shared" si="5"/>
        <v>124841.06999999999</v>
      </c>
      <c r="R20" s="65">
        <v>0</v>
      </c>
      <c r="S20" s="66">
        <v>0</v>
      </c>
      <c r="T20" s="67">
        <f t="shared" si="6"/>
        <v>0</v>
      </c>
      <c r="U20" s="65">
        <f t="shared" si="8"/>
        <v>45860405.22</v>
      </c>
      <c r="V20" s="66">
        <f t="shared" si="8"/>
        <v>40698697.119999975</v>
      </c>
      <c r="W20" s="66">
        <f t="shared" si="7"/>
        <v>-5161708.100000024</v>
      </c>
      <c r="X20" s="68">
        <f>IF(U20=0,"",W20/U20)</f>
        <v>-0.11255260556984725</v>
      </c>
      <c r="Z20" s="123"/>
    </row>
    <row r="21" spans="2:26" s="121" customFormat="1" ht="15">
      <c r="B21" s="122"/>
      <c r="C21" s="65">
        <f>Egresos_1!F25</f>
        <v>0</v>
      </c>
      <c r="D21" s="66">
        <v>0</v>
      </c>
      <c r="E21" s="67">
        <f t="shared" si="1"/>
        <v>0</v>
      </c>
      <c r="F21" s="65"/>
      <c r="G21" s="66">
        <v>0</v>
      </c>
      <c r="H21" s="67">
        <f t="shared" si="2"/>
        <v>0</v>
      </c>
      <c r="I21" s="65"/>
      <c r="J21" s="66">
        <v>0</v>
      </c>
      <c r="K21" s="67">
        <f t="shared" si="3"/>
        <v>0</v>
      </c>
      <c r="L21" s="65">
        <v>0</v>
      </c>
      <c r="M21" s="66">
        <v>0</v>
      </c>
      <c r="N21" s="67">
        <f t="shared" si="4"/>
        <v>0</v>
      </c>
      <c r="O21" s="65"/>
      <c r="P21" s="66"/>
      <c r="Q21" s="67">
        <f t="shared" si="5"/>
        <v>0</v>
      </c>
      <c r="R21" s="65">
        <v>0</v>
      </c>
      <c r="S21" s="66">
        <v>0</v>
      </c>
      <c r="T21" s="67">
        <f t="shared" si="6"/>
        <v>0</v>
      </c>
      <c r="U21" s="65">
        <f t="shared" si="8"/>
        <v>0</v>
      </c>
      <c r="V21" s="66">
        <f t="shared" si="8"/>
        <v>0</v>
      </c>
      <c r="W21" s="66">
        <f t="shared" si="7"/>
        <v>0</v>
      </c>
      <c r="X21" s="68">
        <f>IF(U21=0,"",W21/U21)</f>
      </c>
      <c r="Z21" s="123"/>
    </row>
    <row r="22" spans="2:26" s="121" customFormat="1" ht="15">
      <c r="B22" s="122"/>
      <c r="C22" s="65">
        <f>Egresos_1!F26</f>
        <v>0</v>
      </c>
      <c r="D22" s="66">
        <v>0</v>
      </c>
      <c r="E22" s="67">
        <f t="shared" si="1"/>
        <v>0</v>
      </c>
      <c r="F22" s="65">
        <v>0</v>
      </c>
      <c r="G22" s="66">
        <v>0</v>
      </c>
      <c r="H22" s="67">
        <f t="shared" si="2"/>
        <v>0</v>
      </c>
      <c r="I22" s="65">
        <v>0</v>
      </c>
      <c r="J22" s="66">
        <v>0</v>
      </c>
      <c r="K22" s="67">
        <f t="shared" si="3"/>
        <v>0</v>
      </c>
      <c r="L22" s="65">
        <v>0</v>
      </c>
      <c r="M22" s="66">
        <v>0</v>
      </c>
      <c r="N22" s="67">
        <f t="shared" si="4"/>
        <v>0</v>
      </c>
      <c r="O22" s="65"/>
      <c r="P22" s="66"/>
      <c r="Q22" s="67">
        <f t="shared" si="5"/>
        <v>0</v>
      </c>
      <c r="R22" s="65"/>
      <c r="S22" s="66"/>
      <c r="T22" s="67">
        <f t="shared" si="6"/>
        <v>0</v>
      </c>
      <c r="U22" s="65">
        <f t="shared" si="8"/>
        <v>0</v>
      </c>
      <c r="V22" s="66">
        <f t="shared" si="8"/>
        <v>0</v>
      </c>
      <c r="W22" s="66">
        <f t="shared" si="7"/>
        <v>0</v>
      </c>
      <c r="X22" s="68">
        <f t="shared" si="0"/>
      </c>
      <c r="Z22" s="123"/>
    </row>
    <row r="23" spans="2:24" s="121" customFormat="1" ht="4.5" customHeight="1">
      <c r="B23" s="122"/>
      <c r="C23" s="65"/>
      <c r="D23" s="66"/>
      <c r="E23" s="67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6"/>
      <c r="T23" s="67"/>
      <c r="U23" s="65">
        <f t="shared" si="8"/>
        <v>0</v>
      </c>
      <c r="V23" s="66"/>
      <c r="W23" s="66"/>
      <c r="X23" s="68">
        <f t="shared" si="0"/>
      </c>
    </row>
    <row r="24" spans="2:25" s="121" customFormat="1" ht="15">
      <c r="B24" s="124" t="s">
        <v>17</v>
      </c>
      <c r="C24" s="59">
        <f>SUM(C27:C28)</f>
        <v>874504153</v>
      </c>
      <c r="D24" s="62">
        <f>SUM(D27:D28)</f>
        <v>1123172281</v>
      </c>
      <c r="E24" s="61">
        <f>+D24-C24</f>
        <v>248668128</v>
      </c>
      <c r="F24" s="59">
        <f>SUM(F27:F28)</f>
        <v>198979323.79000014</v>
      </c>
      <c r="G24" s="62">
        <f>SUM(G27:G28)</f>
        <v>173133593.35999998</v>
      </c>
      <c r="H24" s="61">
        <f>+G24-F24</f>
        <v>-25845730.430000156</v>
      </c>
      <c r="I24" s="59">
        <f>SUM(I27:I28)</f>
        <v>3307152.340000001</v>
      </c>
      <c r="J24" s="62">
        <f>SUM(J27:J28)</f>
        <v>11762454.840000002</v>
      </c>
      <c r="K24" s="63">
        <f>+J24-I24</f>
        <v>8455302.5</v>
      </c>
      <c r="L24" s="59">
        <f>SUM(L27:L28)</f>
        <v>5140915.580000002</v>
      </c>
      <c r="M24" s="62">
        <f>SUM(M27:M28)</f>
        <v>5495653.17</v>
      </c>
      <c r="N24" s="63">
        <f>+M24-L24</f>
        <v>354737.589999998</v>
      </c>
      <c r="O24" s="59">
        <f>SUM(O27:O28)</f>
        <v>2035229.4600000002</v>
      </c>
      <c r="P24" s="62">
        <f>SUM(P27:P28)</f>
        <v>4191042.44</v>
      </c>
      <c r="Q24" s="61">
        <f>+P24-O24</f>
        <v>2155812.9799999995</v>
      </c>
      <c r="R24" s="59">
        <f>SUM(R27:R28)</f>
        <v>0</v>
      </c>
      <c r="S24" s="62">
        <f>SUM(S27:S28)</f>
        <v>0</v>
      </c>
      <c r="T24" s="61">
        <f>+S24-R24</f>
        <v>0</v>
      </c>
      <c r="U24" s="59">
        <f>SUM(U27:U28)</f>
        <v>209462621.17000017</v>
      </c>
      <c r="V24" s="62">
        <f>SUM(V27:V28)</f>
        <v>194582743.81</v>
      </c>
      <c r="W24" s="60">
        <f>+V24-U24</f>
        <v>-14879877.360000163</v>
      </c>
      <c r="X24" s="64">
        <f t="shared" si="0"/>
        <v>-0.07103834219626055</v>
      </c>
      <c r="Y24" s="125"/>
    </row>
    <row r="25" spans="2:25" s="121" customFormat="1" ht="4.5" customHeight="1">
      <c r="B25" s="122"/>
      <c r="C25" s="65"/>
      <c r="D25" s="66"/>
      <c r="E25" s="67"/>
      <c r="F25" s="65"/>
      <c r="G25" s="66"/>
      <c r="H25" s="67"/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7"/>
      <c r="U25" s="65"/>
      <c r="V25" s="66"/>
      <c r="W25" s="66"/>
      <c r="X25" s="68">
        <f t="shared" si="0"/>
      </c>
      <c r="Y25" s="125"/>
    </row>
    <row r="26" spans="1:26" s="121" customFormat="1" ht="15">
      <c r="A26" s="126"/>
      <c r="B26" s="73" t="s">
        <v>46</v>
      </c>
      <c r="C26" s="65"/>
      <c r="D26" s="74"/>
      <c r="E26" s="67"/>
      <c r="F26" s="65"/>
      <c r="G26" s="74"/>
      <c r="H26" s="67"/>
      <c r="I26" s="65"/>
      <c r="J26" s="74"/>
      <c r="K26" s="67"/>
      <c r="L26" s="65">
        <v>0</v>
      </c>
      <c r="M26" s="74"/>
      <c r="N26" s="67"/>
      <c r="O26" s="65"/>
      <c r="P26" s="74"/>
      <c r="Q26" s="67"/>
      <c r="R26" s="65"/>
      <c r="S26" s="74"/>
      <c r="T26" s="67"/>
      <c r="U26" s="65">
        <f aca="true" t="shared" si="9" ref="U26:V28">+F26+I26+L26+O26+R26</f>
        <v>0</v>
      </c>
      <c r="V26" s="185">
        <f t="shared" si="9"/>
        <v>0</v>
      </c>
      <c r="W26" s="66">
        <f>+V26-U26</f>
        <v>0</v>
      </c>
      <c r="X26" s="68">
        <f t="shared" si="0"/>
      </c>
      <c r="Z26" s="123"/>
    </row>
    <row r="27" spans="2:26" s="121" customFormat="1" ht="15">
      <c r="B27" s="73" t="s">
        <v>64</v>
      </c>
      <c r="C27" s="65">
        <f>Egresos_1!F28</f>
        <v>603764643</v>
      </c>
      <c r="D27" s="74">
        <f>Egresos_1!M28</f>
        <v>592117131</v>
      </c>
      <c r="E27" s="67">
        <f>+D27-C27</f>
        <v>-11647512</v>
      </c>
      <c r="F27" s="65">
        <v>184610773.84000015</v>
      </c>
      <c r="G27" s="74">
        <v>110114489.50999999</v>
      </c>
      <c r="H27" s="67">
        <f>+G27-F27</f>
        <v>-74496284.33000016</v>
      </c>
      <c r="I27" s="65">
        <v>0</v>
      </c>
      <c r="J27" s="74">
        <v>19000</v>
      </c>
      <c r="K27" s="67">
        <f>+J27-I27</f>
        <v>19000</v>
      </c>
      <c r="L27" s="65">
        <v>5140915.580000002</v>
      </c>
      <c r="M27" s="74">
        <v>5495653.17</v>
      </c>
      <c r="N27" s="67">
        <f>+M27-L27</f>
        <v>354737.589999998</v>
      </c>
      <c r="O27" s="65">
        <v>161772.57</v>
      </c>
      <c r="P27" s="74">
        <v>2140544.31</v>
      </c>
      <c r="Q27" s="67">
        <f>+P27-O27</f>
        <v>1978771.74</v>
      </c>
      <c r="R27" s="65">
        <v>0</v>
      </c>
      <c r="S27" s="74"/>
      <c r="T27" s="67">
        <f>+S27-R27</f>
        <v>0</v>
      </c>
      <c r="U27" s="65">
        <f t="shared" si="9"/>
        <v>189913461.99000016</v>
      </c>
      <c r="V27" s="185">
        <f t="shared" si="9"/>
        <v>117769686.99</v>
      </c>
      <c r="W27" s="66">
        <f>+V27-U27</f>
        <v>-72143775.00000016</v>
      </c>
      <c r="X27" s="68">
        <f t="shared" si="0"/>
        <v>-0.3798770989904806</v>
      </c>
      <c r="Z27" s="123"/>
    </row>
    <row r="28" spans="2:26" s="121" customFormat="1" ht="15">
      <c r="B28" s="80" t="s">
        <v>65</v>
      </c>
      <c r="C28" s="65">
        <f>Egresos_1!F29</f>
        <v>270739510</v>
      </c>
      <c r="D28" s="74">
        <f>Egresos_1!M29</f>
        <v>531055150</v>
      </c>
      <c r="E28" s="67">
        <f>+D28-C28</f>
        <v>260315640</v>
      </c>
      <c r="F28" s="65">
        <v>14368549.950000001</v>
      </c>
      <c r="G28" s="81">
        <v>63019103.849999994</v>
      </c>
      <c r="H28" s="67">
        <f>+G28-F28</f>
        <v>48650553.89999999</v>
      </c>
      <c r="I28" s="65">
        <v>3307152.340000001</v>
      </c>
      <c r="J28" s="81">
        <v>11743454.840000002</v>
      </c>
      <c r="K28" s="67">
        <f>+J28-I28</f>
        <v>8436302.5</v>
      </c>
      <c r="L28" s="65">
        <v>0</v>
      </c>
      <c r="M28" s="81"/>
      <c r="N28" s="67">
        <f>+M28-L28</f>
        <v>0</v>
      </c>
      <c r="O28" s="65">
        <v>1873456.8900000001</v>
      </c>
      <c r="P28" s="81">
        <v>2050498.13</v>
      </c>
      <c r="Q28" s="67">
        <f>+P28-O28</f>
        <v>177041.23999999976</v>
      </c>
      <c r="R28" s="65"/>
      <c r="S28" s="81"/>
      <c r="T28" s="67">
        <f>+S28-R28</f>
        <v>0</v>
      </c>
      <c r="U28" s="65">
        <f t="shared" si="9"/>
        <v>19549159.180000003</v>
      </c>
      <c r="V28" s="185">
        <f t="shared" si="9"/>
        <v>76813056.82</v>
      </c>
      <c r="W28" s="66">
        <f>+V28-U28</f>
        <v>57263897.639999986</v>
      </c>
      <c r="X28" s="68">
        <f t="shared" si="0"/>
        <v>2.9292256057019825</v>
      </c>
      <c r="Z28" s="123"/>
    </row>
    <row r="29" spans="2:26" s="121" customFormat="1" ht="15.75" thickBot="1">
      <c r="B29" s="122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7"/>
      <c r="U29" s="65"/>
      <c r="V29" s="66"/>
      <c r="W29" s="66"/>
      <c r="X29" s="68"/>
      <c r="Z29" s="127"/>
    </row>
    <row r="30" spans="2:24" s="121" customFormat="1" ht="15.75" thickBot="1">
      <c r="B30" s="159" t="s">
        <v>18</v>
      </c>
      <c r="C30" s="153">
        <f>+C15+C24</f>
        <v>3927495017</v>
      </c>
      <c r="D30" s="153">
        <f>+D15+D24</f>
        <v>4358093194</v>
      </c>
      <c r="E30" s="154">
        <f>+D30-C30</f>
        <v>430598177</v>
      </c>
      <c r="F30" s="153">
        <f>+F15+F24</f>
        <v>1650578623.8500037</v>
      </c>
      <c r="G30" s="155">
        <f>+G15+G24</f>
        <v>1767896945.7500036</v>
      </c>
      <c r="H30" s="154">
        <f>+G30-F30</f>
        <v>117318321.89999986</v>
      </c>
      <c r="I30" s="153">
        <f>+I15+I24</f>
        <v>187257173.53999984</v>
      </c>
      <c r="J30" s="156">
        <f>+J15+J24</f>
        <v>218197586.1300004</v>
      </c>
      <c r="K30" s="154">
        <f>+J30-I30</f>
        <v>30940412.59000057</v>
      </c>
      <c r="L30" s="153">
        <f>+L15+L24</f>
        <v>5140915.580000002</v>
      </c>
      <c r="M30" s="156">
        <f>+M15+M24</f>
        <v>5495653.17</v>
      </c>
      <c r="N30" s="157">
        <f>+M30-L30</f>
        <v>354737.589999998</v>
      </c>
      <c r="O30" s="153">
        <f>+O15+O24</f>
        <v>49558928.919999994</v>
      </c>
      <c r="P30" s="155">
        <f>+P15+P24</f>
        <v>70107234.44</v>
      </c>
      <c r="Q30" s="154">
        <f>+P30-O30</f>
        <v>20548305.520000003</v>
      </c>
      <c r="R30" s="153">
        <f>+R15+R24</f>
        <v>3234478.17</v>
      </c>
      <c r="S30" s="155">
        <f>+S15+S24</f>
        <v>30666</v>
      </c>
      <c r="T30" s="154">
        <f>+S30-R30</f>
        <v>-3203812.17</v>
      </c>
      <c r="U30" s="153">
        <f>+U15+U24</f>
        <v>1895770120.0600033</v>
      </c>
      <c r="V30" s="155">
        <f>+V15+V24</f>
        <v>2061728085.490004</v>
      </c>
      <c r="W30" s="155">
        <f>+V30-U30</f>
        <v>165957965.43000078</v>
      </c>
      <c r="X30" s="158">
        <f>IF(U30=0,"",W30/U30)</f>
        <v>0.08754118638854168</v>
      </c>
    </row>
    <row r="31" spans="2:24" ht="3.75" customHeight="1">
      <c r="B31" s="30"/>
      <c r="C31" s="31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2"/>
    </row>
    <row r="32" spans="2:16" s="121" customFormat="1" ht="15">
      <c r="B32" s="13" t="s">
        <v>146</v>
      </c>
      <c r="G32" s="202"/>
      <c r="J32" s="202"/>
      <c r="M32" s="202"/>
      <c r="P32" s="202"/>
    </row>
    <row r="33" spans="2:19" s="121" customFormat="1" ht="15">
      <c r="B33" s="42" t="s">
        <v>149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0"/>
    </row>
  </sheetData>
  <sheetProtection/>
  <mergeCells count="13">
    <mergeCell ref="U12:X12"/>
    <mergeCell ref="R12:T12"/>
    <mergeCell ref="C12:E12"/>
    <mergeCell ref="F12:H12"/>
    <mergeCell ref="I12:K12"/>
    <mergeCell ref="L12:N12"/>
    <mergeCell ref="B3:X3"/>
    <mergeCell ref="C11:E11"/>
    <mergeCell ref="R11:X11"/>
    <mergeCell ref="L11:Q11"/>
    <mergeCell ref="F11:K11"/>
    <mergeCell ref="B12:B13"/>
    <mergeCell ref="O12:Q12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90" r:id="rId1"/>
  <headerFooter alignWithMargins="0">
    <oddHeader>&amp;C&amp;"Arial,Negrita"&amp;14
&amp;18PRESUPUESTO MODIFICADO VS. EJECUCION REAL&amp;14
POR CATEGORIA Y GRUPO GENERICO DE GASTO
&amp;12(EN NUEVOS SOLES)</oddHeader>
    <oddFooter>&amp;CPágina &amp;P de &amp;N</oddFooter>
  </headerFooter>
  <colBreaks count="2" manualBreakCount="2">
    <brk id="11" min="2" max="32" man="1"/>
    <brk id="17" min="2" max="32" man="1"/>
  </colBreaks>
  <ignoredErrors>
    <ignoredError sqref="N24 N15 N30 T15:T16 H15:H16 H23:H25 H29:H30 T23:T24 E24 E30 E15 K24 K30 T30" formula="1"/>
    <ignoredError sqref="L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A45"/>
  <sheetViews>
    <sheetView showGridLines="0" showZeros="0" tabSelected="1" view="pageBreakPreview" zoomScale="130" zoomScaleSheetLayoutView="130" zoomScalePageLayoutView="0" workbookViewId="0" topLeftCell="N1">
      <selection activeCell="F9" sqref="F9:F11"/>
    </sheetView>
  </sheetViews>
  <sheetFormatPr defaultColWidth="16.57421875" defaultRowHeight="12.75"/>
  <cols>
    <col min="1" max="1" width="2.57421875" style="32" customWidth="1"/>
    <col min="2" max="2" width="5.7109375" style="32" customWidth="1"/>
    <col min="3" max="3" width="43.8515625" style="32" customWidth="1"/>
    <col min="4" max="4" width="0.85546875" style="93" customWidth="1"/>
    <col min="5" max="5" width="5.7109375" style="93" hidden="1" customWidth="1"/>
    <col min="6" max="6" width="43.57421875" style="32" hidden="1" customWidth="1"/>
    <col min="7" max="7" width="10.7109375" style="32" customWidth="1"/>
    <col min="8" max="8" width="11.57421875" style="32" bestFit="1" customWidth="1"/>
    <col min="9" max="9" width="12.140625" style="32" bestFit="1" customWidth="1"/>
    <col min="10" max="10" width="10.7109375" style="32" customWidth="1"/>
    <col min="11" max="11" width="11.57421875" style="32" bestFit="1" customWidth="1"/>
    <col min="12" max="12" width="12.00390625" style="32" customWidth="1"/>
    <col min="13" max="14" width="10.00390625" style="32" customWidth="1"/>
    <col min="15" max="15" width="10.421875" style="32" customWidth="1"/>
    <col min="16" max="16" width="10.140625" style="32" bestFit="1" customWidth="1"/>
    <col min="17" max="17" width="10.57421875" style="32" customWidth="1"/>
    <col min="18" max="18" width="10.7109375" style="32" bestFit="1" customWidth="1"/>
    <col min="19" max="21" width="10.7109375" style="32" customWidth="1"/>
    <col min="22" max="23" width="10.8515625" style="32" bestFit="1" customWidth="1"/>
    <col min="24" max="24" width="11.00390625" style="32" bestFit="1" customWidth="1"/>
    <col min="25" max="25" width="8.00390625" style="32" customWidth="1"/>
    <col min="26" max="16384" width="16.57421875" style="32" customWidth="1"/>
  </cols>
  <sheetData>
    <row r="2" spans="2:25" ht="14.2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2:26" ht="12.75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33"/>
    </row>
    <row r="4" spans="2:26" ht="15.75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7"/>
    </row>
    <row r="5" spans="3:25" ht="12.75">
      <c r="C5" s="34" t="s">
        <v>23</v>
      </c>
      <c r="D5" s="34"/>
      <c r="E5" s="34"/>
      <c r="F5" s="34"/>
      <c r="G5" s="34"/>
      <c r="H5" s="34"/>
      <c r="I5" s="34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3:25" ht="12.75">
      <c r="C6" s="34" t="s">
        <v>25</v>
      </c>
      <c r="D6" s="34"/>
      <c r="E6" s="34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3:25" ht="13.5" thickBot="1">
      <c r="C7" s="34"/>
      <c r="D7" s="34"/>
      <c r="E7" s="34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3:25" ht="15.75" customHeight="1" thickBot="1">
      <c r="C8" s="34"/>
      <c r="D8" s="34"/>
      <c r="E8" s="34"/>
      <c r="F8" s="36"/>
      <c r="G8" s="246" t="s">
        <v>26</v>
      </c>
      <c r="H8" s="247"/>
      <c r="I8" s="248"/>
      <c r="J8" s="246" t="s">
        <v>148</v>
      </c>
      <c r="K8" s="247"/>
      <c r="L8" s="247"/>
      <c r="M8" s="247"/>
      <c r="N8" s="247"/>
      <c r="O8" s="248"/>
      <c r="P8" s="246" t="s">
        <v>148</v>
      </c>
      <c r="Q8" s="247"/>
      <c r="R8" s="247"/>
      <c r="S8" s="247"/>
      <c r="T8" s="247"/>
      <c r="U8" s="247"/>
      <c r="V8" s="247"/>
      <c r="W8" s="247"/>
      <c r="X8" s="247"/>
      <c r="Y8" s="248"/>
    </row>
    <row r="9" spans="2:25" ht="16.5" customHeight="1">
      <c r="B9" s="258" t="s">
        <v>67</v>
      </c>
      <c r="C9" s="260" t="s">
        <v>129</v>
      </c>
      <c r="D9" s="55"/>
      <c r="E9" s="258" t="s">
        <v>67</v>
      </c>
      <c r="F9" s="260" t="s">
        <v>154</v>
      </c>
      <c r="G9" s="262" t="s">
        <v>66</v>
      </c>
      <c r="H9" s="263"/>
      <c r="I9" s="264"/>
      <c r="J9" s="242" t="s">
        <v>19</v>
      </c>
      <c r="K9" s="243"/>
      <c r="L9" s="244"/>
      <c r="M9" s="242" t="s">
        <v>27</v>
      </c>
      <c r="N9" s="243"/>
      <c r="O9" s="244"/>
      <c r="P9" s="242" t="s">
        <v>20</v>
      </c>
      <c r="Q9" s="243"/>
      <c r="R9" s="244"/>
      <c r="S9" s="242" t="s">
        <v>141</v>
      </c>
      <c r="T9" s="243"/>
      <c r="U9" s="244"/>
      <c r="V9" s="242" t="s">
        <v>7</v>
      </c>
      <c r="W9" s="243"/>
      <c r="X9" s="243"/>
      <c r="Y9" s="244"/>
    </row>
    <row r="10" spans="2:25" ht="17.25" customHeight="1">
      <c r="B10" s="259"/>
      <c r="C10" s="261"/>
      <c r="D10" s="49"/>
      <c r="E10" s="259"/>
      <c r="F10" s="261"/>
      <c r="G10" s="203">
        <v>2011</v>
      </c>
      <c r="H10" s="82">
        <v>2012</v>
      </c>
      <c r="I10" s="83" t="s">
        <v>14</v>
      </c>
      <c r="J10" s="91">
        <v>2011</v>
      </c>
      <c r="K10" s="82">
        <v>2012</v>
      </c>
      <c r="L10" s="83" t="s">
        <v>14</v>
      </c>
      <c r="M10" s="91">
        <v>2011</v>
      </c>
      <c r="N10" s="82">
        <v>2012</v>
      </c>
      <c r="O10" s="83" t="s">
        <v>14</v>
      </c>
      <c r="P10" s="91">
        <v>2011</v>
      </c>
      <c r="Q10" s="82">
        <v>2012</v>
      </c>
      <c r="R10" s="83" t="s">
        <v>14</v>
      </c>
      <c r="S10" s="91">
        <v>2011</v>
      </c>
      <c r="T10" s="82">
        <v>2012</v>
      </c>
      <c r="U10" s="83" t="s">
        <v>14</v>
      </c>
      <c r="V10" s="91">
        <v>2011</v>
      </c>
      <c r="W10" s="82">
        <v>2012</v>
      </c>
      <c r="X10" s="82" t="s">
        <v>14</v>
      </c>
      <c r="Y10" s="38" t="s">
        <v>15</v>
      </c>
    </row>
    <row r="11" spans="2:25" ht="4.5" customHeight="1">
      <c r="B11" s="84"/>
      <c r="C11" s="85"/>
      <c r="D11" s="92"/>
      <c r="E11" s="84"/>
      <c r="F11" s="85"/>
      <c r="G11" s="204"/>
      <c r="H11" s="87"/>
      <c r="I11" s="85"/>
      <c r="J11" s="86"/>
      <c r="K11" s="87"/>
      <c r="L11" s="85"/>
      <c r="M11" s="86"/>
      <c r="N11" s="87"/>
      <c r="O11" s="85"/>
      <c r="P11" s="86"/>
      <c r="Q11" s="87"/>
      <c r="R11" s="167"/>
      <c r="S11" s="86"/>
      <c r="T11" s="87"/>
      <c r="U11" s="86"/>
      <c r="V11" s="88"/>
      <c r="W11" s="87"/>
      <c r="X11" s="85"/>
      <c r="Y11" s="129"/>
    </row>
    <row r="12" spans="2:27" ht="12.75" customHeight="1">
      <c r="B12" s="69" t="s">
        <v>49</v>
      </c>
      <c r="C12" s="101" t="s">
        <v>75</v>
      </c>
      <c r="D12" s="97"/>
      <c r="E12" s="69" t="s">
        <v>49</v>
      </c>
      <c r="F12" s="101" t="s">
        <v>75</v>
      </c>
      <c r="G12" s="207">
        <v>43843660</v>
      </c>
      <c r="H12" s="165">
        <v>49010127</v>
      </c>
      <c r="I12" s="166">
        <f aca="true" t="shared" si="0" ref="I12:I18">+H12-G12</f>
        <v>5166467</v>
      </c>
      <c r="J12" s="164">
        <v>26202678.159999993</v>
      </c>
      <c r="K12" s="165">
        <v>31865556.559999984</v>
      </c>
      <c r="L12" s="166">
        <f>+K12-J12</f>
        <v>5662878.399999991</v>
      </c>
      <c r="M12" s="164"/>
      <c r="N12" s="165"/>
      <c r="O12" s="166">
        <f>+N12-M12</f>
        <v>0</v>
      </c>
      <c r="P12" s="164"/>
      <c r="Q12" s="165"/>
      <c r="R12" s="166">
        <f>+Q12-P12</f>
        <v>0</v>
      </c>
      <c r="S12" s="164"/>
      <c r="T12" s="165"/>
      <c r="U12" s="166">
        <f>+T12-S12</f>
        <v>0</v>
      </c>
      <c r="V12" s="164">
        <f>+P12+M12+J12+S12</f>
        <v>26202678.159999993</v>
      </c>
      <c r="W12" s="165">
        <f>+Q12+N12+K12+T12</f>
        <v>31865556.559999984</v>
      </c>
      <c r="X12" s="166">
        <f aca="true" t="shared" si="1" ref="X12:X18">+W12-V12</f>
        <v>5662878.399999991</v>
      </c>
      <c r="Y12" s="199">
        <f aca="true" t="shared" si="2" ref="Y12:Y28">IF(V12=0," ",X12/V12)</f>
        <v>0.2161183053663852</v>
      </c>
      <c r="AA12" s="39"/>
    </row>
    <row r="13" spans="2:27" ht="12.75" customHeight="1">
      <c r="B13" s="69"/>
      <c r="C13" s="101"/>
      <c r="D13" s="97"/>
      <c r="E13" s="69"/>
      <c r="F13" s="101"/>
      <c r="G13" s="205"/>
      <c r="H13" s="165"/>
      <c r="I13" s="167"/>
      <c r="J13" s="164"/>
      <c r="K13" s="165"/>
      <c r="L13" s="167"/>
      <c r="M13" s="164"/>
      <c r="N13" s="165"/>
      <c r="O13" s="167"/>
      <c r="P13" s="164"/>
      <c r="Q13" s="165"/>
      <c r="R13" s="167"/>
      <c r="S13" s="164"/>
      <c r="T13" s="165"/>
      <c r="U13" s="167"/>
      <c r="V13" s="164"/>
      <c r="W13" s="165"/>
      <c r="X13" s="167"/>
      <c r="Y13" s="199"/>
      <c r="AA13" s="39"/>
    </row>
    <row r="14" spans="2:27" ht="12.75" customHeight="1">
      <c r="B14" s="69" t="s">
        <v>48</v>
      </c>
      <c r="C14" s="101" t="s">
        <v>74</v>
      </c>
      <c r="D14" s="97"/>
      <c r="E14" s="69" t="s">
        <v>48</v>
      </c>
      <c r="F14" s="101" t="s">
        <v>74</v>
      </c>
      <c r="G14" s="205">
        <v>70347214</v>
      </c>
      <c r="H14" s="165">
        <v>78992124</v>
      </c>
      <c r="I14" s="166">
        <f t="shared" si="0"/>
        <v>8644910</v>
      </c>
      <c r="J14" s="164">
        <v>52843230.53</v>
      </c>
      <c r="K14" s="165">
        <v>56501774.41</v>
      </c>
      <c r="L14" s="166">
        <f>+K14-J14</f>
        <v>3658543.879999995</v>
      </c>
      <c r="M14" s="164"/>
      <c r="N14" s="165"/>
      <c r="O14" s="166">
        <f>+N14-M14</f>
        <v>0</v>
      </c>
      <c r="P14" s="164"/>
      <c r="Q14" s="165"/>
      <c r="R14" s="166">
        <f>+Q14-P14</f>
        <v>0</v>
      </c>
      <c r="S14" s="164"/>
      <c r="T14" s="165"/>
      <c r="U14" s="166">
        <f>+T14-S14</f>
        <v>0</v>
      </c>
      <c r="V14" s="164">
        <f aca="true" t="shared" si="3" ref="V14:W18">+P14+M14+J14+S14</f>
        <v>52843230.53</v>
      </c>
      <c r="W14" s="165">
        <f t="shared" si="3"/>
        <v>56501774.41</v>
      </c>
      <c r="X14" s="166">
        <f t="shared" si="1"/>
        <v>3658543.879999995</v>
      </c>
      <c r="Y14" s="199">
        <f t="shared" si="2"/>
        <v>0.06923391782269969</v>
      </c>
      <c r="AA14" s="39"/>
    </row>
    <row r="15" spans="2:27" ht="12.75" customHeight="1">
      <c r="B15" s="69" t="s">
        <v>50</v>
      </c>
      <c r="C15" s="101" t="s">
        <v>68</v>
      </c>
      <c r="D15" s="97"/>
      <c r="E15" s="69" t="s">
        <v>50</v>
      </c>
      <c r="F15" s="101" t="s">
        <v>68</v>
      </c>
      <c r="G15" s="205">
        <v>191241133</v>
      </c>
      <c r="H15" s="165">
        <v>209860289</v>
      </c>
      <c r="I15" s="166">
        <f t="shared" si="0"/>
        <v>18619156</v>
      </c>
      <c r="J15" s="164">
        <v>145903634.04000005</v>
      </c>
      <c r="K15" s="165">
        <v>142496377.65000004</v>
      </c>
      <c r="L15" s="166">
        <f>+K15-J15</f>
        <v>-3407256.3900000155</v>
      </c>
      <c r="M15" s="164"/>
      <c r="N15" s="165"/>
      <c r="O15" s="166">
        <f>+N15-M15</f>
        <v>0</v>
      </c>
      <c r="P15" s="164"/>
      <c r="Q15" s="165"/>
      <c r="R15" s="166">
        <f>+Q15-P15</f>
        <v>0</v>
      </c>
      <c r="S15" s="164"/>
      <c r="T15" s="165"/>
      <c r="U15" s="166">
        <f>+T15-S15</f>
        <v>0</v>
      </c>
      <c r="V15" s="164">
        <f t="shared" si="3"/>
        <v>145903634.04000005</v>
      </c>
      <c r="W15" s="165">
        <f t="shared" si="3"/>
        <v>142496377.65000004</v>
      </c>
      <c r="X15" s="166">
        <f t="shared" si="1"/>
        <v>-3407256.3900000155</v>
      </c>
      <c r="Y15" s="199">
        <f t="shared" si="2"/>
        <v>-0.023352786326527705</v>
      </c>
      <c r="AA15" s="39"/>
    </row>
    <row r="16" spans="2:27" ht="12.75" customHeight="1">
      <c r="B16" s="70" t="s">
        <v>59</v>
      </c>
      <c r="C16" s="101" t="s">
        <v>73</v>
      </c>
      <c r="D16" s="97"/>
      <c r="E16" s="70" t="s">
        <v>59</v>
      </c>
      <c r="F16" s="101" t="s">
        <v>73</v>
      </c>
      <c r="G16" s="205">
        <v>200</v>
      </c>
      <c r="H16" s="165"/>
      <c r="I16" s="166">
        <f t="shared" si="0"/>
        <v>-200</v>
      </c>
      <c r="J16" s="208">
        <v>-18.799999999999997</v>
      </c>
      <c r="K16" s="165">
        <v>115.42</v>
      </c>
      <c r="L16" s="166">
        <f>+K16-J16</f>
        <v>134.22</v>
      </c>
      <c r="M16" s="164">
        <v>-82873.42</v>
      </c>
      <c r="N16" s="165">
        <v>-175367.16</v>
      </c>
      <c r="O16" s="166">
        <f>+N16-M16</f>
        <v>-92493.74</v>
      </c>
      <c r="P16" s="164">
        <v>-85384.65000000002</v>
      </c>
      <c r="Q16" s="165">
        <v>-790442.1499999999</v>
      </c>
      <c r="R16" s="166">
        <f>+Q16-P16</f>
        <v>-705057.4999999999</v>
      </c>
      <c r="S16" s="164"/>
      <c r="T16" s="165"/>
      <c r="U16" s="166">
        <f>+T16-S16</f>
        <v>0</v>
      </c>
      <c r="V16" s="164">
        <f t="shared" si="3"/>
        <v>-168276.87</v>
      </c>
      <c r="W16" s="165">
        <f t="shared" si="3"/>
        <v>-965693.8899999999</v>
      </c>
      <c r="X16" s="166">
        <f t="shared" si="1"/>
        <v>-797417.0199999999</v>
      </c>
      <c r="Y16" s="199">
        <f t="shared" si="2"/>
        <v>4.738720300656888</v>
      </c>
      <c r="AA16" s="39"/>
    </row>
    <row r="17" spans="2:27" ht="12.75" customHeight="1">
      <c r="B17" s="69" t="s">
        <v>60</v>
      </c>
      <c r="C17" s="101" t="s">
        <v>71</v>
      </c>
      <c r="D17" s="97"/>
      <c r="E17" s="69" t="s">
        <v>60</v>
      </c>
      <c r="F17" s="101" t="s">
        <v>71</v>
      </c>
      <c r="G17" s="205">
        <v>3435437</v>
      </c>
      <c r="H17" s="165">
        <v>1743403</v>
      </c>
      <c r="I17" s="166">
        <f t="shared" si="0"/>
        <v>-1692034</v>
      </c>
      <c r="J17" s="164">
        <v>8093348.329999998</v>
      </c>
      <c r="K17" s="165">
        <v>5513023.17</v>
      </c>
      <c r="L17" s="166">
        <f>+K17-J17</f>
        <v>-2580325.1599999983</v>
      </c>
      <c r="M17" s="164"/>
      <c r="N17" s="165"/>
      <c r="O17" s="166">
        <f>+N17-M17</f>
        <v>0</v>
      </c>
      <c r="P17" s="164"/>
      <c r="Q17" s="165"/>
      <c r="R17" s="166">
        <f>+Q17-P17</f>
        <v>0</v>
      </c>
      <c r="S17" s="164"/>
      <c r="T17" s="165"/>
      <c r="U17" s="166">
        <f>+T17-S17</f>
        <v>0</v>
      </c>
      <c r="V17" s="164">
        <f t="shared" si="3"/>
        <v>8093348.329999998</v>
      </c>
      <c r="W17" s="165">
        <f t="shared" si="3"/>
        <v>5513023.17</v>
      </c>
      <c r="X17" s="166">
        <f t="shared" si="1"/>
        <v>-2580325.1599999983</v>
      </c>
      <c r="Y17" s="199">
        <f t="shared" si="2"/>
        <v>-0.3188204751345478</v>
      </c>
      <c r="AA17" s="39"/>
    </row>
    <row r="18" spans="2:27" ht="12.75" customHeight="1">
      <c r="B18" s="70" t="s">
        <v>55</v>
      </c>
      <c r="C18" s="101" t="s">
        <v>72</v>
      </c>
      <c r="D18" s="97"/>
      <c r="E18" s="70" t="s">
        <v>55</v>
      </c>
      <c r="F18" s="128" t="s">
        <v>72</v>
      </c>
      <c r="G18" s="205">
        <v>1235421</v>
      </c>
      <c r="H18" s="165">
        <v>657144</v>
      </c>
      <c r="I18" s="166">
        <f t="shared" si="0"/>
        <v>-578277</v>
      </c>
      <c r="J18" s="164">
        <v>1194170.01</v>
      </c>
      <c r="K18" s="165">
        <v>1695321.9899999998</v>
      </c>
      <c r="L18" s="166">
        <f>+K18-J18</f>
        <v>501151.97999999975</v>
      </c>
      <c r="M18" s="164"/>
      <c r="N18" s="165"/>
      <c r="O18" s="166">
        <f>+N18-M18</f>
        <v>0</v>
      </c>
      <c r="P18" s="164">
        <v>43222.32000000001</v>
      </c>
      <c r="Q18" s="165">
        <v>2331.21</v>
      </c>
      <c r="R18" s="166">
        <f>+Q18-P18</f>
        <v>-40891.11000000001</v>
      </c>
      <c r="S18" s="164"/>
      <c r="T18" s="165"/>
      <c r="U18" s="166">
        <f>+T18-S18</f>
        <v>0</v>
      </c>
      <c r="V18" s="164">
        <f t="shared" si="3"/>
        <v>1237392.33</v>
      </c>
      <c r="W18" s="165">
        <f t="shared" si="3"/>
        <v>1697653.1999999997</v>
      </c>
      <c r="X18" s="166">
        <f t="shared" si="1"/>
        <v>460260.86999999965</v>
      </c>
      <c r="Y18" s="199">
        <f t="shared" si="2"/>
        <v>0.37196033856133537</v>
      </c>
      <c r="AA18" s="39"/>
    </row>
    <row r="19" spans="2:27" ht="12.75" customHeight="1">
      <c r="B19" s="104"/>
      <c r="C19" s="100"/>
      <c r="D19" s="95"/>
      <c r="E19" s="104"/>
      <c r="F19" s="100"/>
      <c r="G19" s="206"/>
      <c r="H19" s="169"/>
      <c r="I19" s="170"/>
      <c r="J19" s="168"/>
      <c r="K19" s="169"/>
      <c r="L19" s="170"/>
      <c r="M19" s="168"/>
      <c r="N19" s="169"/>
      <c r="O19" s="170"/>
      <c r="P19" s="168"/>
      <c r="Q19" s="169"/>
      <c r="R19" s="170"/>
      <c r="S19" s="168"/>
      <c r="T19" s="169"/>
      <c r="U19" s="170"/>
      <c r="V19" s="168"/>
      <c r="W19" s="169"/>
      <c r="X19" s="170"/>
      <c r="Y19" s="200"/>
      <c r="AA19" s="39"/>
    </row>
    <row r="20" spans="2:27" ht="12.75" customHeight="1">
      <c r="B20" s="70" t="s">
        <v>53</v>
      </c>
      <c r="C20" s="101" t="s">
        <v>70</v>
      </c>
      <c r="D20" s="97"/>
      <c r="E20" s="70" t="s">
        <v>53</v>
      </c>
      <c r="F20" s="101" t="s">
        <v>70</v>
      </c>
      <c r="G20" s="205">
        <v>113000340</v>
      </c>
      <c r="H20" s="165">
        <v>81722150</v>
      </c>
      <c r="I20" s="166">
        <f>+H20-G20</f>
        <v>-31278190</v>
      </c>
      <c r="J20" s="164"/>
      <c r="K20" s="165"/>
      <c r="L20" s="166">
        <f>+K20-J20</f>
        <v>0</v>
      </c>
      <c r="M20" s="164"/>
      <c r="N20" s="165"/>
      <c r="O20" s="166">
        <f>+N20-M20</f>
        <v>0</v>
      </c>
      <c r="P20" s="164">
        <v>52860667.47999998</v>
      </c>
      <c r="Q20" s="165">
        <v>90997951.86000001</v>
      </c>
      <c r="R20" s="166">
        <f>+Q20-P20</f>
        <v>38137284.38000003</v>
      </c>
      <c r="S20" s="164"/>
      <c r="T20" s="165"/>
      <c r="U20" s="166">
        <f>+T20-S20</f>
        <v>0</v>
      </c>
      <c r="V20" s="164">
        <f aca="true" t="shared" si="4" ref="V20:W22">+P20+M20+J20+S20</f>
        <v>52860667.47999998</v>
      </c>
      <c r="W20" s="165">
        <f t="shared" si="4"/>
        <v>90997951.86000001</v>
      </c>
      <c r="X20" s="166">
        <f>+W20-V20</f>
        <v>38137284.38000003</v>
      </c>
      <c r="Y20" s="199">
        <f t="shared" si="2"/>
        <v>0.7214680819993317</v>
      </c>
      <c r="AA20" s="39"/>
    </row>
    <row r="21" spans="2:27" ht="12.75" customHeight="1">
      <c r="B21" s="69" t="s">
        <v>134</v>
      </c>
      <c r="C21" s="101" t="s">
        <v>135</v>
      </c>
      <c r="D21" s="97"/>
      <c r="E21" s="69" t="s">
        <v>134</v>
      </c>
      <c r="F21" s="101" t="s">
        <v>135</v>
      </c>
      <c r="G21" s="205"/>
      <c r="H21" s="165"/>
      <c r="I21" s="166">
        <f>+H21-G21</f>
        <v>0</v>
      </c>
      <c r="J21" s="164"/>
      <c r="K21" s="165"/>
      <c r="L21" s="166">
        <f>+K21-J21</f>
        <v>0</v>
      </c>
      <c r="M21" s="164"/>
      <c r="N21" s="165"/>
      <c r="O21" s="166">
        <f>+N21-M21</f>
        <v>0</v>
      </c>
      <c r="P21" s="164"/>
      <c r="Q21" s="165"/>
      <c r="R21" s="166">
        <f>+Q21-P21</f>
        <v>0</v>
      </c>
      <c r="S21" s="164"/>
      <c r="T21" s="165"/>
      <c r="U21" s="166">
        <f>+T21-S21</f>
        <v>0</v>
      </c>
      <c r="V21" s="164">
        <f t="shared" si="4"/>
        <v>0</v>
      </c>
      <c r="W21" s="165">
        <f t="shared" si="4"/>
        <v>0</v>
      </c>
      <c r="X21" s="166">
        <f>+W21-V21</f>
        <v>0</v>
      </c>
      <c r="Y21" s="199" t="str">
        <f>IF(V21=0," ",X21/V21)</f>
        <v> </v>
      </c>
      <c r="AA21" s="39"/>
    </row>
    <row r="22" spans="2:27" ht="12.75" customHeight="1">
      <c r="B22" s="69" t="s">
        <v>61</v>
      </c>
      <c r="C22" s="101" t="s">
        <v>76</v>
      </c>
      <c r="D22" s="97"/>
      <c r="E22" s="69" t="s">
        <v>61</v>
      </c>
      <c r="F22" s="101" t="s">
        <v>76</v>
      </c>
      <c r="G22" s="205">
        <v>151523</v>
      </c>
      <c r="H22" s="165">
        <v>1237644</v>
      </c>
      <c r="I22" s="166">
        <f>+H22-G22</f>
        <v>1086121</v>
      </c>
      <c r="J22" s="164"/>
      <c r="K22" s="165"/>
      <c r="L22" s="166">
        <f>+K22-J22</f>
        <v>0</v>
      </c>
      <c r="M22" s="164"/>
      <c r="N22" s="165"/>
      <c r="O22" s="166">
        <f>+N22-M22</f>
        <v>0</v>
      </c>
      <c r="P22" s="164">
        <v>160726.31</v>
      </c>
      <c r="Q22" s="165">
        <v>85244.47</v>
      </c>
      <c r="R22" s="166">
        <f>+Q22-P22</f>
        <v>-75481.84</v>
      </c>
      <c r="S22" s="164"/>
      <c r="T22" s="165"/>
      <c r="U22" s="166">
        <f>+T22-S22</f>
        <v>0</v>
      </c>
      <c r="V22" s="164">
        <f t="shared" si="4"/>
        <v>160726.31</v>
      </c>
      <c r="W22" s="165">
        <f t="shared" si="4"/>
        <v>85244.47</v>
      </c>
      <c r="X22" s="166">
        <f>+W22-V22</f>
        <v>-75481.84</v>
      </c>
      <c r="Y22" s="199">
        <f t="shared" si="2"/>
        <v>-0.46962964557576165</v>
      </c>
      <c r="AA22" s="39"/>
    </row>
    <row r="23" spans="2:27" ht="12.75" customHeight="1">
      <c r="B23" s="98"/>
      <c r="C23" s="103"/>
      <c r="D23" s="95"/>
      <c r="E23" s="98"/>
      <c r="F23" s="103"/>
      <c r="G23" s="206"/>
      <c r="H23" s="169"/>
      <c r="I23" s="170"/>
      <c r="J23" s="168"/>
      <c r="K23" s="169"/>
      <c r="L23" s="170"/>
      <c r="M23" s="168"/>
      <c r="N23" s="169"/>
      <c r="O23" s="170"/>
      <c r="P23" s="168"/>
      <c r="Q23" s="169"/>
      <c r="R23" s="170"/>
      <c r="S23" s="168"/>
      <c r="T23" s="169"/>
      <c r="U23" s="170"/>
      <c r="V23" s="168"/>
      <c r="W23" s="169"/>
      <c r="X23" s="170"/>
      <c r="Y23" s="200"/>
      <c r="AA23" s="39"/>
    </row>
    <row r="24" spans="2:27" ht="12.75" customHeight="1">
      <c r="B24" s="70" t="s">
        <v>136</v>
      </c>
      <c r="C24" s="101" t="s">
        <v>137</v>
      </c>
      <c r="D24" s="97"/>
      <c r="E24" s="70" t="s">
        <v>136</v>
      </c>
      <c r="F24" s="101" t="s">
        <v>137</v>
      </c>
      <c r="G24" s="205">
        <v>56122200</v>
      </c>
      <c r="H24" s="165">
        <v>32032000</v>
      </c>
      <c r="I24" s="166">
        <f>+H24-G24</f>
        <v>-24090200</v>
      </c>
      <c r="J24" s="164"/>
      <c r="K24" s="165"/>
      <c r="L24" s="166">
        <f>+K24-J24</f>
        <v>0</v>
      </c>
      <c r="M24" s="164">
        <v>4216433.16</v>
      </c>
      <c r="N24" s="165">
        <v>3278037.4400000004</v>
      </c>
      <c r="O24" s="166">
        <f>+N24-M24</f>
        <v>-938395.7199999997</v>
      </c>
      <c r="P24" s="164"/>
      <c r="Q24" s="165"/>
      <c r="R24" s="166">
        <f>+Q24-P24</f>
        <v>0</v>
      </c>
      <c r="S24" s="164"/>
      <c r="T24" s="165"/>
      <c r="U24" s="166">
        <f>+T24-S24</f>
        <v>0</v>
      </c>
      <c r="V24" s="164">
        <f>+P24+M24+J24+S24</f>
        <v>4216433.16</v>
      </c>
      <c r="W24" s="165">
        <f>+Q24+N24+K24+T24</f>
        <v>3278037.4400000004</v>
      </c>
      <c r="X24" s="166">
        <f>+W24-V24</f>
        <v>-938395.7199999997</v>
      </c>
      <c r="Y24" s="199">
        <f>IF(V24=0," ",X24/V24)</f>
        <v>-0.2225567640683292</v>
      </c>
      <c r="AA24" s="39"/>
    </row>
    <row r="25" spans="2:27" ht="12.75" customHeight="1">
      <c r="B25" s="98"/>
      <c r="C25" s="103"/>
      <c r="D25" s="95"/>
      <c r="E25" s="98"/>
      <c r="F25" s="103"/>
      <c r="G25" s="206"/>
      <c r="H25" s="169"/>
      <c r="I25" s="170"/>
      <c r="J25" s="168"/>
      <c r="K25" s="169"/>
      <c r="L25" s="170"/>
      <c r="M25" s="168"/>
      <c r="N25" s="169"/>
      <c r="O25" s="170">
        <f>+N25-M25</f>
        <v>0</v>
      </c>
      <c r="P25" s="168"/>
      <c r="Q25" s="169"/>
      <c r="R25" s="170"/>
      <c r="S25" s="168"/>
      <c r="T25" s="169"/>
      <c r="U25" s="170"/>
      <c r="V25" s="168"/>
      <c r="W25" s="169"/>
      <c r="X25" s="170"/>
      <c r="Y25" s="200"/>
      <c r="AA25" s="39"/>
    </row>
    <row r="26" spans="2:27" ht="12.75" customHeight="1">
      <c r="B26" s="70" t="s">
        <v>58</v>
      </c>
      <c r="C26" s="101" t="s">
        <v>69</v>
      </c>
      <c r="D26" s="97"/>
      <c r="E26" s="70" t="s">
        <v>58</v>
      </c>
      <c r="F26" s="101" t="s">
        <v>69</v>
      </c>
      <c r="G26" s="205">
        <v>182362687</v>
      </c>
      <c r="H26" s="165">
        <v>190212129</v>
      </c>
      <c r="I26" s="166">
        <f>+H26-G26</f>
        <v>7849442</v>
      </c>
      <c r="J26" s="164">
        <v>104748040.3</v>
      </c>
      <c r="K26" s="165">
        <v>121031975.55</v>
      </c>
      <c r="L26" s="166">
        <f>+K26-J26</f>
        <v>16283935.25</v>
      </c>
      <c r="M26" s="164">
        <v>1896287.28</v>
      </c>
      <c r="N26" s="165">
        <v>4599353.72</v>
      </c>
      <c r="O26" s="166">
        <f>+N26-M26</f>
        <v>2703066.4399999995</v>
      </c>
      <c r="P26" s="164">
        <v>73055478.31</v>
      </c>
      <c r="Q26" s="165">
        <v>59173040.04000001</v>
      </c>
      <c r="R26" s="166">
        <f>+Q26-P26</f>
        <v>-13882438.269999996</v>
      </c>
      <c r="S26" s="164">
        <v>10475901.36</v>
      </c>
      <c r="T26" s="165">
        <v>5244269.19</v>
      </c>
      <c r="U26" s="166">
        <f>+T26-S26</f>
        <v>-5231632.169999999</v>
      </c>
      <c r="V26" s="164">
        <f>+P26+M26+J26+S26</f>
        <v>190175707.25</v>
      </c>
      <c r="W26" s="165">
        <f>+Q26+N26+K26+T26</f>
        <v>190048638.5</v>
      </c>
      <c r="X26" s="166">
        <f>+W26-V26</f>
        <v>-127068.75</v>
      </c>
      <c r="Y26" s="199">
        <f t="shared" si="2"/>
        <v>-0.0006681649924559437</v>
      </c>
      <c r="AA26" s="39"/>
    </row>
    <row r="27" spans="2:27" ht="12.75" customHeight="1">
      <c r="B27" s="99"/>
      <c r="C27" s="96"/>
      <c r="D27" s="97"/>
      <c r="E27" s="105"/>
      <c r="F27" s="102"/>
      <c r="G27" s="205"/>
      <c r="H27" s="165"/>
      <c r="I27" s="166"/>
      <c r="J27" s="164"/>
      <c r="K27" s="165"/>
      <c r="L27" s="166"/>
      <c r="M27" s="164"/>
      <c r="N27" s="165"/>
      <c r="O27" s="166"/>
      <c r="P27" s="164"/>
      <c r="Q27" s="165"/>
      <c r="R27" s="166"/>
      <c r="S27" s="164"/>
      <c r="T27" s="165"/>
      <c r="U27" s="166"/>
      <c r="V27" s="164"/>
      <c r="W27" s="165"/>
      <c r="X27" s="166"/>
      <c r="Y27" s="201" t="str">
        <f t="shared" si="2"/>
        <v> </v>
      </c>
      <c r="AA27" s="39"/>
    </row>
    <row r="28" spans="2:25" ht="20.25" customHeight="1" thickBot="1">
      <c r="B28" s="256" t="s">
        <v>7</v>
      </c>
      <c r="C28" s="257"/>
      <c r="D28" s="55"/>
      <c r="E28" s="256" t="s">
        <v>7</v>
      </c>
      <c r="F28" s="257"/>
      <c r="G28" s="162">
        <f>+G26+G24+G22+G21+G20+G18+G17+G16+G15+G14+G12</f>
        <v>661739815</v>
      </c>
      <c r="H28" s="108">
        <f aca="true" t="shared" si="5" ref="H28:X28">+H26+H24+H22+H21+H20+H18+H17+H16+H15+H14+H12</f>
        <v>645467010</v>
      </c>
      <c r="I28" s="109">
        <f t="shared" si="5"/>
        <v>-16272805</v>
      </c>
      <c r="J28" s="162">
        <f t="shared" si="5"/>
        <v>338985082.57000005</v>
      </c>
      <c r="K28" s="108">
        <f t="shared" si="5"/>
        <v>359104144.75000006</v>
      </c>
      <c r="L28" s="109">
        <f t="shared" si="5"/>
        <v>20119062.179999974</v>
      </c>
      <c r="M28" s="162">
        <f t="shared" si="5"/>
        <v>6029847.0200000005</v>
      </c>
      <c r="N28" s="108">
        <f t="shared" si="5"/>
        <v>7702024</v>
      </c>
      <c r="O28" s="109">
        <f t="shared" si="5"/>
        <v>1672176.9799999997</v>
      </c>
      <c r="P28" s="162">
        <f t="shared" si="5"/>
        <v>126034709.76999998</v>
      </c>
      <c r="Q28" s="108">
        <f t="shared" si="5"/>
        <v>149468125.43</v>
      </c>
      <c r="R28" s="109">
        <f t="shared" si="5"/>
        <v>23433415.660000037</v>
      </c>
      <c r="S28" s="162">
        <f>+S26+S24+S22+S21+S20+S18+S17+S16+S15+S14+S12</f>
        <v>10475901.36</v>
      </c>
      <c r="T28" s="108">
        <f>+T26+T24+T22+T21+T20+T18+T17+T16+T15+T14+T12</f>
        <v>5244269.19</v>
      </c>
      <c r="U28" s="109">
        <f>+U26+U24+U22+U21+U20+U18+U17+U16+U15+U14+U12</f>
        <v>-5231632.169999999</v>
      </c>
      <c r="V28" s="162">
        <f t="shared" si="5"/>
        <v>481525540.72</v>
      </c>
      <c r="W28" s="108">
        <f t="shared" si="5"/>
        <v>521518563.37000006</v>
      </c>
      <c r="X28" s="109">
        <f t="shared" si="5"/>
        <v>39993022.65</v>
      </c>
      <c r="Y28" s="72">
        <f t="shared" si="2"/>
        <v>0.08305483150530399</v>
      </c>
    </row>
    <row r="29" spans="10:25" ht="12.75"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4" ht="13.5">
      <c r="B30" s="42" t="s">
        <v>149</v>
      </c>
      <c r="D30" s="90"/>
      <c r="E30" s="90"/>
      <c r="H30" s="39"/>
      <c r="J30" s="39"/>
      <c r="V30" s="39"/>
      <c r="W30" s="39"/>
      <c r="X30" s="39"/>
    </row>
    <row r="31" spans="4:25" ht="13.5">
      <c r="D31" s="94"/>
      <c r="E31" s="94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2:11" s="2" customFormat="1" ht="11.25">
      <c r="B32" s="46" t="s">
        <v>81</v>
      </c>
      <c r="D32" s="46"/>
      <c r="E32" s="46"/>
      <c r="K32" s="3"/>
    </row>
    <row r="33" spans="2:25" s="2" customFormat="1" ht="11.25">
      <c r="B33" s="106" t="s">
        <v>28</v>
      </c>
      <c r="C33" s="71" t="s">
        <v>47</v>
      </c>
      <c r="D33" s="4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4" s="2" customFormat="1" ht="11.25">
      <c r="B34" s="107" t="s">
        <v>51</v>
      </c>
      <c r="C34" s="71" t="s">
        <v>52</v>
      </c>
      <c r="D34" s="48"/>
    </row>
    <row r="35" spans="2:4" s="2" customFormat="1" ht="11.25">
      <c r="B35" s="107" t="s">
        <v>21</v>
      </c>
      <c r="C35" s="71" t="s">
        <v>54</v>
      </c>
      <c r="D35" s="48"/>
    </row>
    <row r="36" spans="2:4" s="2" customFormat="1" ht="11.25">
      <c r="B36" s="163" t="s">
        <v>138</v>
      </c>
      <c r="C36" s="163" t="s">
        <v>139</v>
      </c>
      <c r="D36" s="48"/>
    </row>
    <row r="37" spans="2:4" s="2" customFormat="1" ht="11.25">
      <c r="B37" s="107" t="s">
        <v>56</v>
      </c>
      <c r="C37" s="71" t="s">
        <v>57</v>
      </c>
      <c r="D37" s="48"/>
    </row>
    <row r="38" spans="4:5" s="2" customFormat="1" ht="11.25">
      <c r="D38" s="46"/>
      <c r="E38" s="46"/>
    </row>
    <row r="39" spans="4:5" s="2" customFormat="1" ht="11.25">
      <c r="D39" s="46"/>
      <c r="E39" s="46"/>
    </row>
    <row r="40" spans="4:5" s="2" customFormat="1" ht="11.25">
      <c r="D40" s="46"/>
      <c r="E40" s="46"/>
    </row>
    <row r="41" spans="4:5" s="2" customFormat="1" ht="11.25">
      <c r="D41" s="46"/>
      <c r="E41" s="46"/>
    </row>
    <row r="42" spans="4:5" s="2" customFormat="1" ht="11.25">
      <c r="D42" s="46"/>
      <c r="E42" s="46"/>
    </row>
    <row r="43" spans="4:5" s="2" customFormat="1" ht="11.25">
      <c r="D43" s="46"/>
      <c r="E43" s="46"/>
    </row>
    <row r="44" spans="4:5" s="2" customFormat="1" ht="11.25">
      <c r="D44" s="46"/>
      <c r="E44" s="46"/>
    </row>
    <row r="45" spans="4:5" s="2" customFormat="1" ht="11.25">
      <c r="D45" s="46"/>
      <c r="E45" s="46"/>
    </row>
  </sheetData>
  <sheetProtection/>
  <mergeCells count="18">
    <mergeCell ref="P8:Y8"/>
    <mergeCell ref="S9:U9"/>
    <mergeCell ref="E28:F28"/>
    <mergeCell ref="B28:C28"/>
    <mergeCell ref="V9:Y9"/>
    <mergeCell ref="B9:B10"/>
    <mergeCell ref="E9:E10"/>
    <mergeCell ref="F9:F10"/>
    <mergeCell ref="C9:C10"/>
    <mergeCell ref="G9:I9"/>
    <mergeCell ref="B2:L2"/>
    <mergeCell ref="B3:L3"/>
    <mergeCell ref="B4:L4"/>
    <mergeCell ref="M9:O9"/>
    <mergeCell ref="P9:R9"/>
    <mergeCell ref="G8:I8"/>
    <mergeCell ref="J9:L9"/>
    <mergeCell ref="J8:O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85" r:id="rId1"/>
  <headerFooter alignWithMargins="0">
    <oddHeader>&amp;C
&amp;"Arial,Negrita"&amp;14INGRESOS COMPARATIVOS  AL TERCER TRIMESTRE DE LOS AÑOS FISCALES 2011 - 2012&amp;"Arial,Normal"&amp;10
&amp;"Arial,Negrita"&amp;12A NIVEL DE PARTIDA GENERICA
(EN NUEVOS SOLES)</oddHeader>
    <oddFooter>&amp;CPágina &amp;P de 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2012-10-12T14:10:10Z</cp:lastPrinted>
  <dcterms:created xsi:type="dcterms:W3CDTF">2005-04-28T15:55:54Z</dcterms:created>
  <dcterms:modified xsi:type="dcterms:W3CDTF">2012-10-12T14:10:11Z</dcterms:modified>
  <cp:category/>
  <cp:version/>
  <cp:contentType/>
  <cp:contentStatus/>
</cp:coreProperties>
</file>