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3285" activeTab="0"/>
  </bookViews>
  <sheets>
    <sheet name="Egresos_1" sheetId="1" r:id="rId1"/>
    <sheet name="Egresos_2" sheetId="2" r:id="rId2"/>
    <sheet name="Gto_09_10" sheetId="3" r:id="rId3"/>
    <sheet name="Ing_2013_2014" sheetId="4" r:id="rId4"/>
  </sheets>
  <definedNames>
    <definedName name="_xlnm.Print_Area" localSheetId="0">'Egresos_1'!$A$1:$R$37</definedName>
    <definedName name="_xlnm.Print_Area" localSheetId="1">'Egresos_2'!$B$2:$N$42</definedName>
    <definedName name="_xlnm.Print_Area" localSheetId="2">'Gto_09_10'!$B$3:$U$32</definedName>
    <definedName name="_xlnm.Print_Area" localSheetId="3">'Ing_2013_2014'!$B$2:$W$32</definedName>
  </definedNames>
  <calcPr fullCalcOnLoad="1"/>
</workbook>
</file>

<file path=xl/sharedStrings.xml><?xml version="1.0" encoding="utf-8"?>
<sst xmlns="http://schemas.openxmlformats.org/spreadsheetml/2006/main" count="210" uniqueCount="152">
  <si>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</si>
  <si>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</si>
  <si>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</si>
  <si>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</si>
  <si>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</si>
  <si>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</si>
  <si>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</si>
  <si>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</si>
  <si>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</si>
  <si>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</si>
  <si>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</si>
  <si>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</si>
  <si>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</si>
  <si>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</si>
  <si>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</si>
  <si>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</si>
  <si>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(EN NUEVOS SOLES)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</si>
  <si>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</si>
  <si>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</si>
  <si>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</si>
  <si>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</si>
  <si>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</si>
  <si>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</si>
  <si>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</si>
  <si>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</si>
  <si>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</si>
  <si>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</si>
  <si>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</si>
  <si>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</si>
  <si>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</si>
  <si>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</si>
  <si>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(*) Para el Ejercicio Fiscal 2007, los Recursos por Operaciones Oficiales de Crédito Externo, se encuentra en la Fuente de Financiamiento 19: Operaciones Oficiales de Crédito, de acuerdo al Anexo N° 05 de la Resolución Directoral N° 010-2007-EF/76.01.</t>
  </si>
  <si>
    <t>00 / 1 RECURSOS ORDINARIOS</t>
  </si>
  <si>
    <t>09 / 2 RECURSOS DIRECTAMENTE RECAUDADOS</t>
  </si>
  <si>
    <t>13 / 4 DONACIONES Y TRANSFERENCIA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</si>
  <si>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</si>
  <si>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</si>
  <si>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</si>
  <si>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</si>
  <si>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</si>
  <si>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</si>
  <si>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</si>
  <si>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</si>
  <si>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</si>
  <si>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</si>
  <si>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</si>
  <si>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2.1  Personal y Obligaciones Sociales</t>
  </si>
  <si>
    <t>2.2  Pensiones y Prestaciones Sociales</t>
  </si>
  <si>
    <t>2.3  Bienes y Servicios</t>
  </si>
  <si>
    <t>2.6  Adquisición de Activos No Financieros</t>
  </si>
  <si>
    <t>1.3.1</t>
  </si>
  <si>
    <t>1.3.2</t>
  </si>
  <si>
    <t>1.3.3</t>
  </si>
  <si>
    <t>1.4.1</t>
  </si>
  <si>
    <t>1.5.5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</si>
  <si>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</si>
  <si>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</si>
  <si>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</si>
  <si>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</si>
  <si>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</si>
  <si>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</si>
  <si>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</si>
  <si>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</si>
  <si>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</si>
  <si>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</si>
  <si>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</si>
  <si>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</si>
  <si>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</si>
  <si>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</si>
  <si>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</si>
  <si>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</si>
  <si>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</si>
  <si>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</si>
  <si>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</si>
  <si>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</si>
  <si>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2.5  Otros Gastos</t>
  </si>
  <si>
    <t>19 / 3 OPERACIONES OFICIALES CREDITO EXTERNO (*)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</si>
  <si>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</si>
  <si>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</si>
  <si>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</si>
  <si>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</si>
  <si>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</si>
  <si>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</si>
  <si>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</si>
  <si>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</si>
  <si>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</si>
  <si>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</si>
  <si>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</si>
  <si>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</si>
  <si>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</si>
  <si>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</si>
  <si>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</si>
  <si>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</si>
  <si>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</si>
  <si>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</si>
  <si>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</si>
  <si>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</si>
  <si>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</si>
  <si>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</si>
  <si>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</si>
  <si>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</si>
  <si>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</si>
  <si>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</si>
  <si>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</si>
  <si>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</si>
  <si>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</si>
  <si>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</si>
  <si>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</si>
  <si>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</si>
  <si>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</si>
  <si>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</si>
  <si>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</si>
  <si>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</si>
  <si>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</si>
  <si>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</si>
  <si>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</si>
  <si>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</si>
  <si>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</si>
  <si>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</si>
  <si>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</si>
  <si>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</si>
  <si>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</si>
  <si>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</si>
  <si>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</si>
  <si>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</si>
  <si>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t>1.4.2</t>
  </si>
  <si>
    <t xml:space="preserve"> Donaciones de Capital  ………………………………..…… (9)</t>
  </si>
  <si>
    <t>1.8.1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</si>
  <si>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Devengados</t>
    </r>
  </si>
  <si>
    <t>*/ Ejecución Devengados</t>
  </si>
  <si>
    <t>RECURSOS DETERMINADOS</t>
  </si>
  <si>
    <t>AÑO FISCAL 2013</t>
  </si>
  <si>
    <t>AÑO FISCAL 2014</t>
  </si>
  <si>
    <t>Fuente : Modulo de Proceso Presupuestario MPP - SIAF, 30 de Setiembre del 2014</t>
  </si>
  <si>
    <t>PRESUPUESTO DE EGRESOS COMPARATIVO III TRIMESTRE (ENERO A SETIEMBRE) AÑOS FISCALES 2013 - 2014</t>
  </si>
  <si>
    <t>RESULTADOS OPERATIVOS COMPARATIVOS AL TERCER TRIMESTRE AÑOS FISCALES 2013 - 2014</t>
  </si>
  <si>
    <t>EJECUCION AL III TRIMESTRE (*)</t>
  </si>
  <si>
    <t>INGRESOS COMPARATIVOS AL TERCER TRIMESTRE DE LOS AÑOS FISCALES 2013 - 2014</t>
  </si>
  <si>
    <t>EJECUCION AL         MES DE SETIEMBRE /*</t>
  </si>
  <si>
    <t>EJECUCION AL         MES DE SET /*</t>
  </si>
  <si>
    <t>EJECUCION AL         MES DE SET</t>
  </si>
  <si>
    <t>EJECUCION AL
III TRIMESTRE (*)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</si>
  <si>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III Trimestre se encuentra a Nivel de Devengados</t>
    </r>
  </si>
  <si>
    <t>EJECUCION AL III TRIMESTRE</t>
  </si>
  <si>
    <t>DENOMINACION 
INGRESO - 2014</t>
  </si>
  <si>
    <t>GRUPO GENERICO
2014</t>
  </si>
  <si>
    <t>5.2.4.</t>
  </si>
  <si>
    <t>2.4.</t>
  </si>
  <si>
    <t>Otros Gastos</t>
  </si>
  <si>
    <t>2.4  Donaciones y Transferencias</t>
  </si>
  <si>
    <t xml:space="preserve"> Donaciones y Transferencias Corrientes ……….……….. (4)</t>
  </si>
  <si>
    <t xml:space="preserve">  Endeudamiento Externo …………………………..….…… (10)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</si>
</sst>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49" fontId="6" fillId="0" borderId="17" xfId="53" applyNumberFormat="1" applyFont="1" applyFill="1" applyBorder="1" applyAlignment="1">
      <alignment vertical="center"/>
    </xf>
    <xf numFmtId="195" fontId="6" fillId="0" borderId="0" xfId="53" applyNumberFormat="1" applyFont="1" applyFill="1" applyBorder="1" applyAlignment="1">
      <alignment vertical="center"/>
    </xf>
    <xf numFmtId="10" fontId="6" fillId="0" borderId="18" xfId="56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0" fontId="7" fillId="0" borderId="18" xfId="56" applyNumberFormat="1" applyFont="1" applyFill="1" applyBorder="1" applyAlignment="1">
      <alignment vertical="center"/>
    </xf>
    <xf numFmtId="196" fontId="6" fillId="0" borderId="18" xfId="53" applyNumberFormat="1" applyFont="1" applyFill="1" applyBorder="1" applyAlignment="1">
      <alignment vertical="center"/>
    </xf>
    <xf numFmtId="10" fontId="7" fillId="33" borderId="19" xfId="56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1" xfId="0" applyNumberFormat="1" applyFont="1" applyBorder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18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95" fontId="6" fillId="0" borderId="22" xfId="53" applyNumberFormat="1" applyFont="1" applyFill="1" applyBorder="1" applyAlignment="1">
      <alignment vertical="center"/>
    </xf>
    <xf numFmtId="195" fontId="7" fillId="0" borderId="22" xfId="53" applyNumberFormat="1" applyFont="1" applyFill="1" applyBorder="1" applyAlignment="1">
      <alignment vertical="center" wrapText="1"/>
    </xf>
    <xf numFmtId="195" fontId="6" fillId="0" borderId="13" xfId="53" applyNumberFormat="1" applyFont="1" applyFill="1" applyBorder="1" applyAlignment="1">
      <alignment vertical="center"/>
    </xf>
    <xf numFmtId="37" fontId="6" fillId="0" borderId="18" xfId="53" applyNumberFormat="1" applyFont="1" applyFill="1" applyBorder="1" applyAlignment="1">
      <alignment vertical="center"/>
    </xf>
    <xf numFmtId="37" fontId="6" fillId="0" borderId="22" xfId="53" applyNumberFormat="1" applyFont="1" applyFill="1" applyBorder="1" applyAlignment="1">
      <alignment vertical="center"/>
    </xf>
    <xf numFmtId="37" fontId="7" fillId="0" borderId="18" xfId="53" applyNumberFormat="1" applyFont="1" applyFill="1" applyBorder="1" applyAlignment="1">
      <alignment vertical="center"/>
    </xf>
    <xf numFmtId="3" fontId="7" fillId="33" borderId="23" xfId="53" applyNumberFormat="1" applyFont="1" applyFill="1" applyBorder="1" applyAlignment="1">
      <alignment vertical="center"/>
    </xf>
    <xf numFmtId="3" fontId="7" fillId="33" borderId="19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8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19" fillId="0" borderId="27" xfId="0" applyFont="1" applyBorder="1" applyAlignment="1">
      <alignment horizontal="left" indent="2"/>
    </xf>
    <xf numFmtId="0" fontId="19" fillId="0" borderId="28" xfId="0" applyFont="1" applyBorder="1" applyAlignment="1">
      <alignment horizontal="left" indent="2"/>
    </xf>
    <xf numFmtId="3" fontId="17" fillId="0" borderId="12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7" fillId="34" borderId="1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0" fontId="17" fillId="0" borderId="13" xfId="0" applyFont="1" applyFill="1" applyBorder="1" applyAlignment="1">
      <alignment/>
    </xf>
    <xf numFmtId="10" fontId="17" fillId="33" borderId="10" xfId="56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indent="2"/>
    </xf>
    <xf numFmtId="10" fontId="19" fillId="0" borderId="29" xfId="56" applyNumberFormat="1" applyFont="1" applyBorder="1" applyAlignment="1">
      <alignment/>
    </xf>
    <xf numFmtId="10" fontId="19" fillId="0" borderId="30" xfId="56" applyNumberFormat="1" applyFont="1" applyBorder="1" applyAlignment="1">
      <alignment/>
    </xf>
    <xf numFmtId="10" fontId="19" fillId="0" borderId="31" xfId="56" applyNumberFormat="1" applyFont="1" applyBorder="1" applyAlignment="1">
      <alignment/>
    </xf>
    <xf numFmtId="10" fontId="19" fillId="0" borderId="13" xfId="56" applyNumberFormat="1" applyFont="1" applyBorder="1" applyAlignment="1">
      <alignment/>
    </xf>
    <xf numFmtId="10" fontId="19" fillId="0" borderId="32" xfId="56" applyNumberFormat="1" applyFont="1" applyBorder="1" applyAlignment="1">
      <alignment/>
    </xf>
    <xf numFmtId="3" fontId="19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0" fontId="17" fillId="33" borderId="10" xfId="56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33" borderId="33" xfId="53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justify" vertical="center" wrapText="1"/>
    </xf>
    <xf numFmtId="195" fontId="6" fillId="0" borderId="34" xfId="53" applyNumberFormat="1" applyFont="1" applyFill="1" applyBorder="1" applyAlignment="1">
      <alignment vertical="center"/>
    </xf>
    <xf numFmtId="41" fontId="6" fillId="0" borderId="34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horizontal="right" vertical="center"/>
    </xf>
    <xf numFmtId="41" fontId="7" fillId="0" borderId="34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41" fontId="6" fillId="0" borderId="13" xfId="53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92" fontId="6" fillId="0" borderId="0" xfId="0" applyNumberFormat="1" applyFont="1" applyFill="1" applyAlignment="1">
      <alignment vertical="center"/>
    </xf>
    <xf numFmtId="39" fontId="8" fillId="0" borderId="0" xfId="0" applyNumberFormat="1" applyFont="1" applyFill="1" applyAlignment="1" applyProtection="1">
      <alignment vertical="center"/>
      <protection/>
    </xf>
    <xf numFmtId="192" fontId="8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92" fontId="6" fillId="0" borderId="18" xfId="0" applyNumberFormat="1" applyFont="1" applyFill="1" applyBorder="1" applyAlignment="1" applyProtection="1">
      <alignment vertical="center"/>
      <protection/>
    </xf>
    <xf numFmtId="0" fontId="7" fillId="33" borderId="3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1" fontId="6" fillId="0" borderId="34" xfId="53" applyNumberFormat="1" applyFont="1" applyFill="1" applyBorder="1" applyAlignment="1">
      <alignment vertical="center" wrapText="1"/>
    </xf>
    <xf numFmtId="41" fontId="17" fillId="33" borderId="10" xfId="0" applyNumberFormat="1" applyFont="1" applyFill="1" applyBorder="1" applyAlignment="1">
      <alignment horizontal="right" vertical="center"/>
    </xf>
    <xf numFmtId="41" fontId="19" fillId="0" borderId="29" xfId="0" applyNumberFormat="1" applyFont="1" applyBorder="1" applyAlignment="1">
      <alignment/>
    </xf>
    <xf numFmtId="41" fontId="19" fillId="0" borderId="30" xfId="0" applyNumberFormat="1" applyFont="1" applyBorder="1" applyAlignment="1">
      <alignment/>
    </xf>
    <xf numFmtId="41" fontId="19" fillId="0" borderId="31" xfId="0" applyNumberFormat="1" applyFont="1" applyBorder="1" applyAlignment="1">
      <alignment/>
    </xf>
    <xf numFmtId="41" fontId="17" fillId="33" borderId="10" xfId="0" applyNumberFormat="1" applyFont="1" applyFill="1" applyBorder="1" applyAlignment="1">
      <alignment/>
    </xf>
    <xf numFmtId="41" fontId="19" fillId="0" borderId="13" xfId="0" applyNumberFormat="1" applyFont="1" applyBorder="1" applyAlignment="1">
      <alignment/>
    </xf>
    <xf numFmtId="41" fontId="19" fillId="0" borderId="32" xfId="0" applyNumberFormat="1" applyFont="1" applyBorder="1" applyAlignment="1">
      <alignment/>
    </xf>
    <xf numFmtId="41" fontId="19" fillId="0" borderId="0" xfId="0" applyNumberFormat="1" applyFont="1" applyAlignment="1">
      <alignment vertical="center"/>
    </xf>
    <xf numFmtId="41" fontId="17" fillId="33" borderId="10" xfId="0" applyNumberFormat="1" applyFont="1" applyFill="1" applyBorder="1" applyAlignment="1">
      <alignment vertical="center"/>
    </xf>
    <xf numFmtId="192" fontId="6" fillId="0" borderId="34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39" fontId="7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39" fontId="6" fillId="0" borderId="34" xfId="0" applyNumberFormat="1" applyFont="1" applyFill="1" applyBorder="1" applyAlignment="1" applyProtection="1">
      <alignment vertical="center"/>
      <protection/>
    </xf>
    <xf numFmtId="39" fontId="6" fillId="0" borderId="11" xfId="0" applyNumberFormat="1" applyFont="1" applyFill="1" applyBorder="1" applyAlignment="1" applyProtection="1">
      <alignment vertical="center"/>
      <protection/>
    </xf>
    <xf numFmtId="39" fontId="6" fillId="0" borderId="18" xfId="0" applyNumberFormat="1" applyFont="1" applyFill="1" applyBorder="1" applyAlignment="1" applyProtection="1">
      <alignment vertical="center"/>
      <protection/>
    </xf>
    <xf numFmtId="10" fontId="6" fillId="0" borderId="18" xfId="0" applyNumberFormat="1" applyFont="1" applyFill="1" applyBorder="1" applyAlignment="1" applyProtection="1">
      <alignment horizontal="right" vertical="center"/>
      <protection/>
    </xf>
    <xf numFmtId="0" fontId="23" fillId="33" borderId="38" xfId="0" applyFont="1" applyFill="1" applyBorder="1" applyAlignment="1" applyProtection="1">
      <alignment horizontal="left" vertical="center" indent="1"/>
      <protection/>
    </xf>
    <xf numFmtId="192" fontId="7" fillId="33" borderId="34" xfId="0" applyNumberFormat="1" applyFont="1" applyFill="1" applyBorder="1" applyAlignment="1" applyProtection="1">
      <alignment vertical="center"/>
      <protection/>
    </xf>
    <xf numFmtId="192" fontId="7" fillId="33" borderId="11" xfId="0" applyNumberFormat="1" applyFont="1" applyFill="1" applyBorder="1" applyAlignment="1" applyProtection="1">
      <alignment vertical="center"/>
      <protection/>
    </xf>
    <xf numFmtId="192" fontId="7" fillId="33" borderId="18" xfId="0" applyNumberFormat="1" applyFont="1" applyFill="1" applyBorder="1" applyAlignment="1" applyProtection="1">
      <alignment vertical="center"/>
      <protection/>
    </xf>
    <xf numFmtId="192" fontId="7" fillId="33" borderId="13" xfId="0" applyNumberFormat="1" applyFont="1" applyFill="1" applyBorder="1" applyAlignment="1" applyProtection="1">
      <alignment vertical="center"/>
      <protection/>
    </xf>
    <xf numFmtId="192" fontId="7" fillId="33" borderId="22" xfId="0" applyNumberFormat="1" applyFont="1" applyFill="1" applyBorder="1" applyAlignment="1" applyProtection="1">
      <alignment vertical="center"/>
      <protection/>
    </xf>
    <xf numFmtId="10" fontId="7" fillId="33" borderId="18" xfId="0" applyNumberFormat="1" applyFont="1" applyFill="1" applyBorder="1" applyAlignment="1" applyProtection="1">
      <alignment vertical="center"/>
      <protection/>
    </xf>
    <xf numFmtId="192" fontId="6" fillId="0" borderId="11" xfId="0" applyNumberFormat="1" applyFont="1" applyFill="1" applyBorder="1" applyAlignment="1" applyProtection="1">
      <alignment vertical="center"/>
      <protection/>
    </xf>
    <xf numFmtId="10" fontId="6" fillId="0" borderId="18" xfId="0" applyNumberFormat="1" applyFont="1" applyFill="1" applyBorder="1" applyAlignment="1" applyProtection="1">
      <alignment vertical="center"/>
      <protection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41" fontId="7" fillId="33" borderId="34" xfId="0" applyNumberFormat="1" applyFont="1" applyFill="1" applyBorder="1" applyAlignment="1" applyProtection="1">
      <alignment vertical="center"/>
      <protection/>
    </xf>
    <xf numFmtId="41" fontId="7" fillId="33" borderId="13" xfId="0" applyNumberFormat="1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vertical="center" wrapText="1"/>
      <protection/>
    </xf>
    <xf numFmtId="192" fontId="6" fillId="0" borderId="13" xfId="0" applyNumberFormat="1" applyFont="1" applyFill="1" applyBorder="1" applyAlignment="1" applyProtection="1">
      <alignment vertical="center" wrapText="1"/>
      <protection/>
    </xf>
    <xf numFmtId="41" fontId="6" fillId="0" borderId="13" xfId="0" applyNumberFormat="1" applyFont="1" applyFill="1" applyBorder="1" applyAlignment="1" applyProtection="1">
      <alignment vertical="center" wrapText="1"/>
      <protection/>
    </xf>
    <xf numFmtId="10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 wrapText="1"/>
      <protection/>
    </xf>
    <xf numFmtId="192" fontId="6" fillId="0" borderId="11" xfId="0" applyNumberFormat="1" applyFont="1" applyFill="1" applyBorder="1" applyAlignment="1" applyProtection="1">
      <alignment vertical="center" wrapText="1"/>
      <protection/>
    </xf>
    <xf numFmtId="41" fontId="6" fillId="0" borderId="11" xfId="0" applyNumberFormat="1" applyFont="1" applyFill="1" applyBorder="1" applyAlignment="1" applyProtection="1">
      <alignment vertical="center" wrapText="1"/>
      <protection/>
    </xf>
    <xf numFmtId="0" fontId="7" fillId="33" borderId="39" xfId="0" applyFont="1" applyFill="1" applyBorder="1" applyAlignment="1" applyProtection="1">
      <alignment vertical="center"/>
      <protection/>
    </xf>
    <xf numFmtId="192" fontId="7" fillId="33" borderId="39" xfId="0" applyNumberFormat="1" applyFont="1" applyFill="1" applyBorder="1" applyAlignment="1" applyProtection="1">
      <alignment vertical="center"/>
      <protection/>
    </xf>
    <xf numFmtId="192" fontId="7" fillId="33" borderId="40" xfId="0" applyNumberFormat="1" applyFont="1" applyFill="1" applyBorder="1" applyAlignment="1" applyProtection="1">
      <alignment vertical="center"/>
      <protection/>
    </xf>
    <xf numFmtId="192" fontId="7" fillId="33" borderId="41" xfId="0" applyNumberFormat="1" applyFont="1" applyFill="1" applyBorder="1" applyAlignment="1" applyProtection="1">
      <alignment vertical="center"/>
      <protection/>
    </xf>
    <xf numFmtId="192" fontId="7" fillId="33" borderId="42" xfId="0" applyNumberFormat="1" applyFont="1" applyFill="1" applyBorder="1" applyAlignment="1" applyProtection="1">
      <alignment vertical="center"/>
      <protection/>
    </xf>
    <xf numFmtId="192" fontId="7" fillId="33" borderId="43" xfId="0" applyNumberFormat="1" applyFont="1" applyFill="1" applyBorder="1" applyAlignment="1" applyProtection="1">
      <alignment vertical="center"/>
      <protection/>
    </xf>
    <xf numFmtId="10" fontId="7" fillId="33" borderId="4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193" fontId="6" fillId="0" borderId="18" xfId="53" applyNumberFormat="1" applyFont="1" applyFill="1" applyBorder="1" applyAlignment="1">
      <alignment vertical="center"/>
    </xf>
    <xf numFmtId="193" fontId="6" fillId="0" borderId="0" xfId="53" applyNumberFormat="1" applyFont="1" applyFill="1" applyBorder="1" applyAlignment="1">
      <alignment vertical="center"/>
    </xf>
    <xf numFmtId="193" fontId="6" fillId="0" borderId="34" xfId="53" applyNumberFormat="1" applyFont="1" applyFill="1" applyBorder="1" applyAlignment="1">
      <alignment vertical="center"/>
    </xf>
    <xf numFmtId="193" fontId="6" fillId="0" borderId="13" xfId="53" applyNumberFormat="1" applyFont="1" applyFill="1" applyBorder="1" applyAlignment="1">
      <alignment vertical="center"/>
    </xf>
    <xf numFmtId="193" fontId="6" fillId="0" borderId="17" xfId="53" applyNumberFormat="1" applyFont="1" applyFill="1" applyBorder="1" applyAlignment="1">
      <alignment vertical="center"/>
    </xf>
    <xf numFmtId="193" fontId="6" fillId="0" borderId="22" xfId="53" applyNumberFormat="1" applyFont="1" applyFill="1" applyBorder="1" applyAlignment="1">
      <alignment vertical="center"/>
    </xf>
    <xf numFmtId="37" fontId="11" fillId="0" borderId="0" xfId="0" applyNumberFormat="1" applyFont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37" fontId="4" fillId="33" borderId="24" xfId="0" applyNumberFormat="1" applyFont="1" applyFill="1" applyBorder="1" applyAlignment="1">
      <alignment horizontal="center" vertical="center"/>
    </xf>
    <xf numFmtId="37" fontId="4" fillId="33" borderId="44" xfId="0" applyNumberFormat="1" applyFont="1" applyFill="1" applyBorder="1" applyAlignment="1">
      <alignment horizontal="center" vertical="center"/>
    </xf>
    <xf numFmtId="37" fontId="4" fillId="3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30" xfId="0" applyFont="1" applyBorder="1" applyAlignment="1">
      <alignment horizontal="left" indent="2"/>
    </xf>
    <xf numFmtId="0" fontId="17" fillId="33" borderId="10" xfId="0" applyFont="1" applyFill="1" applyBorder="1" applyAlignment="1">
      <alignment/>
    </xf>
    <xf numFmtId="3" fontId="17" fillId="34" borderId="45" xfId="0" applyNumberFormat="1" applyFont="1" applyFill="1" applyBorder="1" applyAlignment="1">
      <alignment horizontal="center" vertical="center"/>
    </xf>
    <xf numFmtId="3" fontId="17" fillId="34" borderId="46" xfId="0" applyNumberFormat="1" applyFont="1" applyFill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/>
    </xf>
    <xf numFmtId="3" fontId="17" fillId="34" borderId="26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left" vertical="center" indent="1"/>
    </xf>
    <xf numFmtId="0" fontId="19" fillId="0" borderId="29" xfId="0" applyFont="1" applyBorder="1" applyAlignment="1">
      <alignment horizontal="left" indent="2"/>
    </xf>
    <xf numFmtId="0" fontId="19" fillId="0" borderId="13" xfId="0" applyFont="1" applyBorder="1" applyAlignment="1">
      <alignment horizontal="left" indent="2"/>
    </xf>
    <xf numFmtId="0" fontId="19" fillId="0" borderId="32" xfId="0" applyFont="1" applyBorder="1" applyAlignment="1">
      <alignment horizontal="left" indent="2"/>
    </xf>
    <xf numFmtId="0" fontId="19" fillId="0" borderId="27" xfId="0" applyFont="1" applyBorder="1" applyAlignment="1">
      <alignment horizontal="left" indent="2"/>
    </xf>
    <xf numFmtId="0" fontId="19" fillId="0" borderId="28" xfId="0" applyFont="1" applyBorder="1" applyAlignment="1">
      <alignment horizontal="left" indent="2"/>
    </xf>
    <xf numFmtId="0" fontId="19" fillId="0" borderId="31" xfId="0" applyFont="1" applyBorder="1" applyAlignment="1">
      <alignment horizontal="left" indent="2"/>
    </xf>
    <xf numFmtId="3" fontId="18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7" fillId="33" borderId="3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0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27" customWidth="1"/>
    <col min="6" max="7" width="12.7109375" style="0" customWidth="1"/>
    <col min="8" max="8" width="9.140625" style="0" bestFit="1" customWidth="1"/>
    <col min="9" max="9" width="0.85546875" style="30" customWidth="1"/>
    <col min="10" max="10" width="5.421875" style="0" bestFit="1" customWidth="1"/>
    <col min="11" max="11" width="34.00390625" style="0" bestFit="1" customWidth="1"/>
    <col min="12" max="12" width="0.85546875" style="27" customWidth="1"/>
    <col min="13" max="14" width="12.7109375" style="0" customWidth="1"/>
    <col min="15" max="15" width="8.8515625" style="0" customWidth="1"/>
    <col min="16" max="16" width="0.85546875" style="27" customWidth="1"/>
    <col min="17" max="18" width="12.7109375" style="0" customWidth="1"/>
  </cols>
  <sheetData>
    <row r="3" spans="3:18" ht="14.25">
      <c r="C3" s="201" t="s">
        <v>134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3:18" ht="12.75">
      <c r="C4" s="202" t="s">
        <v>12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3:18" ht="12.75">
      <c r="C5" s="202" t="s">
        <v>0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7" spans="3:18" ht="12.75">
      <c r="C7" s="1" t="s">
        <v>25</v>
      </c>
      <c r="D7" s="2"/>
      <c r="E7" s="23"/>
      <c r="F7" s="3"/>
      <c r="G7" s="3"/>
      <c r="H7" s="2"/>
      <c r="I7" s="25"/>
      <c r="J7" s="2"/>
      <c r="K7" s="2"/>
      <c r="L7" s="23"/>
      <c r="M7" s="3"/>
      <c r="N7" s="3"/>
      <c r="O7" s="2"/>
      <c r="P7" s="23"/>
      <c r="Q7" s="2"/>
      <c r="R7" s="2"/>
    </row>
    <row r="8" spans="3:18" ht="12.75" customHeight="1">
      <c r="C8" s="191" t="s">
        <v>9</v>
      </c>
      <c r="D8" s="192"/>
      <c r="E8" s="24"/>
      <c r="F8" s="198" t="s">
        <v>131</v>
      </c>
      <c r="G8" s="199"/>
      <c r="H8" s="200"/>
      <c r="I8" s="31"/>
      <c r="J8" s="191" t="s">
        <v>9</v>
      </c>
      <c r="K8" s="191"/>
      <c r="L8" s="28"/>
      <c r="M8" s="198" t="s">
        <v>132</v>
      </c>
      <c r="N8" s="199"/>
      <c r="O8" s="200"/>
      <c r="P8" s="28"/>
      <c r="Q8" s="198" t="s">
        <v>13</v>
      </c>
      <c r="R8" s="200"/>
    </row>
    <row r="9" spans="3:18" ht="12.75" customHeight="1">
      <c r="C9" s="192"/>
      <c r="D9" s="192"/>
      <c r="E9" s="24"/>
      <c r="F9" s="191" t="s">
        <v>11</v>
      </c>
      <c r="G9" s="191" t="s">
        <v>138</v>
      </c>
      <c r="H9" s="191" t="s">
        <v>1</v>
      </c>
      <c r="I9" s="32"/>
      <c r="J9" s="192"/>
      <c r="K9" s="192"/>
      <c r="L9" s="23"/>
      <c r="M9" s="191" t="s">
        <v>11</v>
      </c>
      <c r="N9" s="191" t="s">
        <v>139</v>
      </c>
      <c r="O9" s="191" t="s">
        <v>1</v>
      </c>
      <c r="P9" s="23"/>
      <c r="Q9" s="191" t="s">
        <v>11</v>
      </c>
      <c r="R9" s="191" t="s">
        <v>140</v>
      </c>
    </row>
    <row r="10" spans="3:18" ht="12.75">
      <c r="C10" s="192"/>
      <c r="D10" s="192"/>
      <c r="E10" s="24"/>
      <c r="F10" s="193"/>
      <c r="G10" s="193"/>
      <c r="H10" s="193"/>
      <c r="I10" s="33"/>
      <c r="J10" s="192"/>
      <c r="K10" s="192"/>
      <c r="L10" s="23"/>
      <c r="M10" s="193"/>
      <c r="N10" s="193"/>
      <c r="O10" s="193"/>
      <c r="P10" s="23"/>
      <c r="Q10" s="193"/>
      <c r="R10" s="193"/>
    </row>
    <row r="11" spans="3:18" ht="12.75">
      <c r="C11" s="192"/>
      <c r="D11" s="192"/>
      <c r="E11" s="24"/>
      <c r="F11" s="193"/>
      <c r="G11" s="193"/>
      <c r="H11" s="193"/>
      <c r="I11" s="33"/>
      <c r="J11" s="192"/>
      <c r="K11" s="192"/>
      <c r="L11" s="23"/>
      <c r="M11" s="193"/>
      <c r="N11" s="193"/>
      <c r="O11" s="193"/>
      <c r="P11" s="23"/>
      <c r="Q11" s="193"/>
      <c r="R11" s="193"/>
    </row>
    <row r="12" spans="3:18" ht="4.5" customHeight="1">
      <c r="C12" s="5"/>
      <c r="D12" s="6"/>
      <c r="E12" s="25"/>
      <c r="F12" s="7"/>
      <c r="G12" s="7"/>
      <c r="H12" s="7"/>
      <c r="I12" s="25"/>
      <c r="J12" s="14"/>
      <c r="K12" s="14"/>
      <c r="L12" s="23"/>
      <c r="M12" s="7"/>
      <c r="N12" s="7"/>
      <c r="O12" s="7"/>
      <c r="P12" s="23"/>
      <c r="Q12" s="7"/>
      <c r="R12" s="7"/>
    </row>
    <row r="13" spans="3:18" ht="12.75">
      <c r="C13" s="189" t="s">
        <v>10</v>
      </c>
      <c r="D13" s="190"/>
      <c r="E13" s="26"/>
      <c r="F13" s="21">
        <f>SUM(F14:F18)</f>
        <v>3928308050</v>
      </c>
      <c r="G13" s="21">
        <f>SUM(G14:G18)</f>
        <v>2438778281.2299943</v>
      </c>
      <c r="H13" s="22">
        <f aca="true" t="shared" si="0" ref="H13:H18">IF(F13=0," ",G13/F13)</f>
        <v>0.6208215471365578</v>
      </c>
      <c r="I13" s="34"/>
      <c r="J13" s="189" t="s">
        <v>10</v>
      </c>
      <c r="K13" s="190"/>
      <c r="L13" s="23"/>
      <c r="M13" s="21">
        <f>SUM(M14:M18)</f>
        <v>4181824216</v>
      </c>
      <c r="N13" s="21">
        <f>SUM(N14:N18)</f>
        <v>2850258014.7900057</v>
      </c>
      <c r="O13" s="22">
        <f aca="true" t="shared" si="1" ref="O13:O18">IF(M13=0," ",N13/M13)</f>
        <v>0.6815824548255008</v>
      </c>
      <c r="P13" s="23"/>
      <c r="Q13" s="21">
        <f aca="true" t="shared" si="2" ref="Q13:R20">+M13-F13</f>
        <v>253516166</v>
      </c>
      <c r="R13" s="21">
        <f t="shared" si="2"/>
        <v>411479733.5600114</v>
      </c>
    </row>
    <row r="14" spans="3:21" ht="12.75">
      <c r="C14" s="8" t="s">
        <v>40</v>
      </c>
      <c r="D14" s="6" t="s">
        <v>2</v>
      </c>
      <c r="E14" s="25"/>
      <c r="F14" s="9">
        <v>3223000516</v>
      </c>
      <c r="G14" s="9">
        <v>2112458901.2799945</v>
      </c>
      <c r="H14" s="10">
        <f t="shared" si="0"/>
        <v>0.6554323807250655</v>
      </c>
      <c r="I14" s="29"/>
      <c r="J14" s="8" t="s">
        <v>40</v>
      </c>
      <c r="K14" s="6" t="s">
        <v>2</v>
      </c>
      <c r="L14" s="23"/>
      <c r="M14" s="9">
        <v>3538767662</v>
      </c>
      <c r="N14" s="9">
        <v>2486523290.2900047</v>
      </c>
      <c r="O14" s="10">
        <f t="shared" si="1"/>
        <v>0.7026523150956737</v>
      </c>
      <c r="P14" s="23"/>
      <c r="Q14" s="9">
        <f t="shared" si="2"/>
        <v>315767146</v>
      </c>
      <c r="R14" s="9">
        <f t="shared" si="2"/>
        <v>374064389.01001024</v>
      </c>
      <c r="T14" s="19"/>
      <c r="U14" s="19"/>
    </row>
    <row r="15" spans="3:21" ht="12.75">
      <c r="C15" s="8" t="s">
        <v>41</v>
      </c>
      <c r="D15" s="6" t="s">
        <v>3</v>
      </c>
      <c r="E15" s="25"/>
      <c r="F15" s="9">
        <v>400392523</v>
      </c>
      <c r="G15" s="9">
        <v>208139504.7599997</v>
      </c>
      <c r="H15" s="10">
        <f t="shared" si="0"/>
        <v>0.5198386403434404</v>
      </c>
      <c r="I15" s="29"/>
      <c r="J15" s="8" t="s">
        <v>41</v>
      </c>
      <c r="K15" s="6" t="s">
        <v>3</v>
      </c>
      <c r="L15" s="23"/>
      <c r="M15" s="9">
        <v>352036431</v>
      </c>
      <c r="N15" s="9">
        <v>171061867.69000039</v>
      </c>
      <c r="O15" s="10">
        <f t="shared" si="1"/>
        <v>0.48592092359327543</v>
      </c>
      <c r="P15" s="23"/>
      <c r="Q15" s="9">
        <f t="shared" si="2"/>
        <v>-48356092</v>
      </c>
      <c r="R15" s="9">
        <f t="shared" si="2"/>
        <v>-37077637.06999931</v>
      </c>
      <c r="T15" s="19"/>
      <c r="U15" s="19"/>
    </row>
    <row r="16" spans="3:21" ht="12.75">
      <c r="C16" s="8" t="s">
        <v>42</v>
      </c>
      <c r="D16" s="6" t="s">
        <v>35</v>
      </c>
      <c r="E16" s="25"/>
      <c r="F16" s="9">
        <v>15594480</v>
      </c>
      <c r="G16" s="9">
        <v>7103970.580000008</v>
      </c>
      <c r="H16" s="10">
        <f t="shared" si="0"/>
        <v>0.4555439219518707</v>
      </c>
      <c r="I16" s="29"/>
      <c r="J16" s="8" t="s">
        <v>42</v>
      </c>
      <c r="K16" s="6" t="s">
        <v>35</v>
      </c>
      <c r="L16" s="23"/>
      <c r="M16" s="9">
        <v>16066664</v>
      </c>
      <c r="N16" s="9">
        <v>8298349.380000006</v>
      </c>
      <c r="O16" s="10">
        <f t="shared" si="1"/>
        <v>0.5164948604140851</v>
      </c>
      <c r="P16" s="23"/>
      <c r="Q16" s="9">
        <f t="shared" si="2"/>
        <v>472184</v>
      </c>
      <c r="R16" s="9">
        <f t="shared" si="2"/>
        <v>1194378.799999998</v>
      </c>
      <c r="T16" s="19"/>
      <c r="U16" s="19"/>
    </row>
    <row r="17" spans="3:21" ht="12.75">
      <c r="C17" s="8" t="s">
        <v>43</v>
      </c>
      <c r="D17" s="6" t="s">
        <v>4</v>
      </c>
      <c r="E17" s="25"/>
      <c r="F17" s="9">
        <v>289320531</v>
      </c>
      <c r="G17" s="9">
        <v>111075904.60999995</v>
      </c>
      <c r="H17" s="10">
        <f t="shared" si="0"/>
        <v>0.38391988368775654</v>
      </c>
      <c r="I17" s="29"/>
      <c r="J17" s="8" t="s">
        <v>43</v>
      </c>
      <c r="K17" s="6" t="s">
        <v>4</v>
      </c>
      <c r="L17" s="23"/>
      <c r="M17" s="9">
        <v>274953459</v>
      </c>
      <c r="N17" s="9">
        <v>184374507.43000033</v>
      </c>
      <c r="O17" s="10">
        <f t="shared" si="1"/>
        <v>0.6705662409215238</v>
      </c>
      <c r="P17" s="23"/>
      <c r="Q17" s="9">
        <f>+M17-F17</f>
        <v>-14367072</v>
      </c>
      <c r="R17" s="9">
        <f>+N17-G17</f>
        <v>73298602.82000038</v>
      </c>
      <c r="T17" s="19"/>
      <c r="U17" s="19"/>
    </row>
    <row r="18" spans="3:21" ht="12.75">
      <c r="C18" s="8" t="s">
        <v>122</v>
      </c>
      <c r="D18" s="6" t="s">
        <v>123</v>
      </c>
      <c r="E18" s="25"/>
      <c r="F18" s="9">
        <v>0</v>
      </c>
      <c r="G18" s="9">
        <v>0</v>
      </c>
      <c r="H18" s="10" t="str">
        <f t="shared" si="0"/>
        <v> </v>
      </c>
      <c r="I18" s="29"/>
      <c r="J18" s="8" t="s">
        <v>122</v>
      </c>
      <c r="K18" s="6" t="s">
        <v>123</v>
      </c>
      <c r="L18" s="23"/>
      <c r="M18" s="9">
        <v>0</v>
      </c>
      <c r="N18" s="9">
        <v>0</v>
      </c>
      <c r="O18" s="10" t="str">
        <f t="shared" si="1"/>
        <v> </v>
      </c>
      <c r="P18" s="23"/>
      <c r="Q18" s="9">
        <f t="shared" si="2"/>
        <v>0</v>
      </c>
      <c r="R18" s="9">
        <f t="shared" si="2"/>
        <v>0</v>
      </c>
      <c r="T18" s="19"/>
      <c r="U18" s="19"/>
    </row>
    <row r="19" spans="3:18" ht="5.25" customHeight="1">
      <c r="C19" s="5"/>
      <c r="D19" s="6"/>
      <c r="E19" s="25"/>
      <c r="F19" s="9"/>
      <c r="G19" s="9"/>
      <c r="H19" s="7"/>
      <c r="I19" s="25"/>
      <c r="J19" s="5"/>
      <c r="K19" s="45"/>
      <c r="L19" s="23"/>
      <c r="M19" s="9"/>
      <c r="N19" s="9"/>
      <c r="O19" s="7"/>
      <c r="P19" s="23"/>
      <c r="Q19" s="9"/>
      <c r="R19" s="9"/>
    </row>
    <row r="20" spans="3:18" ht="12.75">
      <c r="C20" s="189" t="s">
        <v>8</v>
      </c>
      <c r="D20" s="190"/>
      <c r="E20" s="26"/>
      <c r="F20" s="21">
        <f>+F21+F22+F23+F25+F26+F27+F28</f>
        <v>3925755050</v>
      </c>
      <c r="G20" s="21">
        <f>+G21+G22+G23+G25+G26+G27+G28</f>
        <v>2438778281.2300005</v>
      </c>
      <c r="H20" s="22">
        <f>IF(F20=0," ",G20/F20)</f>
        <v>0.6212252802757015</v>
      </c>
      <c r="I20" s="34"/>
      <c r="J20" s="189" t="s">
        <v>8</v>
      </c>
      <c r="K20" s="190"/>
      <c r="L20" s="23"/>
      <c r="M20" s="21">
        <f>+M21+M22+M23+M25+M28</f>
        <v>4179324216</v>
      </c>
      <c r="N20" s="21">
        <f>+N21+N22+N23+N25+N28</f>
        <v>2850258014.7899985</v>
      </c>
      <c r="O20" s="22">
        <f aca="true" t="shared" si="3" ref="O20:O30">IF(M20=0," ",N20/M20)</f>
        <v>0.6819901657493228</v>
      </c>
      <c r="P20" s="23"/>
      <c r="Q20" s="21">
        <f t="shared" si="2"/>
        <v>253569166</v>
      </c>
      <c r="R20" s="21">
        <f t="shared" si="2"/>
        <v>411479733.55999804</v>
      </c>
    </row>
    <row r="21" spans="3:24" ht="12.75">
      <c r="C21" s="8" t="s">
        <v>77</v>
      </c>
      <c r="D21" s="6" t="s">
        <v>5</v>
      </c>
      <c r="E21" s="25"/>
      <c r="F21" s="9">
        <v>1403397501</v>
      </c>
      <c r="G21" s="9">
        <v>974452138.7900013</v>
      </c>
      <c r="H21" s="10">
        <f aca="true" t="shared" si="4" ref="H21:H30">IF(F21=0," ",G21/F21)</f>
        <v>0.6943521975033082</v>
      </c>
      <c r="I21" s="29"/>
      <c r="J21" s="8" t="s">
        <v>36</v>
      </c>
      <c r="K21" s="6" t="s">
        <v>5</v>
      </c>
      <c r="L21" s="23"/>
      <c r="M21" s="9">
        <v>1674418948</v>
      </c>
      <c r="N21" s="9">
        <v>1310573165.4199994</v>
      </c>
      <c r="O21" s="10">
        <f t="shared" si="3"/>
        <v>0.7827032577392927</v>
      </c>
      <c r="P21" s="23"/>
      <c r="Q21" s="46">
        <f aca="true" t="shared" si="5" ref="Q21:R30">+M21-F21</f>
        <v>271021447</v>
      </c>
      <c r="R21" s="46">
        <f t="shared" si="5"/>
        <v>336121026.6299981</v>
      </c>
      <c r="T21" s="19"/>
      <c r="U21" s="19"/>
      <c r="X21" s="19"/>
    </row>
    <row r="22" spans="3:24" ht="12.75">
      <c r="C22" s="8" t="s">
        <v>78</v>
      </c>
      <c r="D22" s="6" t="s">
        <v>44</v>
      </c>
      <c r="E22" s="25"/>
      <c r="F22" s="9">
        <v>187369101</v>
      </c>
      <c r="G22" s="9">
        <v>135853268.64000005</v>
      </c>
      <c r="H22" s="10">
        <f t="shared" si="4"/>
        <v>0.7250569486374386</v>
      </c>
      <c r="I22" s="29"/>
      <c r="J22" s="8" t="s">
        <v>37</v>
      </c>
      <c r="K22" s="6" t="s">
        <v>44</v>
      </c>
      <c r="L22" s="23"/>
      <c r="M22" s="9">
        <v>289194933</v>
      </c>
      <c r="N22" s="9">
        <v>196072906.8200001</v>
      </c>
      <c r="O22" s="10">
        <f t="shared" si="3"/>
        <v>0.6779956508435786</v>
      </c>
      <c r="P22" s="23"/>
      <c r="Q22" s="9">
        <f t="shared" si="5"/>
        <v>101825832</v>
      </c>
      <c r="R22" s="9">
        <f t="shared" si="5"/>
        <v>60219638.18000007</v>
      </c>
      <c r="T22" s="19"/>
      <c r="U22" s="19"/>
      <c r="X22" s="19"/>
    </row>
    <row r="23" spans="3:24" ht="12.75">
      <c r="C23" s="8" t="s">
        <v>79</v>
      </c>
      <c r="D23" s="6" t="s">
        <v>6</v>
      </c>
      <c r="E23" s="25"/>
      <c r="F23" s="9">
        <v>1676203302</v>
      </c>
      <c r="G23" s="9">
        <v>1021998966.5199991</v>
      </c>
      <c r="H23" s="10">
        <f t="shared" si="4"/>
        <v>0.609710627165916</v>
      </c>
      <c r="I23" s="29"/>
      <c r="J23" s="8" t="s">
        <v>38</v>
      </c>
      <c r="K23" s="6" t="s">
        <v>6</v>
      </c>
      <c r="L23" s="23"/>
      <c r="M23" s="9">
        <v>1502616708</v>
      </c>
      <c r="N23" s="9">
        <v>1049660844.4399992</v>
      </c>
      <c r="O23" s="10">
        <f t="shared" si="3"/>
        <v>0.6985552861561813</v>
      </c>
      <c r="P23" s="23"/>
      <c r="Q23" s="9">
        <f t="shared" si="5"/>
        <v>-173586594</v>
      </c>
      <c r="R23" s="9">
        <f t="shared" si="5"/>
        <v>27661877.920000076</v>
      </c>
      <c r="T23" s="19"/>
      <c r="U23" s="19"/>
      <c r="X23" s="19"/>
    </row>
    <row r="24" spans="3:24" ht="12.75">
      <c r="C24" s="8" t="s">
        <v>146</v>
      </c>
      <c r="D24" s="6" t="s">
        <v>4</v>
      </c>
      <c r="E24" s="25"/>
      <c r="F24" s="9">
        <v>2553000</v>
      </c>
      <c r="G24" s="9">
        <v>0</v>
      </c>
      <c r="H24" s="10">
        <f t="shared" si="4"/>
        <v>0</v>
      </c>
      <c r="I24" s="29"/>
      <c r="J24" s="8" t="s">
        <v>147</v>
      </c>
      <c r="K24" s="6" t="s">
        <v>4</v>
      </c>
      <c r="L24" s="23"/>
      <c r="M24" s="9">
        <v>2500000</v>
      </c>
      <c r="N24" s="9">
        <v>0</v>
      </c>
      <c r="O24" s="10">
        <f t="shared" si="3"/>
        <v>0</v>
      </c>
      <c r="P24" s="23"/>
      <c r="Q24" s="9">
        <f>+M24-F24</f>
        <v>-53000</v>
      </c>
      <c r="R24" s="9">
        <f>+N24-G24</f>
        <v>0</v>
      </c>
      <c r="T24" s="19"/>
      <c r="U24" s="19"/>
      <c r="X24" s="19"/>
    </row>
    <row r="25" spans="3:24" ht="12.75">
      <c r="C25" s="8" t="s">
        <v>80</v>
      </c>
      <c r="D25" s="70" t="s">
        <v>148</v>
      </c>
      <c r="E25" s="25"/>
      <c r="F25" s="9">
        <v>189328815</v>
      </c>
      <c r="G25" s="9">
        <v>69783118.12000003</v>
      </c>
      <c r="H25" s="10">
        <f t="shared" si="4"/>
        <v>0.3685816029641343</v>
      </c>
      <c r="I25" s="29"/>
      <c r="J25" s="8" t="s">
        <v>73</v>
      </c>
      <c r="K25" s="70" t="s">
        <v>74</v>
      </c>
      <c r="L25" s="23"/>
      <c r="M25" s="9">
        <v>73556325</v>
      </c>
      <c r="N25" s="9">
        <v>54308365.70000002</v>
      </c>
      <c r="O25" s="10">
        <f t="shared" si="3"/>
        <v>0.7383235323406929</v>
      </c>
      <c r="P25" s="23"/>
      <c r="Q25" s="9">
        <f t="shared" si="5"/>
        <v>-115772490</v>
      </c>
      <c r="R25" s="9">
        <f t="shared" si="5"/>
        <v>-15474752.420000017</v>
      </c>
      <c r="T25" s="19"/>
      <c r="U25" s="19"/>
      <c r="X25" s="19"/>
    </row>
    <row r="26" spans="3:24" ht="12.75" hidden="1">
      <c r="C26" s="79" t="s">
        <v>81</v>
      </c>
      <c r="D26" s="80" t="s">
        <v>84</v>
      </c>
      <c r="E26" s="25"/>
      <c r="F26" s="9">
        <v>0</v>
      </c>
      <c r="G26" s="9">
        <v>0</v>
      </c>
      <c r="H26" s="10" t="str">
        <f t="shared" si="4"/>
        <v> </v>
      </c>
      <c r="I26" s="29"/>
      <c r="J26" s="8"/>
      <c r="K26" s="70"/>
      <c r="L26" s="23"/>
      <c r="M26" s="9"/>
      <c r="N26" s="9"/>
      <c r="O26" s="10" t="str">
        <f t="shared" si="3"/>
        <v> </v>
      </c>
      <c r="P26" s="23"/>
      <c r="Q26" s="9">
        <f t="shared" si="5"/>
        <v>0</v>
      </c>
      <c r="R26" s="9">
        <f t="shared" si="5"/>
        <v>0</v>
      </c>
      <c r="T26" s="19"/>
      <c r="U26" s="19"/>
      <c r="X26" s="19"/>
    </row>
    <row r="27" spans="3:24" ht="12.75" hidden="1">
      <c r="C27" s="79" t="s">
        <v>82</v>
      </c>
      <c r="D27" s="80" t="s">
        <v>83</v>
      </c>
      <c r="E27" s="25"/>
      <c r="F27" s="9">
        <v>0</v>
      </c>
      <c r="G27" s="9">
        <v>0</v>
      </c>
      <c r="H27" s="10" t="str">
        <f>IF(F27=0," ",G27/F27)</f>
        <v> </v>
      </c>
      <c r="I27" s="29"/>
      <c r="J27" s="8"/>
      <c r="K27" s="70"/>
      <c r="L27" s="23"/>
      <c r="M27" s="9"/>
      <c r="N27" s="9"/>
      <c r="O27" s="10" t="str">
        <f>IF(M27=0," ",N27/M27)</f>
        <v> </v>
      </c>
      <c r="P27" s="23"/>
      <c r="Q27" s="9">
        <f>+M27-F27</f>
        <v>0</v>
      </c>
      <c r="R27" s="9">
        <f>+N27-G27</f>
        <v>0</v>
      </c>
      <c r="T27" s="19"/>
      <c r="U27" s="19"/>
      <c r="X27" s="19"/>
    </row>
    <row r="28" spans="3:24" s="60" customFormat="1" ht="12.75" customHeight="1">
      <c r="C28" s="64" t="s">
        <v>39</v>
      </c>
      <c r="D28" s="65" t="s">
        <v>45</v>
      </c>
      <c r="E28" s="61"/>
      <c r="F28" s="62">
        <f>SUM(F29:F30)</f>
        <v>469456331</v>
      </c>
      <c r="G28" s="62">
        <f>SUM(G29:G30)</f>
        <v>236690789.16000026</v>
      </c>
      <c r="H28" s="22">
        <f>IF(F28=0," ",G28/F28)</f>
        <v>0.5041806309349789</v>
      </c>
      <c r="I28" s="63"/>
      <c r="J28" s="64" t="s">
        <v>39</v>
      </c>
      <c r="K28" s="65" t="s">
        <v>45</v>
      </c>
      <c r="L28" s="66"/>
      <c r="M28" s="67">
        <f>+M29+M30</f>
        <v>639537302</v>
      </c>
      <c r="N28" s="67">
        <f>+N29+N30</f>
        <v>239642732.40999976</v>
      </c>
      <c r="O28" s="68">
        <f t="shared" si="3"/>
        <v>0.37471267377301437</v>
      </c>
      <c r="P28" s="66"/>
      <c r="Q28" s="21">
        <f t="shared" si="5"/>
        <v>170080971</v>
      </c>
      <c r="R28" s="21">
        <f t="shared" si="5"/>
        <v>2951943.2499994934</v>
      </c>
      <c r="T28" s="69"/>
      <c r="U28" s="69"/>
      <c r="X28" s="69"/>
    </row>
    <row r="29" spans="3:24" ht="12.75" customHeight="1">
      <c r="C29" s="43"/>
      <c r="D29" s="70" t="s">
        <v>59</v>
      </c>
      <c r="E29" s="25"/>
      <c r="F29" s="9">
        <v>378280361</v>
      </c>
      <c r="G29" s="9">
        <v>195736667.5300003</v>
      </c>
      <c r="H29" s="10">
        <f>IF(F29=0," ",G29/F29)</f>
        <v>0.5174380901312513</v>
      </c>
      <c r="I29" s="29"/>
      <c r="J29" s="43"/>
      <c r="K29" s="70" t="s">
        <v>59</v>
      </c>
      <c r="L29" s="23"/>
      <c r="M29" s="42">
        <v>477923778</v>
      </c>
      <c r="N29" s="9">
        <v>219383758.12999976</v>
      </c>
      <c r="O29" s="10">
        <f t="shared" si="3"/>
        <v>0.4590350349339592</v>
      </c>
      <c r="P29" s="23"/>
      <c r="Q29" s="9">
        <f t="shared" si="5"/>
        <v>99643417</v>
      </c>
      <c r="R29" s="9">
        <f t="shared" si="5"/>
        <v>23647090.599999458</v>
      </c>
      <c r="T29" s="19"/>
      <c r="U29" s="19"/>
      <c r="X29" s="19"/>
    </row>
    <row r="30" spans="2:24" ht="12.75">
      <c r="B30" s="2"/>
      <c r="C30" s="44"/>
      <c r="D30" s="71" t="s">
        <v>60</v>
      </c>
      <c r="E30" s="25"/>
      <c r="F30" s="11">
        <v>91175970</v>
      </c>
      <c r="G30" s="11">
        <v>40954121.62999998</v>
      </c>
      <c r="H30" s="12">
        <f t="shared" si="4"/>
        <v>0.449176703357255</v>
      </c>
      <c r="I30" s="29"/>
      <c r="J30" s="44"/>
      <c r="K30" s="71" t="s">
        <v>60</v>
      </c>
      <c r="L30" s="23"/>
      <c r="M30" s="11">
        <v>161613524</v>
      </c>
      <c r="N30" s="11">
        <v>20258974.279999994</v>
      </c>
      <c r="O30" s="12">
        <f t="shared" si="3"/>
        <v>0.1253544491734491</v>
      </c>
      <c r="P30" s="23"/>
      <c r="Q30" s="11">
        <f>+M30-F30</f>
        <v>70437554</v>
      </c>
      <c r="R30" s="11">
        <f t="shared" si="5"/>
        <v>-20695147.349999987</v>
      </c>
      <c r="T30" s="19"/>
      <c r="U30" s="19"/>
      <c r="X30" s="19"/>
    </row>
    <row r="31" spans="2:18" ht="3.75" customHeight="1">
      <c r="B31" s="2"/>
      <c r="C31" s="13"/>
      <c r="D31" s="2"/>
      <c r="E31" s="25"/>
      <c r="F31" s="2"/>
      <c r="G31" s="2"/>
      <c r="H31" s="2"/>
      <c r="I31" s="25"/>
      <c r="J31" s="2"/>
      <c r="K31" s="2"/>
      <c r="L31" s="23"/>
      <c r="M31" s="2"/>
      <c r="N31" s="2"/>
      <c r="O31" s="2"/>
      <c r="P31" s="23"/>
      <c r="Q31" s="2"/>
      <c r="R31" s="2"/>
    </row>
    <row r="32" spans="2:18" ht="12.75">
      <c r="B32" s="2"/>
      <c r="C32" s="13" t="s">
        <v>128</v>
      </c>
      <c r="D32" s="2"/>
      <c r="E32" s="25"/>
      <c r="F32" s="2"/>
      <c r="G32" s="2"/>
      <c r="H32" s="2"/>
      <c r="I32" s="25"/>
      <c r="J32" s="2"/>
      <c r="K32" s="2"/>
      <c r="L32" s="23"/>
      <c r="M32" s="2"/>
      <c r="N32" s="2"/>
      <c r="O32" s="2"/>
      <c r="P32" s="23"/>
      <c r="Q32" s="2"/>
      <c r="R32" s="2"/>
    </row>
    <row r="33" spans="2:18" ht="12.75" hidden="1">
      <c r="B33" s="2"/>
      <c r="C33" s="196" t="s">
        <v>124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2:18" ht="25.5" customHeight="1" hidden="1">
      <c r="B34" s="2"/>
      <c r="C34" s="194" t="s">
        <v>86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</row>
    <row r="35" spans="2:18" ht="26.25" customHeight="1" hidden="1">
      <c r="B35" s="2"/>
      <c r="C35" s="194" t="s">
        <v>85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</row>
    <row r="36" spans="2:18" ht="7.5" customHeight="1">
      <c r="B36" s="2"/>
      <c r="D36" s="2"/>
      <c r="E36" s="23"/>
      <c r="F36" s="2"/>
      <c r="G36" s="2"/>
      <c r="H36" s="2"/>
      <c r="I36" s="25"/>
      <c r="J36" s="2"/>
      <c r="K36" s="2"/>
      <c r="L36" s="23"/>
      <c r="M36" s="2"/>
      <c r="N36" s="2"/>
      <c r="O36" s="2"/>
      <c r="P36" s="23"/>
      <c r="Q36" s="2"/>
      <c r="R36" s="2"/>
    </row>
    <row r="37" spans="2:18" ht="13.5">
      <c r="B37" s="2"/>
      <c r="C37" s="20" t="s">
        <v>129</v>
      </c>
      <c r="D37" s="2"/>
      <c r="E37" s="23"/>
      <c r="F37" s="2"/>
      <c r="G37" s="2"/>
      <c r="H37" s="2"/>
      <c r="I37" s="25"/>
      <c r="J37" s="2"/>
      <c r="K37" s="2"/>
      <c r="L37" s="23"/>
      <c r="M37" s="2"/>
      <c r="N37" s="2"/>
      <c r="O37" s="2"/>
      <c r="P37" s="23"/>
      <c r="Q37" s="2"/>
      <c r="R37" s="2"/>
    </row>
    <row r="38" ht="13.5">
      <c r="C38" s="20" t="s">
        <v>133</v>
      </c>
    </row>
    <row r="39" spans="6:7" ht="12.75">
      <c r="F39" s="19"/>
      <c r="G39" s="19"/>
    </row>
    <row r="40" ht="12.75">
      <c r="F40" s="19"/>
    </row>
  </sheetData>
  <sheetProtection/>
  <mergeCells count="23">
    <mergeCell ref="C3:R3"/>
    <mergeCell ref="C4:R4"/>
    <mergeCell ref="C5:R5"/>
    <mergeCell ref="M9:M11"/>
    <mergeCell ref="N9:N11"/>
    <mergeCell ref="O9:O11"/>
    <mergeCell ref="Q8:R8"/>
    <mergeCell ref="C35:R35"/>
    <mergeCell ref="C34:R34"/>
    <mergeCell ref="C33:R33"/>
    <mergeCell ref="R9:R11"/>
    <mergeCell ref="C8:D11"/>
    <mergeCell ref="Q9:Q11"/>
    <mergeCell ref="G9:G11"/>
    <mergeCell ref="F8:H8"/>
    <mergeCell ref="J20:K20"/>
    <mergeCell ref="M8:O8"/>
    <mergeCell ref="C20:D20"/>
    <mergeCell ref="C13:D13"/>
    <mergeCell ref="J13:K13"/>
    <mergeCell ref="J8:K11"/>
    <mergeCell ref="H9:H11"/>
    <mergeCell ref="F9:F11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30 L13:L15 L28 H19 M19:O19 L25 L19:L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84" customWidth="1"/>
    <col min="2" max="2" width="8.7109375" style="84" bestFit="1" customWidth="1"/>
    <col min="3" max="3" width="63.28125" style="84" customWidth="1"/>
    <col min="4" max="4" width="0.85546875" style="96" customWidth="1"/>
    <col min="5" max="6" width="13.7109375" style="84" customWidth="1"/>
    <col min="7" max="7" width="11.421875" style="84" customWidth="1"/>
    <col min="8" max="8" width="0.85546875" style="84" customWidth="1"/>
    <col min="9" max="10" width="13.7109375" style="84" customWidth="1"/>
    <col min="11" max="11" width="11.421875" style="84" customWidth="1"/>
    <col min="12" max="12" width="0.85546875" style="84" customWidth="1"/>
    <col min="13" max="14" width="13.7109375" style="84" customWidth="1"/>
    <col min="15" max="15" width="11.421875" style="84" customWidth="1"/>
    <col min="16" max="16384" width="11.421875" style="84" customWidth="1"/>
  </cols>
  <sheetData>
    <row r="2" spans="2:15" ht="14.25">
      <c r="B2" s="218" t="s">
        <v>135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78"/>
    </row>
    <row r="3" spans="2:15" ht="12.75">
      <c r="B3" s="202" t="s">
        <v>121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77"/>
    </row>
    <row r="4" spans="2:15" ht="12.75">
      <c r="B4" s="202" t="s">
        <v>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77"/>
    </row>
    <row r="5" spans="2:15" ht="12.75">
      <c r="B5"/>
      <c r="C5"/>
      <c r="D5"/>
      <c r="E5" s="27"/>
      <c r="F5"/>
      <c r="G5"/>
      <c r="H5"/>
      <c r="I5" s="27"/>
      <c r="J5"/>
      <c r="K5"/>
      <c r="L5"/>
      <c r="M5" s="27"/>
      <c r="N5"/>
      <c r="O5"/>
    </row>
    <row r="6" spans="2:15" ht="12.75">
      <c r="B6" s="217" t="s">
        <v>25</v>
      </c>
      <c r="C6" s="217"/>
      <c r="D6" s="1"/>
      <c r="E6" s="25"/>
      <c r="F6" s="2"/>
      <c r="G6" s="2"/>
      <c r="H6" s="2"/>
      <c r="I6" s="23"/>
      <c r="J6" s="2"/>
      <c r="K6" s="2"/>
      <c r="L6" s="2"/>
      <c r="M6" s="23"/>
      <c r="N6" s="2"/>
      <c r="O6" s="2"/>
    </row>
    <row r="8" spans="2:14" ht="12.75">
      <c r="B8" s="205" t="s">
        <v>87</v>
      </c>
      <c r="C8" s="206"/>
      <c r="D8" s="83"/>
      <c r="E8" s="216" t="s">
        <v>131</v>
      </c>
      <c r="F8" s="216"/>
      <c r="G8" s="216"/>
      <c r="I8" s="216" t="s">
        <v>132</v>
      </c>
      <c r="J8" s="216"/>
      <c r="K8" s="216"/>
      <c r="M8" s="216" t="s">
        <v>13</v>
      </c>
      <c r="N8" s="216"/>
    </row>
    <row r="9" spans="2:14" s="87" customFormat="1" ht="38.25">
      <c r="B9" s="207"/>
      <c r="C9" s="208"/>
      <c r="D9" s="83"/>
      <c r="E9" s="85" t="s">
        <v>88</v>
      </c>
      <c r="F9" s="86" t="s">
        <v>141</v>
      </c>
      <c r="G9" s="85" t="s">
        <v>1</v>
      </c>
      <c r="I9" s="85" t="s">
        <v>88</v>
      </c>
      <c r="J9" s="86" t="s">
        <v>141</v>
      </c>
      <c r="K9" s="85" t="s">
        <v>1</v>
      </c>
      <c r="M9" s="86" t="s">
        <v>89</v>
      </c>
      <c r="N9" s="86" t="s">
        <v>141</v>
      </c>
    </row>
    <row r="10" spans="2:14" s="87" customFormat="1" ht="12.75">
      <c r="B10" s="204" t="s">
        <v>90</v>
      </c>
      <c r="C10" s="204"/>
      <c r="D10" s="88"/>
      <c r="E10" s="123">
        <f>SUM(E11:E13)</f>
        <v>1403397501</v>
      </c>
      <c r="F10" s="123">
        <f>SUM(F11:F13)</f>
        <v>974452138.7899997</v>
      </c>
      <c r="G10" s="89">
        <f aca="true" t="shared" si="0" ref="G10:G40">IF(E10=0," ",F10/E10)</f>
        <v>0.6943521975033071</v>
      </c>
      <c r="H10" s="87">
        <v>0</v>
      </c>
      <c r="I10" s="123">
        <f>SUM(I11:I13)</f>
        <v>1674418948</v>
      </c>
      <c r="J10" s="123">
        <f>SUM(J11:J13)</f>
        <v>1310573165.4199991</v>
      </c>
      <c r="K10" s="89">
        <f aca="true" t="shared" si="1" ref="K10:K40">IF(I10=0," ",J10/I10)</f>
        <v>0.7827032577392926</v>
      </c>
      <c r="M10" s="123">
        <f aca="true" t="shared" si="2" ref="M10:M36">+E10-I10</f>
        <v>-271021447</v>
      </c>
      <c r="N10" s="123">
        <f aca="true" t="shared" si="3" ref="N10:N35">+F10-J10</f>
        <v>-336121026.6299994</v>
      </c>
    </row>
    <row r="11" spans="2:14" ht="12.75">
      <c r="B11" s="210" t="s">
        <v>91</v>
      </c>
      <c r="C11" s="210"/>
      <c r="D11" s="90"/>
      <c r="E11" s="124">
        <v>1335541473</v>
      </c>
      <c r="F11" s="124">
        <v>926379268.0399997</v>
      </c>
      <c r="G11" s="91">
        <f t="shared" si="0"/>
        <v>0.6936357176232743</v>
      </c>
      <c r="H11" s="84">
        <v>0</v>
      </c>
      <c r="I11" s="124">
        <v>1577205262</v>
      </c>
      <c r="J11" s="124">
        <v>1237997837.1699991</v>
      </c>
      <c r="K11" s="91">
        <f t="shared" si="1"/>
        <v>0.7849313383599396</v>
      </c>
      <c r="M11" s="124">
        <f t="shared" si="2"/>
        <v>-241663789</v>
      </c>
      <c r="N11" s="124">
        <f t="shared" si="3"/>
        <v>-311618569.1299994</v>
      </c>
    </row>
    <row r="12" spans="2:14" ht="12.75">
      <c r="B12" s="203" t="s">
        <v>92</v>
      </c>
      <c r="C12" s="203"/>
      <c r="D12" s="90"/>
      <c r="E12" s="125">
        <v>0</v>
      </c>
      <c r="F12" s="125">
        <v>0</v>
      </c>
      <c r="G12" s="92" t="str">
        <f t="shared" si="0"/>
        <v> </v>
      </c>
      <c r="H12" s="84">
        <v>0</v>
      </c>
      <c r="I12" s="125">
        <v>0</v>
      </c>
      <c r="J12" s="125">
        <v>0</v>
      </c>
      <c r="K12" s="92" t="str">
        <f t="shared" si="1"/>
        <v> </v>
      </c>
      <c r="M12" s="125">
        <f t="shared" si="2"/>
        <v>0</v>
      </c>
      <c r="N12" s="125">
        <f t="shared" si="3"/>
        <v>0</v>
      </c>
    </row>
    <row r="13" spans="2:14" ht="12.75">
      <c r="B13" s="215" t="s">
        <v>93</v>
      </c>
      <c r="C13" s="215"/>
      <c r="D13" s="90"/>
      <c r="E13" s="126">
        <v>67856028</v>
      </c>
      <c r="F13" s="126">
        <v>48072870.75000003</v>
      </c>
      <c r="G13" s="93">
        <f t="shared" si="0"/>
        <v>0.7084539453149251</v>
      </c>
      <c r="H13" s="84">
        <v>0</v>
      </c>
      <c r="I13" s="126">
        <v>97213686</v>
      </c>
      <c r="J13" s="126">
        <v>72575328.24999988</v>
      </c>
      <c r="K13" s="93">
        <f t="shared" si="1"/>
        <v>0.74655463892193</v>
      </c>
      <c r="M13" s="126">
        <f t="shared" si="2"/>
        <v>-29357658</v>
      </c>
      <c r="N13" s="126">
        <f t="shared" si="3"/>
        <v>-24502457.49999985</v>
      </c>
    </row>
    <row r="14" spans="2:14" ht="12.75">
      <c r="B14" s="204" t="s">
        <v>94</v>
      </c>
      <c r="C14" s="204"/>
      <c r="D14" s="88"/>
      <c r="E14" s="127">
        <f>SUM(E15:E16)</f>
        <v>187369101</v>
      </c>
      <c r="F14" s="127">
        <f>SUM(F15:F16)</f>
        <v>135853268.64</v>
      </c>
      <c r="G14" s="89">
        <f t="shared" si="0"/>
        <v>0.7250569486374383</v>
      </c>
      <c r="H14" s="84">
        <v>0</v>
      </c>
      <c r="I14" s="127">
        <f>SUM(I15:I16)</f>
        <v>289194933</v>
      </c>
      <c r="J14" s="127">
        <f>SUM(J15:J16)</f>
        <v>196072906.82</v>
      </c>
      <c r="K14" s="89">
        <f t="shared" si="1"/>
        <v>0.6779956508435782</v>
      </c>
      <c r="M14" s="127">
        <f t="shared" si="2"/>
        <v>-101825832</v>
      </c>
      <c r="N14" s="127">
        <f t="shared" si="3"/>
        <v>-60219638.18000001</v>
      </c>
    </row>
    <row r="15" spans="2:14" ht="12.75">
      <c r="B15" s="210" t="s">
        <v>95</v>
      </c>
      <c r="C15" s="210"/>
      <c r="D15" s="90"/>
      <c r="E15" s="124">
        <v>177934094</v>
      </c>
      <c r="F15" s="124">
        <v>130029783.96999998</v>
      </c>
      <c r="G15" s="91">
        <f t="shared" si="0"/>
        <v>0.7307749799203742</v>
      </c>
      <c r="H15" s="84">
        <v>0</v>
      </c>
      <c r="I15" s="124">
        <v>275579055</v>
      </c>
      <c r="J15" s="124">
        <v>189949830.96</v>
      </c>
      <c r="K15" s="91">
        <f t="shared" si="1"/>
        <v>0.6892752824048983</v>
      </c>
      <c r="M15" s="124">
        <f t="shared" si="2"/>
        <v>-97644961</v>
      </c>
      <c r="N15" s="124">
        <f t="shared" si="3"/>
        <v>-59920046.990000024</v>
      </c>
    </row>
    <row r="16" spans="2:14" ht="12.75">
      <c r="B16" s="215" t="s">
        <v>96</v>
      </c>
      <c r="C16" s="215"/>
      <c r="D16" s="90"/>
      <c r="E16" s="126">
        <v>9435007</v>
      </c>
      <c r="F16" s="126">
        <v>5823484.670000001</v>
      </c>
      <c r="G16" s="93">
        <f t="shared" si="0"/>
        <v>0.617221022729501</v>
      </c>
      <c r="H16" s="84">
        <v>0</v>
      </c>
      <c r="I16" s="126">
        <v>13615878</v>
      </c>
      <c r="J16" s="126">
        <v>6123075.8599999985</v>
      </c>
      <c r="K16" s="93">
        <f t="shared" si="1"/>
        <v>0.44970114009540907</v>
      </c>
      <c r="M16" s="126">
        <f t="shared" si="2"/>
        <v>-4180871</v>
      </c>
      <c r="N16" s="126">
        <f t="shared" si="3"/>
        <v>-299591.1899999976</v>
      </c>
    </row>
    <row r="17" spans="2:14" ht="12.75">
      <c r="B17" s="204" t="s">
        <v>97</v>
      </c>
      <c r="C17" s="204"/>
      <c r="D17" s="88"/>
      <c r="E17" s="127">
        <f>SUM(E18:E19)</f>
        <v>1676203302</v>
      </c>
      <c r="F17" s="127">
        <f>SUM(F18:F19)</f>
        <v>1021998966.5199996</v>
      </c>
      <c r="G17" s="89">
        <f t="shared" si="0"/>
        <v>0.6097106271659162</v>
      </c>
      <c r="H17" s="84">
        <v>0</v>
      </c>
      <c r="I17" s="127">
        <f>SUM(I18:I19)</f>
        <v>1502616708</v>
      </c>
      <c r="J17" s="127">
        <f>SUM(J18:J19)</f>
        <v>1049660844.44</v>
      </c>
      <c r="K17" s="89">
        <f t="shared" si="1"/>
        <v>0.6985552861561819</v>
      </c>
      <c r="M17" s="127">
        <f t="shared" si="2"/>
        <v>173586594</v>
      </c>
      <c r="N17" s="127">
        <f t="shared" si="3"/>
        <v>-27661877.920000434</v>
      </c>
    </row>
    <row r="18" spans="2:14" ht="12.75">
      <c r="B18" s="210" t="s">
        <v>98</v>
      </c>
      <c r="C18" s="210"/>
      <c r="D18" s="90"/>
      <c r="E18" s="124">
        <v>733822311</v>
      </c>
      <c r="F18" s="124">
        <v>411212518.9799998</v>
      </c>
      <c r="G18" s="91">
        <f t="shared" si="0"/>
        <v>0.5603706957609793</v>
      </c>
      <c r="H18" s="84">
        <v>0</v>
      </c>
      <c r="I18" s="124">
        <v>670831888</v>
      </c>
      <c r="J18" s="124">
        <v>466750337.2000001</v>
      </c>
      <c r="K18" s="91">
        <f t="shared" si="1"/>
        <v>0.6957783992522433</v>
      </c>
      <c r="M18" s="124">
        <f t="shared" si="2"/>
        <v>62990423</v>
      </c>
      <c r="N18" s="124">
        <f t="shared" si="3"/>
        <v>-55537818.22000033</v>
      </c>
    </row>
    <row r="19" spans="2:14" ht="12.75">
      <c r="B19" s="215" t="s">
        <v>99</v>
      </c>
      <c r="C19" s="215"/>
      <c r="D19" s="90"/>
      <c r="E19" s="126">
        <v>942380991</v>
      </c>
      <c r="F19" s="126">
        <v>610786447.5399998</v>
      </c>
      <c r="G19" s="93">
        <f t="shared" si="0"/>
        <v>0.6481311203994774</v>
      </c>
      <c r="H19" s="84">
        <v>0</v>
      </c>
      <c r="I19" s="126">
        <v>831784820</v>
      </c>
      <c r="J19" s="126">
        <v>582910507.24</v>
      </c>
      <c r="K19" s="93">
        <f t="shared" si="1"/>
        <v>0.7007948368665828</v>
      </c>
      <c r="M19" s="126">
        <f t="shared" si="2"/>
        <v>110596171</v>
      </c>
      <c r="N19" s="126">
        <f t="shared" si="3"/>
        <v>27875940.299999833</v>
      </c>
    </row>
    <row r="20" spans="2:14" ht="12.75">
      <c r="B20" s="204" t="s">
        <v>100</v>
      </c>
      <c r="C20" s="204"/>
      <c r="D20" s="88"/>
      <c r="E20" s="127">
        <f>SUM(E21)</f>
        <v>2553000</v>
      </c>
      <c r="F20" s="127">
        <f>SUM(F21)</f>
        <v>0</v>
      </c>
      <c r="G20" s="89">
        <f t="shared" si="0"/>
        <v>0</v>
      </c>
      <c r="H20" s="84">
        <v>0</v>
      </c>
      <c r="I20" s="127">
        <f>SUM(I21)</f>
        <v>2500000</v>
      </c>
      <c r="J20" s="127">
        <f>SUM(J21)</f>
        <v>0</v>
      </c>
      <c r="K20" s="89">
        <f t="shared" si="1"/>
        <v>0</v>
      </c>
      <c r="M20" s="127">
        <f t="shared" si="2"/>
        <v>53000</v>
      </c>
      <c r="N20" s="127">
        <f t="shared" si="3"/>
        <v>0</v>
      </c>
    </row>
    <row r="21" spans="2:14" ht="12.75">
      <c r="B21" s="211" t="s">
        <v>101</v>
      </c>
      <c r="C21" s="211"/>
      <c r="D21" s="90"/>
      <c r="E21" s="128">
        <v>2553000</v>
      </c>
      <c r="F21" s="128">
        <v>0</v>
      </c>
      <c r="G21" s="94">
        <f t="shared" si="0"/>
        <v>0</v>
      </c>
      <c r="H21" s="84">
        <v>0</v>
      </c>
      <c r="I21" s="128">
        <v>2500000</v>
      </c>
      <c r="J21" s="128">
        <v>0</v>
      </c>
      <c r="K21" s="94">
        <f t="shared" si="1"/>
        <v>0</v>
      </c>
      <c r="M21" s="128">
        <f t="shared" si="2"/>
        <v>53000</v>
      </c>
      <c r="N21" s="128">
        <f t="shared" si="3"/>
        <v>0</v>
      </c>
    </row>
    <row r="22" spans="2:14" ht="12.75">
      <c r="B22" s="204" t="s">
        <v>102</v>
      </c>
      <c r="C22" s="204"/>
      <c r="D22" s="88"/>
      <c r="E22" s="127">
        <f>SUM(E23:E27)</f>
        <v>189328815</v>
      </c>
      <c r="F22" s="127">
        <f>SUM(F23:F27)</f>
        <v>69783118.12</v>
      </c>
      <c r="G22" s="89">
        <f t="shared" si="0"/>
        <v>0.36858160296413417</v>
      </c>
      <c r="H22" s="84">
        <v>0</v>
      </c>
      <c r="I22" s="127">
        <f>SUM(I23:I27)</f>
        <v>73556325</v>
      </c>
      <c r="J22" s="127">
        <f>SUM(J23:J27)</f>
        <v>54308365.69999999</v>
      </c>
      <c r="K22" s="89">
        <f t="shared" si="1"/>
        <v>0.7383235323406925</v>
      </c>
      <c r="M22" s="127">
        <f t="shared" si="2"/>
        <v>115772490</v>
      </c>
      <c r="N22" s="127">
        <f t="shared" si="3"/>
        <v>15474752.420000017</v>
      </c>
    </row>
    <row r="23" spans="2:14" ht="12.75">
      <c r="B23" s="210" t="s">
        <v>103</v>
      </c>
      <c r="C23" s="210"/>
      <c r="D23" s="90"/>
      <c r="E23" s="124">
        <v>0</v>
      </c>
      <c r="F23" s="124">
        <v>0</v>
      </c>
      <c r="G23" s="91" t="str">
        <f t="shared" si="0"/>
        <v> </v>
      </c>
      <c r="H23" s="84">
        <v>0</v>
      </c>
      <c r="I23" s="124">
        <v>0</v>
      </c>
      <c r="J23" s="124">
        <v>0</v>
      </c>
      <c r="K23" s="91" t="str">
        <f t="shared" si="1"/>
        <v> </v>
      </c>
      <c r="M23" s="124">
        <f t="shared" si="2"/>
        <v>0</v>
      </c>
      <c r="N23" s="124">
        <f t="shared" si="3"/>
        <v>0</v>
      </c>
    </row>
    <row r="24" spans="2:14" ht="12.75">
      <c r="B24" s="210" t="s">
        <v>104</v>
      </c>
      <c r="C24" s="210"/>
      <c r="D24" s="90"/>
      <c r="E24" s="124">
        <v>9315165</v>
      </c>
      <c r="F24" s="124">
        <v>8879546.660000002</v>
      </c>
      <c r="G24" s="91">
        <f t="shared" si="0"/>
        <v>0.9532355744637913</v>
      </c>
      <c r="H24" s="84">
        <v>0</v>
      </c>
      <c r="I24" s="124">
        <v>12345611</v>
      </c>
      <c r="J24" s="124">
        <v>8151084.04</v>
      </c>
      <c r="K24" s="91">
        <f t="shared" si="1"/>
        <v>0.6602414445101178</v>
      </c>
      <c r="M24" s="124">
        <f t="shared" si="2"/>
        <v>-3030446</v>
      </c>
      <c r="N24" s="124">
        <f t="shared" si="3"/>
        <v>728462.620000002</v>
      </c>
    </row>
    <row r="25" spans="2:14" ht="12.75">
      <c r="B25" s="203" t="s">
        <v>105</v>
      </c>
      <c r="C25" s="203"/>
      <c r="D25" s="90"/>
      <c r="E25" s="125">
        <v>170</v>
      </c>
      <c r="F25" s="125">
        <v>0</v>
      </c>
      <c r="G25" s="92">
        <f t="shared" si="0"/>
        <v>0</v>
      </c>
      <c r="H25" s="84">
        <v>0</v>
      </c>
      <c r="I25" s="125">
        <v>492</v>
      </c>
      <c r="J25" s="125">
        <v>0</v>
      </c>
      <c r="K25" s="92">
        <f t="shared" si="1"/>
        <v>0</v>
      </c>
      <c r="M25" s="125">
        <f t="shared" si="2"/>
        <v>-322</v>
      </c>
      <c r="N25" s="125">
        <f t="shared" si="3"/>
        <v>0</v>
      </c>
    </row>
    <row r="26" spans="2:14" ht="12.75">
      <c r="B26" s="203" t="s">
        <v>106</v>
      </c>
      <c r="C26" s="203"/>
      <c r="D26" s="90"/>
      <c r="E26" s="125">
        <v>46082071</v>
      </c>
      <c r="F26" s="125">
        <v>38451117.330000006</v>
      </c>
      <c r="G26" s="92">
        <f t="shared" si="0"/>
        <v>0.8344051492390611</v>
      </c>
      <c r="H26" s="84">
        <v>0</v>
      </c>
      <c r="I26" s="125">
        <v>46527139</v>
      </c>
      <c r="J26" s="125">
        <v>37994992.50999999</v>
      </c>
      <c r="K26" s="92">
        <f t="shared" si="1"/>
        <v>0.8166200055842675</v>
      </c>
      <c r="M26" s="125">
        <f t="shared" si="2"/>
        <v>-445068</v>
      </c>
      <c r="N26" s="125">
        <f t="shared" si="3"/>
        <v>456124.8200000152</v>
      </c>
    </row>
    <row r="27" spans="2:14" ht="12.75">
      <c r="B27" s="215" t="s">
        <v>107</v>
      </c>
      <c r="C27" s="215"/>
      <c r="D27" s="90"/>
      <c r="E27" s="126">
        <v>133931409</v>
      </c>
      <c r="F27" s="126">
        <v>22452454.130000003</v>
      </c>
      <c r="G27" s="93">
        <f t="shared" si="0"/>
        <v>0.1676414389846373</v>
      </c>
      <c r="H27" s="84">
        <v>0</v>
      </c>
      <c r="I27" s="126">
        <v>14683083</v>
      </c>
      <c r="J27" s="126">
        <v>8162289.15</v>
      </c>
      <c r="K27" s="93">
        <f t="shared" si="1"/>
        <v>0.5558975012264114</v>
      </c>
      <c r="M27" s="126">
        <f t="shared" si="2"/>
        <v>119248326</v>
      </c>
      <c r="N27" s="126">
        <f t="shared" si="3"/>
        <v>14290164.980000002</v>
      </c>
    </row>
    <row r="28" spans="2:14" ht="12.75">
      <c r="B28" s="204" t="s">
        <v>108</v>
      </c>
      <c r="C28" s="204"/>
      <c r="D28" s="88"/>
      <c r="E28" s="127">
        <f>SUM(E29)</f>
        <v>0</v>
      </c>
      <c r="F28" s="127">
        <f>SUM(F29)</f>
        <v>0</v>
      </c>
      <c r="G28" s="89" t="str">
        <f t="shared" si="0"/>
        <v> </v>
      </c>
      <c r="H28" s="84">
        <v>0</v>
      </c>
      <c r="I28" s="127">
        <f>SUM(I29)</f>
        <v>0</v>
      </c>
      <c r="J28" s="127">
        <f>SUM(J29)</f>
        <v>0</v>
      </c>
      <c r="K28" s="89" t="str">
        <f t="shared" si="1"/>
        <v> </v>
      </c>
      <c r="M28" s="127">
        <f t="shared" si="2"/>
        <v>0</v>
      </c>
      <c r="N28" s="127">
        <f t="shared" si="3"/>
        <v>0</v>
      </c>
    </row>
    <row r="29" spans="2:14" ht="12.75">
      <c r="B29" s="211" t="s">
        <v>109</v>
      </c>
      <c r="C29" s="211"/>
      <c r="D29" s="90"/>
      <c r="E29" s="128">
        <v>0</v>
      </c>
      <c r="F29" s="128">
        <v>0</v>
      </c>
      <c r="G29" s="94" t="str">
        <f t="shared" si="0"/>
        <v> </v>
      </c>
      <c r="H29" s="84">
        <v>0</v>
      </c>
      <c r="I29" s="128">
        <v>0</v>
      </c>
      <c r="J29" s="128">
        <v>0</v>
      </c>
      <c r="K29" s="94" t="str">
        <f t="shared" si="1"/>
        <v> </v>
      </c>
      <c r="M29" s="128">
        <f t="shared" si="2"/>
        <v>0</v>
      </c>
      <c r="N29" s="128">
        <f t="shared" si="3"/>
        <v>0</v>
      </c>
    </row>
    <row r="30" spans="2:14" ht="12.75">
      <c r="B30" s="204" t="s">
        <v>110</v>
      </c>
      <c r="C30" s="204"/>
      <c r="D30" s="88"/>
      <c r="E30" s="127">
        <f>SUM(E31)</f>
        <v>0</v>
      </c>
      <c r="F30" s="127">
        <f>SUM(F31)</f>
        <v>0</v>
      </c>
      <c r="G30" s="89" t="str">
        <f t="shared" si="0"/>
        <v> </v>
      </c>
      <c r="H30" s="84">
        <v>0</v>
      </c>
      <c r="I30" s="127">
        <f>SUM(I31)</f>
        <v>0</v>
      </c>
      <c r="J30" s="127">
        <f>SUM(J31)</f>
        <v>0</v>
      </c>
      <c r="K30" s="89" t="str">
        <f t="shared" si="1"/>
        <v> </v>
      </c>
      <c r="M30" s="127">
        <f t="shared" si="2"/>
        <v>0</v>
      </c>
      <c r="N30" s="127">
        <f t="shared" si="3"/>
        <v>0</v>
      </c>
    </row>
    <row r="31" spans="2:14" ht="12.75">
      <c r="B31" s="211" t="s">
        <v>111</v>
      </c>
      <c r="C31" s="211"/>
      <c r="D31" s="90"/>
      <c r="E31" s="128">
        <v>0</v>
      </c>
      <c r="F31" s="128">
        <v>0</v>
      </c>
      <c r="G31" s="94" t="str">
        <f t="shared" si="0"/>
        <v> </v>
      </c>
      <c r="H31" s="84">
        <v>0</v>
      </c>
      <c r="I31" s="128">
        <v>0</v>
      </c>
      <c r="J31" s="128">
        <v>0</v>
      </c>
      <c r="K31" s="94" t="str">
        <f t="shared" si="1"/>
        <v> </v>
      </c>
      <c r="M31" s="128">
        <f t="shared" si="2"/>
        <v>0</v>
      </c>
      <c r="N31" s="128">
        <f t="shared" si="3"/>
        <v>0</v>
      </c>
    </row>
    <row r="32" spans="2:14" ht="12.75">
      <c r="B32" s="204" t="s">
        <v>112</v>
      </c>
      <c r="C32" s="204"/>
      <c r="D32" s="88"/>
      <c r="E32" s="127">
        <f>SUM(E33:E39)</f>
        <v>469456331</v>
      </c>
      <c r="F32" s="127">
        <f>SUM(F33:F39)</f>
        <v>236690789.16000006</v>
      </c>
      <c r="G32" s="89">
        <f t="shared" si="0"/>
        <v>0.5041806309349784</v>
      </c>
      <c r="H32" s="84">
        <v>0</v>
      </c>
      <c r="I32" s="127">
        <f>SUM(I33:I39)</f>
        <v>639537302</v>
      </c>
      <c r="J32" s="127">
        <f>SUM(J33:J39)</f>
        <v>239642732.40999997</v>
      </c>
      <c r="K32" s="89">
        <f t="shared" si="1"/>
        <v>0.3747126737730147</v>
      </c>
      <c r="M32" s="127">
        <f t="shared" si="2"/>
        <v>-170080971</v>
      </c>
      <c r="N32" s="127">
        <f t="shared" si="3"/>
        <v>-2951943.2499999106</v>
      </c>
    </row>
    <row r="33" spans="2:14" ht="12.75">
      <c r="B33" s="210" t="s">
        <v>113</v>
      </c>
      <c r="C33" s="210"/>
      <c r="D33" s="90"/>
      <c r="E33" s="124">
        <v>3319636</v>
      </c>
      <c r="F33" s="124">
        <v>436000</v>
      </c>
      <c r="G33" s="91">
        <f t="shared" si="0"/>
        <v>0.13133970109975912</v>
      </c>
      <c r="H33" s="84">
        <v>0</v>
      </c>
      <c r="I33" s="124">
        <v>88000000</v>
      </c>
      <c r="J33" s="124">
        <v>0</v>
      </c>
      <c r="K33" s="91">
        <f t="shared" si="1"/>
        <v>0</v>
      </c>
      <c r="M33" s="124">
        <f t="shared" si="2"/>
        <v>-84680364</v>
      </c>
      <c r="N33" s="124">
        <f t="shared" si="3"/>
        <v>436000</v>
      </c>
    </row>
    <row r="34" spans="2:14" ht="12.75">
      <c r="B34" s="210" t="s">
        <v>114</v>
      </c>
      <c r="C34" s="210"/>
      <c r="D34" s="90"/>
      <c r="E34" s="124">
        <v>153073492</v>
      </c>
      <c r="F34" s="124">
        <v>91954210.45</v>
      </c>
      <c r="G34" s="91">
        <f t="shared" si="0"/>
        <v>0.6007193619781014</v>
      </c>
      <c r="H34" s="84">
        <v>0</v>
      </c>
      <c r="I34" s="124">
        <v>229965585</v>
      </c>
      <c r="J34" s="124">
        <v>93149347.34</v>
      </c>
      <c r="K34" s="91">
        <f t="shared" si="1"/>
        <v>0.40505777131826054</v>
      </c>
      <c r="M34" s="124">
        <f t="shared" si="2"/>
        <v>-76892093</v>
      </c>
      <c r="N34" s="124">
        <f t="shared" si="3"/>
        <v>-1195136.8900000006</v>
      </c>
    </row>
    <row r="35" spans="2:14" ht="12.75">
      <c r="B35" s="213" t="s">
        <v>115</v>
      </c>
      <c r="C35" s="214"/>
      <c r="D35" s="90"/>
      <c r="E35" s="125">
        <v>232510252</v>
      </c>
      <c r="F35" s="125">
        <v>104693757.66000004</v>
      </c>
      <c r="G35" s="92">
        <f t="shared" si="0"/>
        <v>0.4502758771256247</v>
      </c>
      <c r="H35" s="84">
        <v>0</v>
      </c>
      <c r="I35" s="125">
        <v>243381361</v>
      </c>
      <c r="J35" s="125">
        <v>111761624.10999995</v>
      </c>
      <c r="K35" s="92">
        <f t="shared" si="1"/>
        <v>0.45920371079690014</v>
      </c>
      <c r="M35" s="125">
        <f t="shared" si="2"/>
        <v>-10871109</v>
      </c>
      <c r="N35" s="125">
        <f t="shared" si="3"/>
        <v>-7067866.449999914</v>
      </c>
    </row>
    <row r="36" spans="2:14" ht="12.75">
      <c r="B36" s="81" t="s">
        <v>116</v>
      </c>
      <c r="C36" s="82"/>
      <c r="D36" s="90"/>
      <c r="E36" s="125">
        <v>0</v>
      </c>
      <c r="F36" s="125">
        <v>0</v>
      </c>
      <c r="G36" s="92" t="str">
        <f t="shared" si="0"/>
        <v> </v>
      </c>
      <c r="H36" s="84">
        <v>0</v>
      </c>
      <c r="I36" s="125">
        <v>0</v>
      </c>
      <c r="J36" s="125">
        <v>0</v>
      </c>
      <c r="K36" s="92" t="str">
        <f t="shared" si="1"/>
        <v> </v>
      </c>
      <c r="M36" s="125">
        <f t="shared" si="2"/>
        <v>0</v>
      </c>
      <c r="N36" s="125">
        <f aca="true" t="shared" si="4" ref="N36:N41">+F36-J36</f>
        <v>0</v>
      </c>
    </row>
    <row r="37" spans="2:14" ht="12.75">
      <c r="B37" s="203" t="s">
        <v>117</v>
      </c>
      <c r="C37" s="203"/>
      <c r="D37" s="90"/>
      <c r="E37" s="125">
        <v>6938309</v>
      </c>
      <c r="F37" s="125">
        <v>5173032.11</v>
      </c>
      <c r="G37" s="92">
        <f t="shared" si="0"/>
        <v>0.7455753426375217</v>
      </c>
      <c r="H37" s="84">
        <v>0</v>
      </c>
      <c r="I37" s="125">
        <v>5745096</v>
      </c>
      <c r="J37" s="125">
        <v>4430286.100000002</v>
      </c>
      <c r="K37" s="92">
        <f t="shared" si="1"/>
        <v>0.7711422228627689</v>
      </c>
      <c r="M37" s="125">
        <f>+E37-I37</f>
        <v>1193213</v>
      </c>
      <c r="N37" s="125">
        <f t="shared" si="4"/>
        <v>742746.0099999979</v>
      </c>
    </row>
    <row r="38" spans="2:14" ht="12.75">
      <c r="B38" s="203" t="s">
        <v>118</v>
      </c>
      <c r="C38" s="203"/>
      <c r="D38" s="90"/>
      <c r="E38" s="125">
        <v>25467731</v>
      </c>
      <c r="F38" s="125">
        <v>15586646.85</v>
      </c>
      <c r="G38" s="92">
        <f t="shared" si="0"/>
        <v>0.6120155285918483</v>
      </c>
      <c r="H38" s="84">
        <v>0</v>
      </c>
      <c r="I38" s="125">
        <v>31439716</v>
      </c>
      <c r="J38" s="125">
        <v>15936182.890000004</v>
      </c>
      <c r="K38" s="92">
        <f t="shared" si="1"/>
        <v>0.5068806248122599</v>
      </c>
      <c r="M38" s="125">
        <f>+E38-I38</f>
        <v>-5971985</v>
      </c>
      <c r="N38" s="125">
        <f t="shared" si="4"/>
        <v>-349536.0400000047</v>
      </c>
    </row>
    <row r="39" spans="2:14" ht="12.75">
      <c r="B39" s="212" t="s">
        <v>119</v>
      </c>
      <c r="C39" s="212"/>
      <c r="D39" s="90"/>
      <c r="E39" s="129">
        <v>48146911</v>
      </c>
      <c r="F39" s="129">
        <v>18847142.089999996</v>
      </c>
      <c r="G39" s="95">
        <f t="shared" si="0"/>
        <v>0.39145070158291145</v>
      </c>
      <c r="H39" s="84">
        <v>0</v>
      </c>
      <c r="I39" s="129">
        <v>41005544</v>
      </c>
      <c r="J39" s="129">
        <v>14365291.969999997</v>
      </c>
      <c r="K39" s="95">
        <f t="shared" si="1"/>
        <v>0.35032560402076357</v>
      </c>
      <c r="M39" s="129">
        <f>+E39-I39</f>
        <v>7141367</v>
      </c>
      <c r="N39" s="129">
        <f t="shared" si="4"/>
        <v>4481850.119999999</v>
      </c>
    </row>
    <row r="40" spans="5:14" ht="3.75" customHeight="1">
      <c r="E40" s="130">
        <v>0</v>
      </c>
      <c r="F40" s="130">
        <v>0</v>
      </c>
      <c r="G40" s="84" t="str">
        <f t="shared" si="0"/>
        <v> </v>
      </c>
      <c r="H40" s="84">
        <v>0</v>
      </c>
      <c r="I40" s="130">
        <v>0</v>
      </c>
      <c r="J40" s="130">
        <v>0</v>
      </c>
      <c r="K40" s="84" t="str">
        <f t="shared" si="1"/>
        <v> </v>
      </c>
      <c r="M40" s="130">
        <f>+E40-I40</f>
        <v>0</v>
      </c>
      <c r="N40" s="130">
        <f t="shared" si="4"/>
        <v>0</v>
      </c>
    </row>
    <row r="41" spans="2:14" ht="21" customHeight="1">
      <c r="B41" s="209" t="s">
        <v>120</v>
      </c>
      <c r="C41" s="209"/>
      <c r="D41" s="97"/>
      <c r="E41" s="131">
        <f>+E32+E30+E28+E22+E20+E17+E14+E10</f>
        <v>3928308050</v>
      </c>
      <c r="F41" s="131">
        <f>+F32+F30+F28+F22+F20+F17+F14+F10</f>
        <v>2438778281.2299995</v>
      </c>
      <c r="G41" s="98">
        <f>IF(E41=0," ",F41/E41)</f>
        <v>0.6208215471365591</v>
      </c>
      <c r="H41" s="84">
        <v>0</v>
      </c>
      <c r="I41" s="131">
        <f>+I32+I30+I28+I22+I20+I17+I14+I10</f>
        <v>4181824216</v>
      </c>
      <c r="J41" s="131">
        <f>+J32+J30+J28+J22+J20+J17+J14+J10</f>
        <v>2850258014.789999</v>
      </c>
      <c r="K41" s="98">
        <f>IF(I41=0," ",J41/I41)</f>
        <v>0.6815824548254993</v>
      </c>
      <c r="M41" s="131">
        <f>+E41-I41</f>
        <v>-253516166</v>
      </c>
      <c r="N41" s="131">
        <f t="shared" si="4"/>
        <v>-411479733.55999947</v>
      </c>
    </row>
    <row r="43" ht="12.75">
      <c r="B43" s="13" t="s">
        <v>142</v>
      </c>
    </row>
    <row r="44" ht="12.75">
      <c r="B44" s="20" t="s">
        <v>133</v>
      </c>
    </row>
  </sheetData>
  <sheetProtection/>
  <mergeCells count="38">
    <mergeCell ref="B18:C18"/>
    <mergeCell ref="B16:C16"/>
    <mergeCell ref="B11:C11"/>
    <mergeCell ref="E8:G8"/>
    <mergeCell ref="B6:C6"/>
    <mergeCell ref="B2:N2"/>
    <mergeCell ref="B3:N3"/>
    <mergeCell ref="B4:N4"/>
    <mergeCell ref="B15:C15"/>
    <mergeCell ref="M8:N8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39:C39"/>
    <mergeCell ref="B38:C38"/>
    <mergeCell ref="B37:C37"/>
    <mergeCell ref="B35:C35"/>
    <mergeCell ref="B33:C33"/>
    <mergeCell ref="B27:C27"/>
    <mergeCell ref="B31:C31"/>
    <mergeCell ref="B34:C34"/>
    <mergeCell ref="B26:C26"/>
    <mergeCell ref="B25:C25"/>
    <mergeCell ref="B32:C32"/>
    <mergeCell ref="B12:C12"/>
    <mergeCell ref="B8:C9"/>
    <mergeCell ref="B41:C41"/>
    <mergeCell ref="B24:C24"/>
    <mergeCell ref="B28:C28"/>
    <mergeCell ref="B29:C29"/>
    <mergeCell ref="B30:C3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6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5"/>
  <sheetViews>
    <sheetView showGridLines="0" showZeros="0" zoomScalePageLayoutView="0" workbookViewId="0" topLeftCell="A1">
      <selection activeCell="A1" sqref="A1"/>
    </sheetView>
  </sheetViews>
  <sheetFormatPr defaultColWidth="16.8515625" defaultRowHeight="12.75"/>
  <cols>
    <col min="1" max="1" width="2.7109375" style="72" customWidth="1"/>
    <col min="2" max="2" width="31.00390625" style="72" bestFit="1" customWidth="1"/>
    <col min="3" max="4" width="13.7109375" style="72" bestFit="1" customWidth="1"/>
    <col min="5" max="5" width="12.00390625" style="72" bestFit="1" customWidth="1"/>
    <col min="6" max="7" width="11.28125" style="72" customWidth="1"/>
    <col min="8" max="10" width="12.00390625" style="72" bestFit="1" customWidth="1"/>
    <col min="11" max="11" width="11.8515625" style="72" bestFit="1" customWidth="1"/>
    <col min="12" max="12" width="12.421875" style="72" bestFit="1" customWidth="1"/>
    <col min="13" max="13" width="11.57421875" style="72" bestFit="1" customWidth="1"/>
    <col min="14" max="14" width="11.8515625" style="72" bestFit="1" customWidth="1"/>
    <col min="15" max="16" width="11.57421875" style="72" customWidth="1"/>
    <col min="17" max="17" width="12.57421875" style="72" bestFit="1" customWidth="1"/>
    <col min="18" max="19" width="11.57421875" style="72" customWidth="1"/>
    <col min="20" max="20" width="12.00390625" style="72" bestFit="1" customWidth="1"/>
    <col min="21" max="21" width="12.00390625" style="72" customWidth="1"/>
    <col min="22" max="16384" width="16.8515625" style="72" customWidth="1"/>
  </cols>
  <sheetData>
    <row r="2" spans="2:21" ht="1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1" ht="20.25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2:21" ht="20.25">
      <c r="B4" s="232" t="s">
        <v>14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2:21" ht="18.75">
      <c r="B5" s="230" t="s">
        <v>15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</row>
    <row r="6" spans="2:21" ht="15">
      <c r="B6" s="231" t="s">
        <v>16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</row>
    <row r="7" spans="3:21" ht="15.75"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2:21" ht="15">
      <c r="B8" s="134" t="s">
        <v>26</v>
      </c>
      <c r="C8" s="112"/>
      <c r="D8" s="112"/>
      <c r="E8" s="112"/>
      <c r="F8" s="112"/>
      <c r="G8" s="112"/>
      <c r="H8" s="112"/>
      <c r="I8" s="113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4"/>
    </row>
    <row r="9" spans="2:21" ht="15">
      <c r="B9" s="13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2"/>
      <c r="U9" s="114"/>
    </row>
    <row r="10" spans="2:21" ht="15.75" thickBot="1">
      <c r="B10" s="13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2"/>
      <c r="U10" s="114"/>
    </row>
    <row r="11" spans="2:21" ht="15.75" thickBot="1">
      <c r="B11" s="134"/>
      <c r="C11" s="233" t="s">
        <v>29</v>
      </c>
      <c r="D11" s="234"/>
      <c r="E11" s="235"/>
      <c r="F11" s="233" t="s">
        <v>136</v>
      </c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5"/>
    </row>
    <row r="12" spans="2:21" ht="22.5" customHeight="1">
      <c r="B12" s="219" t="s">
        <v>145</v>
      </c>
      <c r="C12" s="227" t="s">
        <v>27</v>
      </c>
      <c r="D12" s="228"/>
      <c r="E12" s="229"/>
      <c r="F12" s="227" t="s">
        <v>32</v>
      </c>
      <c r="G12" s="228"/>
      <c r="H12" s="229"/>
      <c r="I12" s="224" t="s">
        <v>33</v>
      </c>
      <c r="J12" s="225"/>
      <c r="K12" s="226"/>
      <c r="L12" s="224" t="s">
        <v>76</v>
      </c>
      <c r="M12" s="225"/>
      <c r="N12" s="226"/>
      <c r="O12" s="224" t="s">
        <v>34</v>
      </c>
      <c r="P12" s="225"/>
      <c r="Q12" s="226"/>
      <c r="R12" s="221" t="s">
        <v>7</v>
      </c>
      <c r="S12" s="222"/>
      <c r="T12" s="222"/>
      <c r="U12" s="223"/>
    </row>
    <row r="13" spans="2:21" ht="15">
      <c r="B13" s="220"/>
      <c r="C13" s="15">
        <v>2013</v>
      </c>
      <c r="D13" s="4">
        <v>2014</v>
      </c>
      <c r="E13" s="16" t="s">
        <v>17</v>
      </c>
      <c r="F13" s="15">
        <v>2013</v>
      </c>
      <c r="G13" s="4">
        <v>2014</v>
      </c>
      <c r="H13" s="16" t="s">
        <v>17</v>
      </c>
      <c r="I13" s="15">
        <v>2013</v>
      </c>
      <c r="J13" s="4">
        <v>2014</v>
      </c>
      <c r="K13" s="16" t="s">
        <v>17</v>
      </c>
      <c r="L13" s="15">
        <v>2013</v>
      </c>
      <c r="M13" s="4">
        <v>2014</v>
      </c>
      <c r="N13" s="16" t="s">
        <v>17</v>
      </c>
      <c r="O13" s="15">
        <v>2013</v>
      </c>
      <c r="P13" s="4">
        <v>2014</v>
      </c>
      <c r="Q13" s="16" t="s">
        <v>17</v>
      </c>
      <c r="R13" s="15">
        <v>2013</v>
      </c>
      <c r="S13" s="4">
        <v>2014</v>
      </c>
      <c r="T13" s="4" t="s">
        <v>17</v>
      </c>
      <c r="U13" s="135" t="s">
        <v>18</v>
      </c>
    </row>
    <row r="14" spans="2:21" ht="4.5" customHeight="1">
      <c r="B14" s="136"/>
      <c r="C14" s="137"/>
      <c r="D14" s="138"/>
      <c r="E14" s="139"/>
      <c r="F14" s="137"/>
      <c r="G14" s="138"/>
      <c r="H14" s="139"/>
      <c r="I14" s="137"/>
      <c r="J14" s="138"/>
      <c r="K14" s="139"/>
      <c r="L14" s="137"/>
      <c r="M14" s="138"/>
      <c r="N14" s="139"/>
      <c r="O14" s="137"/>
      <c r="P14" s="138"/>
      <c r="Q14" s="139"/>
      <c r="R14" s="137"/>
      <c r="S14" s="138"/>
      <c r="T14" s="138"/>
      <c r="U14" s="140"/>
    </row>
    <row r="15" spans="2:22" ht="15">
      <c r="B15" s="141" t="s">
        <v>19</v>
      </c>
      <c r="C15" s="142">
        <f>SUM(C17:C23)</f>
        <v>3458851719</v>
      </c>
      <c r="D15" s="143">
        <f>SUM(D17:D23)</f>
        <v>3542286914</v>
      </c>
      <c r="E15" s="144">
        <f>+D15-C15</f>
        <v>83435195</v>
      </c>
      <c r="F15" s="142">
        <f>SUM(F17:F23)</f>
        <v>1893727174.5999982</v>
      </c>
      <c r="G15" s="143">
        <f>SUM(G17:G23)</f>
        <v>2267297852.5800004</v>
      </c>
      <c r="H15" s="144">
        <f>+G15-F15</f>
        <v>373570677.98000216</v>
      </c>
      <c r="I15" s="142">
        <f>SUM(I17:I23)</f>
        <v>199990431.3099996</v>
      </c>
      <c r="J15" s="145">
        <f>SUM(J17:J23)</f>
        <v>165789975.77999982</v>
      </c>
      <c r="K15" s="146">
        <f>+J15-I15</f>
        <v>-34200455.52999976</v>
      </c>
      <c r="L15" s="142">
        <f>SUM(L17:L23)</f>
        <v>0</v>
      </c>
      <c r="M15" s="143">
        <f>SUM(M17:M23)</f>
        <v>0</v>
      </c>
      <c r="N15" s="144">
        <f>+M15-L15</f>
        <v>0</v>
      </c>
      <c r="O15" s="142">
        <f>SUM(O17:O23)</f>
        <v>108369886.15999994</v>
      </c>
      <c r="P15" s="143">
        <f>SUM(P17:P23)</f>
        <v>177527454.02000004</v>
      </c>
      <c r="Q15" s="144">
        <f>+P15-O15</f>
        <v>69157567.8600001</v>
      </c>
      <c r="R15" s="142">
        <f>SUM(R17:R23)</f>
        <v>2202087492.069998</v>
      </c>
      <c r="S15" s="143">
        <f>SUM(S17:S23)</f>
        <v>2610615282.38</v>
      </c>
      <c r="T15" s="143">
        <f>+S15-R15</f>
        <v>408527790.3100023</v>
      </c>
      <c r="U15" s="147">
        <f>IF(R15=0,"",T15/R15)</f>
        <v>0.18551841912783384</v>
      </c>
      <c r="V15" s="74"/>
    </row>
    <row r="16" spans="2:21" ht="4.5" customHeight="1">
      <c r="B16" s="136"/>
      <c r="C16" s="132">
        <v>0</v>
      </c>
      <c r="D16" s="148">
        <v>0</v>
      </c>
      <c r="E16" s="119">
        <v>0</v>
      </c>
      <c r="F16" s="132">
        <v>0</v>
      </c>
      <c r="G16" s="148">
        <v>0</v>
      </c>
      <c r="H16" s="119">
        <v>0</v>
      </c>
      <c r="I16" s="132">
        <v>0</v>
      </c>
      <c r="J16" s="148">
        <v>0</v>
      </c>
      <c r="K16" s="119">
        <v>0</v>
      </c>
      <c r="L16" s="132">
        <v>0</v>
      </c>
      <c r="M16" s="148">
        <v>0</v>
      </c>
      <c r="N16" s="119">
        <v>0</v>
      </c>
      <c r="O16" s="132">
        <v>0</v>
      </c>
      <c r="P16" s="148">
        <v>0</v>
      </c>
      <c r="Q16" s="119">
        <v>0</v>
      </c>
      <c r="R16" s="132">
        <v>0</v>
      </c>
      <c r="S16" s="148">
        <v>0</v>
      </c>
      <c r="T16" s="148">
        <v>0</v>
      </c>
      <c r="U16" s="149">
        <f aca="true" t="shared" si="0" ref="U16:U29">IF(R16=0,"",T16/R16)</f>
      </c>
    </row>
    <row r="17" spans="2:23" ht="15">
      <c r="B17" s="136" t="s">
        <v>46</v>
      </c>
      <c r="C17" s="132">
        <f>+Egresos_1!F21</f>
        <v>1403397501</v>
      </c>
      <c r="D17" s="148">
        <f>+Egresos_1!M21</f>
        <v>1674418948</v>
      </c>
      <c r="E17" s="119">
        <f aca="true" t="shared" si="1" ref="E17:E23">+D17-C17</f>
        <v>271021447</v>
      </c>
      <c r="F17" s="132">
        <v>965875032.4000005</v>
      </c>
      <c r="G17" s="148">
        <v>1309653607.320001</v>
      </c>
      <c r="H17" s="119">
        <f aca="true" t="shared" si="2" ref="H17:H24">+G17-F17</f>
        <v>343778574.92000043</v>
      </c>
      <c r="I17" s="132">
        <v>8577106.389999999</v>
      </c>
      <c r="J17" s="148">
        <v>598089.73</v>
      </c>
      <c r="K17" s="119">
        <f aca="true" t="shared" si="3" ref="K17:K24">+J17-I17</f>
        <v>-7979016.659999998</v>
      </c>
      <c r="L17" s="150">
        <v>0</v>
      </c>
      <c r="M17" s="151">
        <v>0</v>
      </c>
      <c r="N17" s="119">
        <f aca="true" t="shared" si="4" ref="N17:N24">+M17-L17</f>
        <v>0</v>
      </c>
      <c r="O17" s="150">
        <v>0</v>
      </c>
      <c r="P17" s="151">
        <v>321468.37</v>
      </c>
      <c r="Q17" s="119">
        <f aca="true" t="shared" si="5" ref="Q17:Q24">+P17-O17</f>
        <v>321468.37</v>
      </c>
      <c r="R17" s="132">
        <f>+F17+I17+L17+O17</f>
        <v>974452138.7900004</v>
      </c>
      <c r="S17" s="148">
        <f aca="true" t="shared" si="6" ref="R17:S24">+G17+J17+M17+P17</f>
        <v>1310573165.4200008</v>
      </c>
      <c r="T17" s="148">
        <f aca="true" t="shared" si="7" ref="T17:T24">+S17-R17</f>
        <v>336121026.63000035</v>
      </c>
      <c r="U17" s="149">
        <f t="shared" si="0"/>
        <v>0.34493333561499445</v>
      </c>
      <c r="W17" s="73"/>
    </row>
    <row r="18" spans="2:23" ht="15">
      <c r="B18" s="136" t="s">
        <v>47</v>
      </c>
      <c r="C18" s="132">
        <f>+Egresos_1!F22</f>
        <v>187369101</v>
      </c>
      <c r="D18" s="148">
        <f>+Egresos_1!M22</f>
        <v>289194933</v>
      </c>
      <c r="E18" s="119">
        <f t="shared" si="1"/>
        <v>101825832</v>
      </c>
      <c r="F18" s="132">
        <v>135443621.98000002</v>
      </c>
      <c r="G18" s="148">
        <v>195612919.95000002</v>
      </c>
      <c r="H18" s="119">
        <f t="shared" si="2"/>
        <v>60169297.97</v>
      </c>
      <c r="I18" s="132">
        <v>409646.66000000003</v>
      </c>
      <c r="J18" s="148">
        <v>459986.87</v>
      </c>
      <c r="K18" s="119">
        <f t="shared" si="3"/>
        <v>50340.20999999996</v>
      </c>
      <c r="L18" s="150">
        <v>0</v>
      </c>
      <c r="M18" s="151">
        <v>0</v>
      </c>
      <c r="N18" s="119">
        <f t="shared" si="4"/>
        <v>0</v>
      </c>
      <c r="O18" s="150">
        <v>0</v>
      </c>
      <c r="P18" s="151">
        <v>0</v>
      </c>
      <c r="Q18" s="119">
        <f t="shared" si="5"/>
        <v>0</v>
      </c>
      <c r="R18" s="132">
        <f t="shared" si="6"/>
        <v>135853268.64000002</v>
      </c>
      <c r="S18" s="148">
        <f>+G18+J18+M18+P18</f>
        <v>196072906.82000002</v>
      </c>
      <c r="T18" s="148">
        <f t="shared" si="7"/>
        <v>60219638.18000001</v>
      </c>
      <c r="U18" s="149">
        <f t="shared" si="0"/>
        <v>0.44326970401851057</v>
      </c>
      <c r="W18" s="73"/>
    </row>
    <row r="19" spans="2:23" ht="15">
      <c r="B19" s="136" t="s">
        <v>48</v>
      </c>
      <c r="C19" s="132">
        <f>+Egresos_1!F23</f>
        <v>1676203302</v>
      </c>
      <c r="D19" s="148">
        <f>+Egresos_1!M23</f>
        <v>1502616708</v>
      </c>
      <c r="E19" s="119">
        <f t="shared" si="1"/>
        <v>-173586594</v>
      </c>
      <c r="F19" s="132">
        <v>725996432.0199977</v>
      </c>
      <c r="G19" s="148">
        <v>715351780.5799997</v>
      </c>
      <c r="H19" s="119">
        <f t="shared" si="2"/>
        <v>-10644651.43999803</v>
      </c>
      <c r="I19" s="132">
        <v>187821131.67999956</v>
      </c>
      <c r="J19" s="148">
        <v>157500654.40999982</v>
      </c>
      <c r="K19" s="119">
        <f t="shared" si="3"/>
        <v>-30320477.269999743</v>
      </c>
      <c r="L19" s="150">
        <v>0</v>
      </c>
      <c r="M19" s="151">
        <v>0</v>
      </c>
      <c r="N19" s="119">
        <f t="shared" si="4"/>
        <v>0</v>
      </c>
      <c r="O19" s="150">
        <v>108181402.81999993</v>
      </c>
      <c r="P19" s="151">
        <v>176808409.45000005</v>
      </c>
      <c r="Q19" s="119">
        <f t="shared" si="5"/>
        <v>68627006.63000011</v>
      </c>
      <c r="R19" s="132">
        <f t="shared" si="6"/>
        <v>1021998966.5199972</v>
      </c>
      <c r="S19" s="148">
        <f t="shared" si="6"/>
        <v>1049660844.4399996</v>
      </c>
      <c r="T19" s="148">
        <f t="shared" si="7"/>
        <v>27661877.92000234</v>
      </c>
      <c r="U19" s="149">
        <f>IF(R19=0,"",T19/R19)</f>
        <v>0.027066444121948228</v>
      </c>
      <c r="W19" s="73"/>
    </row>
    <row r="20" spans="2:23" ht="15">
      <c r="B20" s="136" t="s">
        <v>149</v>
      </c>
      <c r="C20" s="132">
        <f>+Egresos_1!F24</f>
        <v>2553000</v>
      </c>
      <c r="D20" s="148">
        <f>+Egresos_1!M24</f>
        <v>2500000</v>
      </c>
      <c r="E20" s="119">
        <f t="shared" si="1"/>
        <v>-53000</v>
      </c>
      <c r="F20" s="132">
        <v>0</v>
      </c>
      <c r="G20" s="148">
        <v>0</v>
      </c>
      <c r="H20" s="119">
        <f t="shared" si="2"/>
        <v>0</v>
      </c>
      <c r="I20" s="132">
        <v>0</v>
      </c>
      <c r="J20" s="148">
        <v>0</v>
      </c>
      <c r="K20" s="119">
        <f t="shared" si="3"/>
        <v>0</v>
      </c>
      <c r="L20" s="150">
        <v>0</v>
      </c>
      <c r="M20" s="151">
        <v>0</v>
      </c>
      <c r="N20" s="119">
        <f t="shared" si="4"/>
        <v>0</v>
      </c>
      <c r="O20" s="150">
        <v>0</v>
      </c>
      <c r="P20" s="151">
        <v>0</v>
      </c>
      <c r="Q20" s="119">
        <f t="shared" si="5"/>
        <v>0</v>
      </c>
      <c r="R20" s="132">
        <f aca="true" t="shared" si="8" ref="R20:S22">+F20+I20+L20+O20</f>
        <v>0</v>
      </c>
      <c r="S20" s="148">
        <f t="shared" si="8"/>
        <v>0</v>
      </c>
      <c r="T20" s="148">
        <f>+S20-R20</f>
        <v>0</v>
      </c>
      <c r="U20" s="149">
        <f>IF(R20=0,"",T20/R20)</f>
      </c>
      <c r="W20" s="73"/>
    </row>
    <row r="21" spans="2:23" ht="15">
      <c r="B21" s="136" t="s">
        <v>75</v>
      </c>
      <c r="C21" s="132">
        <f>+Egresos_1!F25</f>
        <v>189328815</v>
      </c>
      <c r="D21" s="148">
        <f>+Egresos_1!M25</f>
        <v>73556325</v>
      </c>
      <c r="E21" s="119">
        <f t="shared" si="1"/>
        <v>-115772490</v>
      </c>
      <c r="F21" s="132">
        <v>66412088.20000001</v>
      </c>
      <c r="G21" s="148">
        <v>46679544.730000004</v>
      </c>
      <c r="H21" s="119">
        <f t="shared" si="2"/>
        <v>-19732543.470000006</v>
      </c>
      <c r="I21" s="132">
        <v>3182546.58</v>
      </c>
      <c r="J21" s="148">
        <v>7231244.769999998</v>
      </c>
      <c r="K21" s="119">
        <f t="shared" si="3"/>
        <v>4048698.1899999976</v>
      </c>
      <c r="L21" s="150">
        <v>0</v>
      </c>
      <c r="M21" s="151">
        <v>0</v>
      </c>
      <c r="N21" s="119">
        <f t="shared" si="4"/>
        <v>0</v>
      </c>
      <c r="O21" s="150">
        <v>188483.34</v>
      </c>
      <c r="P21" s="151">
        <v>397576.2</v>
      </c>
      <c r="Q21" s="119">
        <f t="shared" si="5"/>
        <v>209092.86000000002</v>
      </c>
      <c r="R21" s="132">
        <f t="shared" si="8"/>
        <v>69783118.12000002</v>
      </c>
      <c r="S21" s="148">
        <f t="shared" si="8"/>
        <v>54308365.7</v>
      </c>
      <c r="T21" s="148">
        <f t="shared" si="7"/>
        <v>-15474752.420000017</v>
      </c>
      <c r="U21" s="149">
        <f>IF(R21=0,"",T21/R21)</f>
        <v>-0.22175495788808716</v>
      </c>
      <c r="W21" s="73"/>
    </row>
    <row r="22" spans="2:23" ht="15">
      <c r="B22" s="136"/>
      <c r="C22" s="132">
        <f>Egresos_1!F26</f>
        <v>0</v>
      </c>
      <c r="D22" s="148">
        <v>0</v>
      </c>
      <c r="E22" s="119">
        <f t="shared" si="1"/>
        <v>0</v>
      </c>
      <c r="F22" s="132">
        <v>0</v>
      </c>
      <c r="G22" s="148">
        <v>0</v>
      </c>
      <c r="H22" s="119">
        <f t="shared" si="2"/>
        <v>0</v>
      </c>
      <c r="I22" s="132">
        <v>0</v>
      </c>
      <c r="J22" s="148">
        <v>0</v>
      </c>
      <c r="K22" s="119">
        <f t="shared" si="3"/>
        <v>0</v>
      </c>
      <c r="L22" s="150">
        <v>0</v>
      </c>
      <c r="M22" s="151">
        <v>0</v>
      </c>
      <c r="N22" s="119">
        <f t="shared" si="4"/>
        <v>0</v>
      </c>
      <c r="O22" s="150">
        <v>0</v>
      </c>
      <c r="P22" s="151">
        <v>0</v>
      </c>
      <c r="Q22" s="119">
        <f t="shared" si="5"/>
        <v>0</v>
      </c>
      <c r="R22" s="132">
        <f t="shared" si="8"/>
        <v>0</v>
      </c>
      <c r="S22" s="148">
        <f t="shared" si="8"/>
        <v>0</v>
      </c>
      <c r="T22" s="148">
        <f t="shared" si="7"/>
        <v>0</v>
      </c>
      <c r="U22" s="149">
        <f>IF(R22=0,"",T22/R22)</f>
      </c>
      <c r="W22" s="73"/>
    </row>
    <row r="23" spans="2:23" ht="15">
      <c r="B23" s="136"/>
      <c r="C23" s="132">
        <f>Egresos_1!F27</f>
        <v>0</v>
      </c>
      <c r="D23" s="148">
        <v>0</v>
      </c>
      <c r="E23" s="119">
        <f t="shared" si="1"/>
        <v>0</v>
      </c>
      <c r="F23" s="132">
        <v>0</v>
      </c>
      <c r="G23" s="148">
        <v>0</v>
      </c>
      <c r="H23" s="119">
        <f t="shared" si="2"/>
        <v>0</v>
      </c>
      <c r="I23" s="132">
        <v>0</v>
      </c>
      <c r="J23" s="148">
        <v>0</v>
      </c>
      <c r="K23" s="119">
        <f t="shared" si="3"/>
        <v>0</v>
      </c>
      <c r="L23" s="150">
        <v>0</v>
      </c>
      <c r="M23" s="151">
        <v>0</v>
      </c>
      <c r="N23" s="119">
        <f t="shared" si="4"/>
        <v>0</v>
      </c>
      <c r="O23" s="150">
        <v>0</v>
      </c>
      <c r="P23" s="151">
        <v>0</v>
      </c>
      <c r="Q23" s="119">
        <f t="shared" si="5"/>
        <v>0</v>
      </c>
      <c r="R23" s="132">
        <f t="shared" si="6"/>
        <v>0</v>
      </c>
      <c r="S23" s="148">
        <f t="shared" si="6"/>
        <v>0</v>
      </c>
      <c r="T23" s="148">
        <f t="shared" si="7"/>
        <v>0</v>
      </c>
      <c r="U23" s="149">
        <f t="shared" si="0"/>
      </c>
      <c r="W23" s="73"/>
    </row>
    <row r="24" spans="2:21" ht="4.5" customHeight="1">
      <c r="B24" s="136"/>
      <c r="C24" s="132">
        <v>0</v>
      </c>
      <c r="D24" s="148">
        <v>0</v>
      </c>
      <c r="E24" s="119">
        <v>0</v>
      </c>
      <c r="F24" s="132">
        <v>0</v>
      </c>
      <c r="G24" s="148">
        <v>0</v>
      </c>
      <c r="H24" s="119">
        <f t="shared" si="2"/>
        <v>0</v>
      </c>
      <c r="I24" s="132">
        <v>0</v>
      </c>
      <c r="J24" s="148">
        <v>0</v>
      </c>
      <c r="K24" s="119">
        <f t="shared" si="3"/>
        <v>0</v>
      </c>
      <c r="L24" s="150">
        <v>0</v>
      </c>
      <c r="M24" s="151">
        <v>0</v>
      </c>
      <c r="N24" s="119">
        <f t="shared" si="4"/>
        <v>0</v>
      </c>
      <c r="O24" s="150">
        <v>0</v>
      </c>
      <c r="P24" s="151">
        <v>0</v>
      </c>
      <c r="Q24" s="119">
        <f t="shared" si="5"/>
        <v>0</v>
      </c>
      <c r="R24" s="132">
        <f t="shared" si="6"/>
        <v>0</v>
      </c>
      <c r="S24" s="148">
        <f t="shared" si="6"/>
        <v>0</v>
      </c>
      <c r="T24" s="148">
        <f t="shared" si="7"/>
        <v>0</v>
      </c>
      <c r="U24" s="149">
        <f t="shared" si="0"/>
      </c>
    </row>
    <row r="25" spans="2:22" ht="15">
      <c r="B25" s="141" t="s">
        <v>20</v>
      </c>
      <c r="C25" s="142">
        <f>SUM(C28:C29)</f>
        <v>469456331</v>
      </c>
      <c r="D25" s="145">
        <f>SUM(D28:D29)</f>
        <v>639537302</v>
      </c>
      <c r="E25" s="144">
        <f>+D25-C25</f>
        <v>170080971</v>
      </c>
      <c r="F25" s="142">
        <f>SUM(F28:F29)</f>
        <v>218731726.68000016</v>
      </c>
      <c r="G25" s="145">
        <f>SUM(G28:G29)</f>
        <v>219225437.7099998</v>
      </c>
      <c r="H25" s="144">
        <f>+G25-F25</f>
        <v>493711.02999964356</v>
      </c>
      <c r="I25" s="142">
        <f>SUM(I28:I29)</f>
        <v>8149073.45</v>
      </c>
      <c r="J25" s="145">
        <f>SUM(J28:J29)</f>
        <v>5271891.909999999</v>
      </c>
      <c r="K25" s="146">
        <f>+J25-I25</f>
        <v>-2877181.540000001</v>
      </c>
      <c r="L25" s="152">
        <f>SUM(L28:L29)</f>
        <v>7103970.58</v>
      </c>
      <c r="M25" s="153">
        <f>SUM(M28:M29)</f>
        <v>8298349.38</v>
      </c>
      <c r="N25" s="146">
        <f>+M25-L25</f>
        <v>1194378.7999999998</v>
      </c>
      <c r="O25" s="152">
        <f>SUM(O28:O29)</f>
        <v>2706018.45</v>
      </c>
      <c r="P25" s="153">
        <f>SUM(P28:P29)</f>
        <v>6847053.409999999</v>
      </c>
      <c r="Q25" s="144">
        <f>+P25-O25</f>
        <v>4141034.959999999</v>
      </c>
      <c r="R25" s="142">
        <f>SUM(R28:R29)</f>
        <v>236690789.16000018</v>
      </c>
      <c r="S25" s="145">
        <f>SUM(S28:S29)</f>
        <v>239642732.4099998</v>
      </c>
      <c r="T25" s="143">
        <f>+S25-R25</f>
        <v>2951943.2499996126</v>
      </c>
      <c r="U25" s="147">
        <f t="shared" si="0"/>
        <v>0.012471728454139944</v>
      </c>
      <c r="V25" s="74"/>
    </row>
    <row r="26" spans="2:22" ht="4.5" customHeight="1">
      <c r="B26" s="136"/>
      <c r="C26" s="132">
        <v>0</v>
      </c>
      <c r="D26" s="148">
        <v>0</v>
      </c>
      <c r="E26" s="119">
        <v>0</v>
      </c>
      <c r="F26" s="132">
        <v>0</v>
      </c>
      <c r="G26" s="148">
        <v>0</v>
      </c>
      <c r="H26" s="119">
        <v>0</v>
      </c>
      <c r="I26" s="132">
        <v>0</v>
      </c>
      <c r="J26" s="148">
        <v>0</v>
      </c>
      <c r="K26" s="119">
        <v>0</v>
      </c>
      <c r="L26" s="150">
        <v>0</v>
      </c>
      <c r="M26" s="151">
        <v>0</v>
      </c>
      <c r="N26" s="119">
        <v>0</v>
      </c>
      <c r="O26" s="150">
        <v>0</v>
      </c>
      <c r="P26" s="151">
        <v>0</v>
      </c>
      <c r="Q26" s="119">
        <v>0</v>
      </c>
      <c r="R26" s="132">
        <v>0</v>
      </c>
      <c r="S26" s="148">
        <v>0</v>
      </c>
      <c r="T26" s="148">
        <v>0</v>
      </c>
      <c r="U26" s="149">
        <f t="shared" si="0"/>
      </c>
      <c r="V26" s="74"/>
    </row>
    <row r="27" spans="1:23" ht="15">
      <c r="A27" s="75"/>
      <c r="B27" s="154" t="s">
        <v>49</v>
      </c>
      <c r="C27" s="132">
        <v>0</v>
      </c>
      <c r="D27" s="155">
        <v>0</v>
      </c>
      <c r="E27" s="119">
        <v>0</v>
      </c>
      <c r="F27" s="132">
        <v>0</v>
      </c>
      <c r="G27" s="155">
        <v>0</v>
      </c>
      <c r="H27" s="119">
        <v>0</v>
      </c>
      <c r="I27" s="132">
        <v>0</v>
      </c>
      <c r="J27" s="155">
        <v>0</v>
      </c>
      <c r="K27" s="119">
        <v>0</v>
      </c>
      <c r="L27" s="150">
        <v>0</v>
      </c>
      <c r="M27" s="156">
        <v>0</v>
      </c>
      <c r="N27" s="119">
        <v>0</v>
      </c>
      <c r="O27" s="150">
        <v>0</v>
      </c>
      <c r="P27" s="156">
        <v>0</v>
      </c>
      <c r="Q27" s="119">
        <v>0</v>
      </c>
      <c r="R27" s="132">
        <f>+F27+I27+L27+O27</f>
        <v>0</v>
      </c>
      <c r="S27" s="155">
        <v>0</v>
      </c>
      <c r="T27" s="155">
        <v>0</v>
      </c>
      <c r="U27" s="157">
        <v>0</v>
      </c>
      <c r="W27" s="73"/>
    </row>
    <row r="28" spans="2:23" ht="15">
      <c r="B28" s="154" t="s">
        <v>61</v>
      </c>
      <c r="C28" s="132">
        <f>+Egresos_1!F29</f>
        <v>378280361</v>
      </c>
      <c r="D28" s="155">
        <f>+Egresos_1!M29</f>
        <v>477923778</v>
      </c>
      <c r="E28" s="119">
        <f>+D28-C28</f>
        <v>99643417</v>
      </c>
      <c r="F28" s="132">
        <v>188607874.21000016</v>
      </c>
      <c r="G28" s="155">
        <v>210920691.7999998</v>
      </c>
      <c r="H28" s="119">
        <f>+G28-F28</f>
        <v>22312817.589999646</v>
      </c>
      <c r="I28" s="150">
        <v>0</v>
      </c>
      <c r="J28" s="156">
        <v>0</v>
      </c>
      <c r="K28" s="119">
        <f>+J28-I28</f>
        <v>0</v>
      </c>
      <c r="L28" s="150">
        <v>7103970.58</v>
      </c>
      <c r="M28" s="156">
        <v>8298349.38</v>
      </c>
      <c r="N28" s="119">
        <f>+M28-L28</f>
        <v>1194378.7999999998</v>
      </c>
      <c r="O28" s="150">
        <v>24822.739999999998</v>
      </c>
      <c r="P28" s="156">
        <v>164716.95</v>
      </c>
      <c r="Q28" s="119">
        <f>+P28-O28</f>
        <v>139894.21000000002</v>
      </c>
      <c r="R28" s="132">
        <f>+F28+I28+L28+O28</f>
        <v>195736667.53000018</v>
      </c>
      <c r="S28" s="148">
        <f>+G28+J28+M28+P28</f>
        <v>219383758.1299998</v>
      </c>
      <c r="T28" s="148">
        <f>+S28-R28</f>
        <v>23647090.599999607</v>
      </c>
      <c r="U28" s="149">
        <f t="shared" si="0"/>
        <v>0.1208107346385432</v>
      </c>
      <c r="W28" s="73"/>
    </row>
    <row r="29" spans="2:23" ht="15">
      <c r="B29" s="158" t="s">
        <v>62</v>
      </c>
      <c r="C29" s="132">
        <f>+Egresos_1!F30</f>
        <v>91175970</v>
      </c>
      <c r="D29" s="155">
        <f>+Egresos_1!M30</f>
        <v>161613524</v>
      </c>
      <c r="E29" s="119">
        <f>+D29-C29</f>
        <v>70437554</v>
      </c>
      <c r="F29" s="132">
        <v>30123852.470000003</v>
      </c>
      <c r="G29" s="159">
        <v>8304745.910000001</v>
      </c>
      <c r="H29" s="119">
        <f>+G29-F29</f>
        <v>-21819106.560000002</v>
      </c>
      <c r="I29" s="132">
        <v>8149073.45</v>
      </c>
      <c r="J29" s="159">
        <v>5271891.909999999</v>
      </c>
      <c r="K29" s="119">
        <f>+J29-I29</f>
        <v>-2877181.540000001</v>
      </c>
      <c r="L29" s="150">
        <v>0</v>
      </c>
      <c r="M29" s="160">
        <v>0</v>
      </c>
      <c r="N29" s="119">
        <f>+M29-L29</f>
        <v>0</v>
      </c>
      <c r="O29" s="150">
        <v>2681195.71</v>
      </c>
      <c r="P29" s="160">
        <v>6682336.459999999</v>
      </c>
      <c r="Q29" s="119">
        <f>+P29-O29</f>
        <v>4001140.749999999</v>
      </c>
      <c r="R29" s="132">
        <f>+F29+I29+L29+O29</f>
        <v>40954121.63</v>
      </c>
      <c r="S29" s="148">
        <f>+G29+J29+M29+P29</f>
        <v>20258974.28</v>
      </c>
      <c r="T29" s="148">
        <f>+S29-R29</f>
        <v>-20695147.35</v>
      </c>
      <c r="U29" s="149">
        <f t="shared" si="0"/>
        <v>-0.5053251425331571</v>
      </c>
      <c r="W29" s="73"/>
    </row>
    <row r="30" spans="2:23" ht="15.75" thickBot="1">
      <c r="B30" s="136"/>
      <c r="C30" s="132">
        <v>0</v>
      </c>
      <c r="D30" s="148">
        <v>0</v>
      </c>
      <c r="E30" s="119">
        <v>0</v>
      </c>
      <c r="F30" s="132">
        <v>0</v>
      </c>
      <c r="G30" s="148">
        <v>0</v>
      </c>
      <c r="H30" s="119">
        <v>0</v>
      </c>
      <c r="I30" s="132">
        <v>0</v>
      </c>
      <c r="J30" s="148">
        <v>0</v>
      </c>
      <c r="K30" s="119">
        <v>0</v>
      </c>
      <c r="L30" s="132">
        <v>0</v>
      </c>
      <c r="M30" s="148">
        <v>0</v>
      </c>
      <c r="N30" s="119">
        <v>0</v>
      </c>
      <c r="O30" s="132">
        <v>0</v>
      </c>
      <c r="P30" s="148">
        <v>0</v>
      </c>
      <c r="Q30" s="119">
        <v>0</v>
      </c>
      <c r="R30" s="132">
        <v>0</v>
      </c>
      <c r="S30" s="148">
        <v>0</v>
      </c>
      <c r="T30" s="148">
        <v>0</v>
      </c>
      <c r="U30" s="149">
        <v>0</v>
      </c>
      <c r="W30" s="76"/>
    </row>
    <row r="31" spans="2:21" ht="15.75" thickBot="1">
      <c r="B31" s="161" t="s">
        <v>21</v>
      </c>
      <c r="C31" s="162">
        <f>+C15+C25</f>
        <v>3928308050</v>
      </c>
      <c r="D31" s="162">
        <f>+D15+D25</f>
        <v>4181824216</v>
      </c>
      <c r="E31" s="163">
        <f>+D31-C31</f>
        <v>253516166</v>
      </c>
      <c r="F31" s="162">
        <f>+F15+F25</f>
        <v>2112458901.2799983</v>
      </c>
      <c r="G31" s="164">
        <f>+G15+G25</f>
        <v>2486523290.29</v>
      </c>
      <c r="H31" s="163">
        <f>+G31-F31</f>
        <v>374064389.01000166</v>
      </c>
      <c r="I31" s="162">
        <f>+I15+I25</f>
        <v>208139504.75999957</v>
      </c>
      <c r="J31" s="165">
        <f>+J15+J25</f>
        <v>171061867.68999982</v>
      </c>
      <c r="K31" s="163">
        <f>+J31-I31</f>
        <v>-37077637.069999754</v>
      </c>
      <c r="L31" s="162">
        <f>+L15+L25</f>
        <v>7103970.58</v>
      </c>
      <c r="M31" s="165">
        <f>+M15+M25</f>
        <v>8298349.38</v>
      </c>
      <c r="N31" s="166">
        <f>+M31-L31</f>
        <v>1194378.7999999998</v>
      </c>
      <c r="O31" s="162">
        <f>+O15+O25</f>
        <v>111075904.60999994</v>
      </c>
      <c r="P31" s="164">
        <f>+P15+P25</f>
        <v>184374507.43000004</v>
      </c>
      <c r="Q31" s="163">
        <f>+P31-O31</f>
        <v>73298602.8200001</v>
      </c>
      <c r="R31" s="162">
        <f>+R15+R25</f>
        <v>2438778281.229998</v>
      </c>
      <c r="S31" s="164">
        <f>+S15+S25</f>
        <v>2850258014.79</v>
      </c>
      <c r="T31" s="164">
        <f>+S31-R31</f>
        <v>411479733.56000185</v>
      </c>
      <c r="U31" s="167">
        <f>IF(R31=0,"",T31/R31)</f>
        <v>0.16872371577479853</v>
      </c>
    </row>
    <row r="32" spans="2:21" ht="3.75" customHeight="1">
      <c r="B32" s="17"/>
      <c r="C32" s="18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  <c r="U32" s="116"/>
    </row>
    <row r="33" spans="2:21" ht="15">
      <c r="B33" s="117" t="s">
        <v>142</v>
      </c>
      <c r="F33" s="118"/>
      <c r="G33" s="116"/>
      <c r="H33" s="116"/>
      <c r="I33" s="118"/>
      <c r="J33" s="116"/>
      <c r="K33" s="116"/>
      <c r="L33" s="118"/>
      <c r="M33" s="116"/>
      <c r="N33" s="116"/>
      <c r="O33" s="118"/>
      <c r="P33" s="116"/>
      <c r="Q33" s="116"/>
      <c r="R33" s="118"/>
      <c r="S33" s="116"/>
      <c r="T33" s="116"/>
      <c r="U33" s="116"/>
    </row>
    <row r="34" spans="2:17" ht="15" customHeight="1" hidden="1">
      <c r="B34" s="196" t="s">
        <v>124</v>
      </c>
      <c r="C34" s="196"/>
      <c r="D34" s="196"/>
      <c r="E34" s="196"/>
      <c r="F34" s="196"/>
      <c r="G34" s="196"/>
      <c r="H34" s="196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5" ht="15">
      <c r="B35" s="20" t="s">
        <v>133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</row>
  </sheetData>
  <sheetProtection/>
  <mergeCells count="14">
    <mergeCell ref="B5:U5"/>
    <mergeCell ref="B6:U6"/>
    <mergeCell ref="B3:U3"/>
    <mergeCell ref="B4:U4"/>
    <mergeCell ref="C11:E11"/>
    <mergeCell ref="F11:U11"/>
    <mergeCell ref="B34:H34"/>
    <mergeCell ref="B12:B13"/>
    <mergeCell ref="R12:U12"/>
    <mergeCell ref="O12:Q12"/>
    <mergeCell ref="C12:E12"/>
    <mergeCell ref="F12:H12"/>
    <mergeCell ref="I12:K12"/>
    <mergeCell ref="L12:N12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N25 N15 N31 Q15 H15 H25 H31 Q25 E25 E31 E15 K25 K31 Q31" formula="1"/>
    <ignoredError sqref="L2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8"/>
  <sheetViews>
    <sheetView showGridLines="0" zoomScalePageLayoutView="0" workbookViewId="0" topLeftCell="A1">
      <selection activeCell="U21" sqref="U21"/>
    </sheetView>
  </sheetViews>
  <sheetFormatPr defaultColWidth="16.57421875" defaultRowHeight="12.75"/>
  <cols>
    <col min="1" max="1" width="2.57421875" style="168" customWidth="1"/>
    <col min="2" max="2" width="5.7109375" style="168" customWidth="1"/>
    <col min="3" max="3" width="45.00390625" style="168" customWidth="1"/>
    <col min="4" max="4" width="0.85546875" style="182" customWidth="1"/>
    <col min="5" max="5" width="10.7109375" style="168" customWidth="1"/>
    <col min="6" max="6" width="10.7109375" style="168" bestFit="1" customWidth="1"/>
    <col min="7" max="7" width="12.00390625" style="168" bestFit="1" customWidth="1"/>
    <col min="8" max="8" width="10.7109375" style="168" customWidth="1"/>
    <col min="9" max="9" width="10.8515625" style="168" bestFit="1" customWidth="1"/>
    <col min="10" max="10" width="12.00390625" style="168" customWidth="1"/>
    <col min="11" max="12" width="10.00390625" style="168" customWidth="1"/>
    <col min="13" max="13" width="10.421875" style="168" customWidth="1"/>
    <col min="14" max="14" width="10.421875" style="168" bestFit="1" customWidth="1"/>
    <col min="15" max="15" width="10.57421875" style="168" customWidth="1"/>
    <col min="16" max="16" width="10.7109375" style="168" bestFit="1" customWidth="1"/>
    <col min="17" max="17" width="10.140625" style="168" hidden="1" customWidth="1"/>
    <col min="18" max="18" width="10.57421875" style="168" hidden="1" customWidth="1"/>
    <col min="19" max="19" width="10.7109375" style="168" hidden="1" customWidth="1"/>
    <col min="20" max="21" width="10.8515625" style="168" bestFit="1" customWidth="1"/>
    <col min="22" max="22" width="11.421875" style="168" bestFit="1" customWidth="1"/>
    <col min="23" max="23" width="8.00390625" style="168" customWidth="1"/>
    <col min="24" max="16384" width="16.57421875" style="168" customWidth="1"/>
  </cols>
  <sheetData>
    <row r="2" spans="3:23" ht="14.25">
      <c r="C2" s="236" t="s">
        <v>137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3:23" ht="12.75">
      <c r="C3" s="237" t="s">
        <v>22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3:23" ht="12.75">
      <c r="C4" s="238" t="s">
        <v>16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3:23" ht="12.75">
      <c r="C5" s="169" t="s">
        <v>26</v>
      </c>
      <c r="D5" s="169"/>
      <c r="E5" s="169"/>
      <c r="F5" s="169"/>
      <c r="G5" s="169"/>
      <c r="H5" s="169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</row>
    <row r="6" spans="3:23" ht="12.75">
      <c r="C6" s="169" t="s">
        <v>28</v>
      </c>
      <c r="D6" s="169"/>
      <c r="E6" s="171"/>
      <c r="F6" s="171"/>
      <c r="G6" s="171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3:23" ht="13.5" thickBot="1">
      <c r="C7" s="169"/>
      <c r="D7" s="169"/>
      <c r="E7" s="171"/>
      <c r="F7" s="171"/>
      <c r="G7" s="171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</row>
    <row r="8" spans="2:23" ht="15.75" customHeight="1" thickBot="1">
      <c r="B8" s="244" t="s">
        <v>64</v>
      </c>
      <c r="C8" s="244" t="s">
        <v>144</v>
      </c>
      <c r="D8" s="169"/>
      <c r="E8" s="233" t="s">
        <v>29</v>
      </c>
      <c r="F8" s="234"/>
      <c r="G8" s="235"/>
      <c r="H8" s="233" t="s">
        <v>143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5"/>
    </row>
    <row r="9" spans="2:23" ht="16.5" customHeight="1">
      <c r="B9" s="245"/>
      <c r="C9" s="245"/>
      <c r="D9" s="32"/>
      <c r="E9" s="239" t="s">
        <v>63</v>
      </c>
      <c r="F9" s="240"/>
      <c r="G9" s="241"/>
      <c r="H9" s="224" t="s">
        <v>23</v>
      </c>
      <c r="I9" s="225"/>
      <c r="J9" s="226"/>
      <c r="K9" s="224" t="s">
        <v>30</v>
      </c>
      <c r="L9" s="225"/>
      <c r="M9" s="226"/>
      <c r="N9" s="224" t="s">
        <v>24</v>
      </c>
      <c r="O9" s="225"/>
      <c r="P9" s="226"/>
      <c r="Q9" s="224" t="s">
        <v>130</v>
      </c>
      <c r="R9" s="225"/>
      <c r="S9" s="226"/>
      <c r="T9" s="224" t="s">
        <v>7</v>
      </c>
      <c r="U9" s="225"/>
      <c r="V9" s="225"/>
      <c r="W9" s="226"/>
    </row>
    <row r="10" spans="2:23" ht="17.25" customHeight="1" thickBot="1">
      <c r="B10" s="246"/>
      <c r="C10" s="246"/>
      <c r="D10" s="26"/>
      <c r="E10" s="108">
        <v>2013</v>
      </c>
      <c r="F10" s="120">
        <v>2014</v>
      </c>
      <c r="G10" s="109" t="s">
        <v>17</v>
      </c>
      <c r="H10" s="108">
        <v>2013</v>
      </c>
      <c r="I10" s="120">
        <v>2014</v>
      </c>
      <c r="J10" s="109" t="s">
        <v>17</v>
      </c>
      <c r="K10" s="108">
        <v>2013</v>
      </c>
      <c r="L10" s="120">
        <v>2014</v>
      </c>
      <c r="M10" s="109" t="s">
        <v>17</v>
      </c>
      <c r="N10" s="108">
        <v>2013</v>
      </c>
      <c r="O10" s="120">
        <v>2014</v>
      </c>
      <c r="P10" s="109" t="s">
        <v>17</v>
      </c>
      <c r="Q10" s="108">
        <v>2013</v>
      </c>
      <c r="R10" s="120">
        <v>2014</v>
      </c>
      <c r="S10" s="109" t="s">
        <v>17</v>
      </c>
      <c r="T10" s="108">
        <v>2013</v>
      </c>
      <c r="U10" s="120">
        <v>2014</v>
      </c>
      <c r="V10" s="120" t="s">
        <v>17</v>
      </c>
      <c r="W10" s="121" t="s">
        <v>18</v>
      </c>
    </row>
    <row r="11" spans="2:23" ht="4.5" customHeight="1">
      <c r="B11" s="38"/>
      <c r="C11" s="173"/>
      <c r="D11" s="174"/>
      <c r="E11" s="175"/>
      <c r="F11" s="176"/>
      <c r="G11" s="173"/>
      <c r="H11" s="174"/>
      <c r="I11" s="176"/>
      <c r="J11" s="173"/>
      <c r="K11" s="174"/>
      <c r="L11" s="176"/>
      <c r="M11" s="173"/>
      <c r="N11" s="174"/>
      <c r="O11" s="176"/>
      <c r="P11" s="173"/>
      <c r="Q11" s="174"/>
      <c r="R11" s="176"/>
      <c r="S11" s="174"/>
      <c r="T11" s="177"/>
      <c r="U11" s="176"/>
      <c r="V11" s="173"/>
      <c r="W11" s="178"/>
    </row>
    <row r="12" spans="2:23" ht="12.75" customHeight="1">
      <c r="B12" s="35" t="s">
        <v>51</v>
      </c>
      <c r="C12" s="52" t="s">
        <v>71</v>
      </c>
      <c r="D12" s="49"/>
      <c r="E12" s="103">
        <v>42840034</v>
      </c>
      <c r="F12" s="104">
        <v>48759249</v>
      </c>
      <c r="G12" s="55">
        <f aca="true" t="shared" si="0" ref="G12:G18">+F12-E12</f>
        <v>5919215</v>
      </c>
      <c r="H12" s="103">
        <v>31805027</v>
      </c>
      <c r="I12" s="104">
        <v>34851306.78</v>
      </c>
      <c r="J12" s="55">
        <f>+I12-H12</f>
        <v>3046279.780000001</v>
      </c>
      <c r="K12" s="103">
        <v>0</v>
      </c>
      <c r="L12" s="104">
        <v>0</v>
      </c>
      <c r="M12" s="55">
        <f>+L12-K12</f>
        <v>0</v>
      </c>
      <c r="N12" s="103">
        <v>0</v>
      </c>
      <c r="O12" s="104">
        <v>0</v>
      </c>
      <c r="P12" s="55">
        <f>+O12-N12</f>
        <v>0</v>
      </c>
      <c r="Q12" s="103">
        <v>0</v>
      </c>
      <c r="R12" s="104">
        <v>0</v>
      </c>
      <c r="S12" s="55">
        <f>+R12-Q12</f>
        <v>0</v>
      </c>
      <c r="T12" s="103">
        <f>+H12+K12+N12+Q12</f>
        <v>31805027</v>
      </c>
      <c r="U12" s="104">
        <f>+I12+L12+O12+R12</f>
        <v>34851306.78</v>
      </c>
      <c r="V12" s="55">
        <f aca="true" t="shared" si="1" ref="V12:V18">+U12-T12</f>
        <v>3046279.780000001</v>
      </c>
      <c r="W12" s="37">
        <f aca="true" t="shared" si="2" ref="W12:W28">IF(T12=0," ",V12/T12)</f>
        <v>0.09577982059251203</v>
      </c>
    </row>
    <row r="13" spans="2:23" ht="12.75" customHeight="1">
      <c r="B13" s="35"/>
      <c r="C13" s="52"/>
      <c r="D13" s="49"/>
      <c r="E13" s="103"/>
      <c r="F13" s="104"/>
      <c r="G13" s="56"/>
      <c r="H13" s="103"/>
      <c r="I13" s="104"/>
      <c r="J13" s="56"/>
      <c r="K13" s="103"/>
      <c r="L13" s="104"/>
      <c r="M13" s="56"/>
      <c r="N13" s="103"/>
      <c r="O13" s="104"/>
      <c r="P13" s="56"/>
      <c r="Q13" s="103"/>
      <c r="R13" s="104"/>
      <c r="S13" s="56"/>
      <c r="T13" s="103"/>
      <c r="U13" s="104"/>
      <c r="V13" s="56"/>
      <c r="W13" s="37"/>
    </row>
    <row r="14" spans="2:23" ht="12.75" customHeight="1">
      <c r="B14" s="35" t="s">
        <v>50</v>
      </c>
      <c r="C14" s="52" t="s">
        <v>70</v>
      </c>
      <c r="D14" s="49"/>
      <c r="E14" s="103">
        <v>78985721</v>
      </c>
      <c r="F14" s="104">
        <v>58823692</v>
      </c>
      <c r="G14" s="55">
        <f t="shared" si="0"/>
        <v>-20162029</v>
      </c>
      <c r="H14" s="103">
        <v>51245519</v>
      </c>
      <c r="I14" s="104">
        <v>32636317.240000002</v>
      </c>
      <c r="J14" s="55">
        <f>+I14-H14</f>
        <v>-18609201.759999998</v>
      </c>
      <c r="K14" s="103">
        <v>0</v>
      </c>
      <c r="L14" s="104">
        <v>0</v>
      </c>
      <c r="M14" s="55">
        <f>+L14-K14</f>
        <v>0</v>
      </c>
      <c r="N14" s="103">
        <v>0</v>
      </c>
      <c r="O14" s="104">
        <v>0</v>
      </c>
      <c r="P14" s="55">
        <f>+O14-N14</f>
        <v>0</v>
      </c>
      <c r="Q14" s="103">
        <v>0</v>
      </c>
      <c r="R14" s="104">
        <v>0</v>
      </c>
      <c r="S14" s="55">
        <f>+R14-Q14</f>
        <v>0</v>
      </c>
      <c r="T14" s="103">
        <f aca="true" t="shared" si="3" ref="T14:U18">+H14+K14+N14+Q14</f>
        <v>51245519</v>
      </c>
      <c r="U14" s="104">
        <f t="shared" si="3"/>
        <v>32636317.240000002</v>
      </c>
      <c r="V14" s="55">
        <f t="shared" si="1"/>
        <v>-18609201.759999998</v>
      </c>
      <c r="W14" s="37">
        <f t="shared" si="2"/>
        <v>-0.3631381264769706</v>
      </c>
    </row>
    <row r="15" spans="2:23" ht="12.75" customHeight="1">
      <c r="B15" s="35" t="s">
        <v>52</v>
      </c>
      <c r="C15" s="52" t="s">
        <v>65</v>
      </c>
      <c r="D15" s="49"/>
      <c r="E15" s="103">
        <v>208393787</v>
      </c>
      <c r="F15" s="104">
        <v>166443975</v>
      </c>
      <c r="G15" s="55">
        <f t="shared" si="0"/>
        <v>-41949812</v>
      </c>
      <c r="H15" s="103">
        <v>128624204</v>
      </c>
      <c r="I15" s="104">
        <v>93844412.86999999</v>
      </c>
      <c r="J15" s="55">
        <f>+I15-H15</f>
        <v>-34779791.13000001</v>
      </c>
      <c r="K15" s="103">
        <v>0</v>
      </c>
      <c r="L15" s="104">
        <v>0</v>
      </c>
      <c r="M15" s="55">
        <f>+L15-K15</f>
        <v>0</v>
      </c>
      <c r="N15" s="103">
        <v>0</v>
      </c>
      <c r="O15" s="104">
        <v>0</v>
      </c>
      <c r="P15" s="55">
        <f>+O15-N15</f>
        <v>0</v>
      </c>
      <c r="Q15" s="103">
        <v>0</v>
      </c>
      <c r="R15" s="104">
        <v>0</v>
      </c>
      <c r="S15" s="55">
        <f>+R15-Q15</f>
        <v>0</v>
      </c>
      <c r="T15" s="103">
        <f t="shared" si="3"/>
        <v>128624204</v>
      </c>
      <c r="U15" s="104">
        <f t="shared" si="3"/>
        <v>93844412.86999999</v>
      </c>
      <c r="V15" s="55">
        <f t="shared" si="1"/>
        <v>-34779791.13000001</v>
      </c>
      <c r="W15" s="37">
        <f t="shared" si="2"/>
        <v>-0.27039849459437676</v>
      </c>
    </row>
    <row r="16" spans="2:23" ht="12.75" customHeight="1">
      <c r="B16" s="38" t="s">
        <v>56</v>
      </c>
      <c r="C16" s="52" t="s">
        <v>69</v>
      </c>
      <c r="D16" s="49"/>
      <c r="E16" s="103">
        <v>0</v>
      </c>
      <c r="F16" s="105">
        <v>0</v>
      </c>
      <c r="G16" s="55">
        <f t="shared" si="0"/>
        <v>0</v>
      </c>
      <c r="H16" s="103">
        <v>179669</v>
      </c>
      <c r="I16" s="105">
        <v>277782.93000000005</v>
      </c>
      <c r="J16" s="55">
        <f>+I16-H16</f>
        <v>98113.93000000005</v>
      </c>
      <c r="K16" s="103">
        <v>165774</v>
      </c>
      <c r="L16" s="105">
        <v>1485.0399999999954</v>
      </c>
      <c r="M16" s="55">
        <f>+L16-K16</f>
        <v>-164288.96</v>
      </c>
      <c r="N16" s="103">
        <v>147972</v>
      </c>
      <c r="O16" s="105">
        <v>116946.70999999995</v>
      </c>
      <c r="P16" s="55">
        <f>+O16-N16</f>
        <v>-31025.29000000005</v>
      </c>
      <c r="Q16" s="103">
        <v>0</v>
      </c>
      <c r="R16" s="105">
        <v>0</v>
      </c>
      <c r="S16" s="55">
        <f>+R16-Q16</f>
        <v>0</v>
      </c>
      <c r="T16" s="103">
        <f t="shared" si="3"/>
        <v>493415</v>
      </c>
      <c r="U16" s="105">
        <f t="shared" si="3"/>
        <v>396214.68</v>
      </c>
      <c r="V16" s="55">
        <f t="shared" si="1"/>
        <v>-97200.32</v>
      </c>
      <c r="W16" s="37">
        <f t="shared" si="2"/>
        <v>-0.19699506500613076</v>
      </c>
    </row>
    <row r="17" spans="2:23" ht="12.75" customHeight="1">
      <c r="B17" s="35" t="s">
        <v>57</v>
      </c>
      <c r="C17" s="52" t="s">
        <v>67</v>
      </c>
      <c r="D17" s="49"/>
      <c r="E17" s="103">
        <v>3340552</v>
      </c>
      <c r="F17" s="104">
        <v>2807077</v>
      </c>
      <c r="G17" s="55">
        <f t="shared" si="0"/>
        <v>-533475</v>
      </c>
      <c r="H17" s="103">
        <v>9429356</v>
      </c>
      <c r="I17" s="104">
        <v>17668156.1</v>
      </c>
      <c r="J17" s="55">
        <f>+I17-H17</f>
        <v>8238800.1000000015</v>
      </c>
      <c r="K17" s="103">
        <v>0</v>
      </c>
      <c r="L17" s="104">
        <v>0</v>
      </c>
      <c r="M17" s="55">
        <f>+L17-K17</f>
        <v>0</v>
      </c>
      <c r="N17" s="103">
        <v>0</v>
      </c>
      <c r="O17" s="104">
        <v>0</v>
      </c>
      <c r="P17" s="55">
        <f>+O17-N17</f>
        <v>0</v>
      </c>
      <c r="Q17" s="103">
        <v>0</v>
      </c>
      <c r="R17" s="104">
        <v>0</v>
      </c>
      <c r="S17" s="55">
        <f>+R17-Q17</f>
        <v>0</v>
      </c>
      <c r="T17" s="103">
        <f t="shared" si="3"/>
        <v>9429356</v>
      </c>
      <c r="U17" s="104">
        <f t="shared" si="3"/>
        <v>17668156.1</v>
      </c>
      <c r="V17" s="55">
        <f t="shared" si="1"/>
        <v>8238800.1000000015</v>
      </c>
      <c r="W17" s="37">
        <f t="shared" si="2"/>
        <v>0.8737394261071489</v>
      </c>
    </row>
    <row r="18" spans="2:23" ht="12.75" customHeight="1">
      <c r="B18" s="38" t="s">
        <v>54</v>
      </c>
      <c r="C18" s="52" t="s">
        <v>68</v>
      </c>
      <c r="D18" s="49"/>
      <c r="E18" s="103">
        <v>1978403</v>
      </c>
      <c r="F18" s="104">
        <v>1248599</v>
      </c>
      <c r="G18" s="55">
        <f t="shared" si="0"/>
        <v>-729804</v>
      </c>
      <c r="H18" s="103">
        <v>1929209</v>
      </c>
      <c r="I18" s="110">
        <v>3394679.3899999997</v>
      </c>
      <c r="J18" s="55">
        <f>+I18-H18</f>
        <v>1465470.3899999997</v>
      </c>
      <c r="K18" s="103">
        <v>0</v>
      </c>
      <c r="L18" s="104">
        <v>0</v>
      </c>
      <c r="M18" s="55">
        <f>+L18-K18</f>
        <v>0</v>
      </c>
      <c r="N18" s="103">
        <v>26223</v>
      </c>
      <c r="O18" s="104">
        <v>0</v>
      </c>
      <c r="P18" s="55">
        <f>+O18-N18</f>
        <v>-26223</v>
      </c>
      <c r="Q18" s="103">
        <v>0</v>
      </c>
      <c r="R18" s="104">
        <v>0</v>
      </c>
      <c r="S18" s="55">
        <f>+R18-Q18</f>
        <v>0</v>
      </c>
      <c r="T18" s="103">
        <f t="shared" si="3"/>
        <v>1955432</v>
      </c>
      <c r="U18" s="104">
        <f t="shared" si="3"/>
        <v>3394679.3899999997</v>
      </c>
      <c r="V18" s="55">
        <f t="shared" si="1"/>
        <v>1439247.3899999997</v>
      </c>
      <c r="W18" s="37">
        <f t="shared" si="2"/>
        <v>0.7360252823928419</v>
      </c>
    </row>
    <row r="19" spans="2:23" ht="12.75" customHeight="1">
      <c r="B19" s="180"/>
      <c r="C19" s="181"/>
      <c r="D19" s="47"/>
      <c r="E19" s="106"/>
      <c r="F19" s="107"/>
      <c r="G19" s="57"/>
      <c r="H19" s="106"/>
      <c r="I19" s="107"/>
      <c r="J19" s="57"/>
      <c r="K19" s="106"/>
      <c r="L19" s="107"/>
      <c r="M19" s="57"/>
      <c r="N19" s="106"/>
      <c r="O19" s="107"/>
      <c r="P19" s="57"/>
      <c r="Q19" s="106"/>
      <c r="R19" s="107"/>
      <c r="S19" s="57"/>
      <c r="T19" s="106"/>
      <c r="U19" s="107"/>
      <c r="V19" s="57"/>
      <c r="W19" s="39"/>
    </row>
    <row r="20" spans="2:23" ht="12.75" customHeight="1">
      <c r="B20" s="38" t="s">
        <v>53</v>
      </c>
      <c r="C20" s="52" t="s">
        <v>150</v>
      </c>
      <c r="D20" s="49"/>
      <c r="E20" s="103">
        <v>209079493</v>
      </c>
      <c r="F20" s="104">
        <v>232241857</v>
      </c>
      <c r="G20" s="55">
        <f>+F20-E20</f>
        <v>23162364</v>
      </c>
      <c r="H20" s="103">
        <v>0</v>
      </c>
      <c r="I20" s="104">
        <v>0</v>
      </c>
      <c r="J20" s="55">
        <f>+I20-H20</f>
        <v>0</v>
      </c>
      <c r="K20" s="103">
        <v>0</v>
      </c>
      <c r="L20" s="104">
        <v>0</v>
      </c>
      <c r="M20" s="55">
        <f>+L20-K20</f>
        <v>0</v>
      </c>
      <c r="N20" s="103">
        <v>143874642</v>
      </c>
      <c r="O20" s="104">
        <v>221072560.64000002</v>
      </c>
      <c r="P20" s="55">
        <f>+O20-N20</f>
        <v>77197918.64000002</v>
      </c>
      <c r="Q20" s="103">
        <v>0</v>
      </c>
      <c r="R20" s="104">
        <v>0</v>
      </c>
      <c r="S20" s="55">
        <f>+R20-Q20</f>
        <v>0</v>
      </c>
      <c r="T20" s="103">
        <f aca="true" t="shared" si="4" ref="T20:U22">+H20+K20+N20+Q20</f>
        <v>143874642</v>
      </c>
      <c r="U20" s="104">
        <f t="shared" si="4"/>
        <v>221072560.64000002</v>
      </c>
      <c r="V20" s="55">
        <f>+U20-T20</f>
        <v>77197918.64000002</v>
      </c>
      <c r="W20" s="37">
        <f t="shared" si="2"/>
        <v>0.5365637583306725</v>
      </c>
    </row>
    <row r="21" spans="2:23" ht="12.75" customHeight="1">
      <c r="B21" s="35" t="s">
        <v>125</v>
      </c>
      <c r="C21" s="52" t="s">
        <v>126</v>
      </c>
      <c r="D21" s="49"/>
      <c r="E21" s="103">
        <v>0</v>
      </c>
      <c r="F21" s="104">
        <v>0</v>
      </c>
      <c r="G21" s="55"/>
      <c r="H21" s="103">
        <v>0</v>
      </c>
      <c r="I21" s="104">
        <v>0</v>
      </c>
      <c r="J21" s="55">
        <f>+I21-H21</f>
        <v>0</v>
      </c>
      <c r="K21" s="103">
        <v>0</v>
      </c>
      <c r="L21" s="104">
        <v>0</v>
      </c>
      <c r="M21" s="55">
        <f>+L21-K21</f>
        <v>0</v>
      </c>
      <c r="N21" s="103">
        <v>0</v>
      </c>
      <c r="O21" s="104">
        <v>105148.04</v>
      </c>
      <c r="P21" s="55">
        <f>+O21-N21</f>
        <v>105148.04</v>
      </c>
      <c r="Q21" s="103">
        <v>0</v>
      </c>
      <c r="R21" s="104">
        <v>0</v>
      </c>
      <c r="S21" s="55">
        <f>+R21-Q21</f>
        <v>0</v>
      </c>
      <c r="T21" s="103">
        <f t="shared" si="4"/>
        <v>0</v>
      </c>
      <c r="U21" s="104">
        <f t="shared" si="4"/>
        <v>105148.04</v>
      </c>
      <c r="V21" s="55">
        <f>+U21-T21</f>
        <v>105148.04</v>
      </c>
      <c r="W21" s="37" t="str">
        <f>IF(T21=0," ",V21/T21)</f>
        <v> </v>
      </c>
    </row>
    <row r="22" spans="2:23" ht="12.75" customHeight="1">
      <c r="B22" s="35" t="s">
        <v>58</v>
      </c>
      <c r="C22" s="52" t="s">
        <v>72</v>
      </c>
      <c r="D22" s="49"/>
      <c r="E22" s="103">
        <v>160380</v>
      </c>
      <c r="F22" s="104">
        <v>200420</v>
      </c>
      <c r="G22" s="55">
        <f>+F22-E22</f>
        <v>40040</v>
      </c>
      <c r="H22" s="103">
        <v>0</v>
      </c>
      <c r="I22" s="104">
        <v>0</v>
      </c>
      <c r="J22" s="55">
        <f>+I22-H22</f>
        <v>0</v>
      </c>
      <c r="K22" s="103">
        <v>0</v>
      </c>
      <c r="L22" s="104">
        <v>0</v>
      </c>
      <c r="M22" s="55">
        <f>+L22-K22</f>
        <v>0</v>
      </c>
      <c r="N22" s="103">
        <v>182529</v>
      </c>
      <c r="O22" s="104">
        <v>198070.08000000002</v>
      </c>
      <c r="P22" s="55">
        <f>+O22-N22</f>
        <v>15541.080000000016</v>
      </c>
      <c r="Q22" s="103">
        <v>0</v>
      </c>
      <c r="R22" s="104">
        <v>0</v>
      </c>
      <c r="S22" s="55">
        <f>+R22-Q22</f>
        <v>0</v>
      </c>
      <c r="T22" s="103">
        <f t="shared" si="4"/>
        <v>182529</v>
      </c>
      <c r="U22" s="104">
        <f t="shared" si="4"/>
        <v>198070.08000000002</v>
      </c>
      <c r="V22" s="55">
        <f>+U22-T22</f>
        <v>15541.080000000016</v>
      </c>
      <c r="W22" s="37">
        <f t="shared" si="2"/>
        <v>0.08514307315549867</v>
      </c>
    </row>
    <row r="23" spans="2:23" ht="12.75" customHeight="1">
      <c r="B23" s="50"/>
      <c r="C23" s="53"/>
      <c r="D23" s="47"/>
      <c r="E23" s="106"/>
      <c r="F23" s="107"/>
      <c r="G23" s="57"/>
      <c r="H23" s="106"/>
      <c r="I23" s="107"/>
      <c r="J23" s="57"/>
      <c r="K23" s="106"/>
      <c r="L23" s="107"/>
      <c r="M23" s="57"/>
      <c r="N23" s="106"/>
      <c r="O23" s="107"/>
      <c r="P23" s="57"/>
      <c r="Q23" s="106"/>
      <c r="R23" s="107"/>
      <c r="S23" s="57"/>
      <c r="T23" s="106"/>
      <c r="U23" s="107"/>
      <c r="V23" s="57"/>
      <c r="W23" s="39"/>
    </row>
    <row r="24" spans="2:23" ht="12.75" customHeight="1">
      <c r="B24" s="38" t="s">
        <v>127</v>
      </c>
      <c r="C24" s="52" t="s">
        <v>151</v>
      </c>
      <c r="D24" s="49"/>
      <c r="E24" s="103">
        <v>15594480</v>
      </c>
      <c r="F24" s="104">
        <v>16066664</v>
      </c>
      <c r="G24" s="55">
        <f>+F24-E24</f>
        <v>472184</v>
      </c>
      <c r="H24" s="103">
        <v>0</v>
      </c>
      <c r="I24" s="104">
        <v>0</v>
      </c>
      <c r="J24" s="55">
        <f>+I24-H24</f>
        <v>0</v>
      </c>
      <c r="K24" s="103">
        <v>6927939</v>
      </c>
      <c r="L24" s="104">
        <v>8342218.05</v>
      </c>
      <c r="M24" s="55">
        <f>+L24-K24</f>
        <v>1414279.0499999998</v>
      </c>
      <c r="N24" s="103">
        <v>0</v>
      </c>
      <c r="O24" s="104">
        <v>0</v>
      </c>
      <c r="P24" s="55">
        <f>+O24-N24</f>
        <v>0</v>
      </c>
      <c r="Q24" s="103">
        <v>0</v>
      </c>
      <c r="R24" s="104">
        <v>0</v>
      </c>
      <c r="S24" s="55">
        <f>+R24-Q24</f>
        <v>0</v>
      </c>
      <c r="T24" s="103">
        <f>+H24+K24+N24+Q24</f>
        <v>6927939</v>
      </c>
      <c r="U24" s="104">
        <f>+I24+L24+O24+R24</f>
        <v>8342218.05</v>
      </c>
      <c r="V24" s="55">
        <f>+U24-T24</f>
        <v>1414279.0499999998</v>
      </c>
      <c r="W24" s="37">
        <f>IF(T24=0," ",V24/T24)</f>
        <v>0.20414138317326405</v>
      </c>
    </row>
    <row r="25" spans="2:23" ht="12.75" customHeight="1">
      <c r="B25" s="50"/>
      <c r="C25" s="53"/>
      <c r="D25" s="47"/>
      <c r="E25" s="106"/>
      <c r="F25" s="107"/>
      <c r="G25" s="57"/>
      <c r="H25" s="106"/>
      <c r="I25" s="107"/>
      <c r="J25" s="57"/>
      <c r="K25" s="106"/>
      <c r="L25" s="107"/>
      <c r="M25" s="57"/>
      <c r="N25" s="106"/>
      <c r="O25" s="107"/>
      <c r="P25" s="57"/>
      <c r="Q25" s="106"/>
      <c r="R25" s="107"/>
      <c r="S25" s="57"/>
      <c r="T25" s="106"/>
      <c r="U25" s="107"/>
      <c r="V25" s="57"/>
      <c r="W25" s="39"/>
    </row>
    <row r="26" spans="2:23" ht="12.75" customHeight="1">
      <c r="B26" s="38" t="s">
        <v>55</v>
      </c>
      <c r="C26" s="52" t="s">
        <v>66</v>
      </c>
      <c r="D26" s="49"/>
      <c r="E26" s="103">
        <v>144934684</v>
      </c>
      <c r="F26" s="104">
        <v>116465021</v>
      </c>
      <c r="G26" s="55">
        <f>+F26-E26</f>
        <v>-28469663</v>
      </c>
      <c r="H26" s="103">
        <v>120792441</v>
      </c>
      <c r="I26" s="104">
        <v>99687869.53</v>
      </c>
      <c r="J26" s="55">
        <f>+I26-H26</f>
        <v>-21104571.47</v>
      </c>
      <c r="K26" s="103">
        <v>1919837</v>
      </c>
      <c r="L26" s="104">
        <v>2037580.4000000001</v>
      </c>
      <c r="M26" s="55">
        <f>+L26-K26</f>
        <v>117743.40000000014</v>
      </c>
      <c r="N26" s="103">
        <v>80269014</v>
      </c>
      <c r="O26" s="104">
        <v>64317185.58999999</v>
      </c>
      <c r="P26" s="55">
        <f>+O26-N26</f>
        <v>-15951828.410000011</v>
      </c>
      <c r="Q26" s="122">
        <v>0</v>
      </c>
      <c r="R26" s="104">
        <v>0</v>
      </c>
      <c r="S26" s="55">
        <f>+R26-Q26</f>
        <v>0</v>
      </c>
      <c r="T26" s="103">
        <f>+H26+K26+N26+Q26</f>
        <v>202981292</v>
      </c>
      <c r="U26" s="104">
        <f>+I26+L26+O26+R26</f>
        <v>166042635.51999998</v>
      </c>
      <c r="V26" s="55">
        <f>+U26-T26</f>
        <v>-36938656.48000002</v>
      </c>
      <c r="W26" s="37">
        <f t="shared" si="2"/>
        <v>-0.18198059592605223</v>
      </c>
    </row>
    <row r="27" spans="2:23" ht="12.75" customHeight="1">
      <c r="B27" s="51"/>
      <c r="C27" s="48"/>
      <c r="D27" s="49"/>
      <c r="E27" s="102"/>
      <c r="F27" s="54"/>
      <c r="G27" s="55"/>
      <c r="H27" s="36"/>
      <c r="I27" s="54"/>
      <c r="J27" s="55"/>
      <c r="K27" s="36"/>
      <c r="L27" s="54"/>
      <c r="M27" s="55"/>
      <c r="N27" s="36"/>
      <c r="O27" s="54"/>
      <c r="P27" s="55"/>
      <c r="Q27" s="36"/>
      <c r="R27" s="54"/>
      <c r="S27" s="55"/>
      <c r="T27" s="36"/>
      <c r="U27" s="54"/>
      <c r="V27" s="55"/>
      <c r="W27" s="40"/>
    </row>
    <row r="28" spans="2:23" ht="20.25" customHeight="1" thickBot="1">
      <c r="B28" s="242" t="s">
        <v>7</v>
      </c>
      <c r="C28" s="243"/>
      <c r="D28" s="32"/>
      <c r="E28" s="100">
        <f>+E26+E24+E22+E21+E20+E18+E17+E16+E15+E14+E12</f>
        <v>705307534</v>
      </c>
      <c r="F28" s="58">
        <f aca="true" t="shared" si="5" ref="F28:V28">+F26+F24+F22+F21+F20+F18+F17+F16+F15+F14+F12</f>
        <v>643056554</v>
      </c>
      <c r="G28" s="59">
        <f t="shared" si="5"/>
        <v>-62250980</v>
      </c>
      <c r="H28" s="100">
        <f t="shared" si="5"/>
        <v>344005425</v>
      </c>
      <c r="I28" s="58">
        <f t="shared" si="5"/>
        <v>282360524.84000003</v>
      </c>
      <c r="J28" s="59">
        <f t="shared" si="5"/>
        <v>-61644900.160000004</v>
      </c>
      <c r="K28" s="100">
        <f t="shared" si="5"/>
        <v>9013550</v>
      </c>
      <c r="L28" s="58">
        <f t="shared" si="5"/>
        <v>10381283.489999998</v>
      </c>
      <c r="M28" s="59">
        <f t="shared" si="5"/>
        <v>1367733.49</v>
      </c>
      <c r="N28" s="100">
        <f>+N26+N24+N22+N21+N20+N18+N17+N16+N15+N14+N12</f>
        <v>224500380</v>
      </c>
      <c r="O28" s="58">
        <f>+O26+O24+O22+O21+O20+O18+O17+O16+O15+O14+O12</f>
        <v>285809911.06</v>
      </c>
      <c r="P28" s="59">
        <f>+P26+P24+P22+P21+P20+P18+P17+P16+P15+P14+P12</f>
        <v>61309531.06</v>
      </c>
      <c r="Q28" s="100">
        <f t="shared" si="5"/>
        <v>0</v>
      </c>
      <c r="R28" s="58">
        <f t="shared" si="5"/>
        <v>0</v>
      </c>
      <c r="S28" s="59">
        <f t="shared" si="5"/>
        <v>0</v>
      </c>
      <c r="T28" s="100">
        <f t="shared" si="5"/>
        <v>577519355</v>
      </c>
      <c r="U28" s="58">
        <f t="shared" si="5"/>
        <v>578551719.39</v>
      </c>
      <c r="V28" s="59">
        <f t="shared" si="5"/>
        <v>1032364.3899999857</v>
      </c>
      <c r="W28" s="41">
        <f t="shared" si="2"/>
        <v>0.0017875840542175175</v>
      </c>
    </row>
    <row r="29" spans="5:22" ht="12.75"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</row>
    <row r="30" spans="2:22" ht="12.75">
      <c r="B30" s="184" t="s">
        <v>31</v>
      </c>
      <c r="D30" s="184"/>
      <c r="F30" s="179"/>
      <c r="H30" s="179"/>
      <c r="T30" s="179"/>
      <c r="U30" s="179"/>
      <c r="V30" s="179"/>
    </row>
    <row r="31" spans="2:21" ht="12.75">
      <c r="B31" s="185" t="s">
        <v>133</v>
      </c>
      <c r="D31" s="186"/>
      <c r="U31" s="179"/>
    </row>
    <row r="32" spans="4:9" s="116" customFormat="1" ht="11.25">
      <c r="D32" s="187"/>
      <c r="I32" s="188"/>
    </row>
    <row r="33" s="116" customFormat="1" ht="11.25">
      <c r="D33" s="187"/>
    </row>
    <row r="34" s="116" customFormat="1" ht="11.25">
      <c r="D34" s="187"/>
    </row>
    <row r="35" s="116" customFormat="1" ht="11.25">
      <c r="D35" s="187"/>
    </row>
    <row r="36" s="116" customFormat="1" ht="11.25">
      <c r="D36" s="187"/>
    </row>
    <row r="37" s="116" customFormat="1" ht="11.25">
      <c r="D37" s="187"/>
    </row>
    <row r="38" s="116" customFormat="1" ht="11.25">
      <c r="D38" s="187"/>
    </row>
  </sheetData>
  <sheetProtection/>
  <mergeCells count="14">
    <mergeCell ref="B28:C28"/>
    <mergeCell ref="T9:W9"/>
    <mergeCell ref="C8:C10"/>
    <mergeCell ref="B8:B10"/>
    <mergeCell ref="N9:P9"/>
    <mergeCell ref="C2:W2"/>
    <mergeCell ref="C3:W3"/>
    <mergeCell ref="C4:W4"/>
    <mergeCell ref="E9:G9"/>
    <mergeCell ref="H9:J9"/>
    <mergeCell ref="K9:M9"/>
    <mergeCell ref="Q9:S9"/>
    <mergeCell ref="E8:G8"/>
    <mergeCell ref="H8:W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2014-05-15T16:30:09Z</cp:lastPrinted>
  <dcterms:created xsi:type="dcterms:W3CDTF">2005-04-28T15:55:54Z</dcterms:created>
  <dcterms:modified xsi:type="dcterms:W3CDTF">2014-11-07T20:10:10Z</dcterms:modified>
  <cp:category/>
  <cp:version/>
  <cp:contentType/>
  <cp:contentStatus/>
</cp:coreProperties>
</file>