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3285" activeTab="3"/>
  </bookViews>
  <sheets>
    <sheet name="Egresos_1" sheetId="1" r:id="rId1"/>
    <sheet name="Egresos_2" sheetId="2" r:id="rId2"/>
    <sheet name="Gto_09_10" sheetId="3" r:id="rId3"/>
    <sheet name="Ing_2016_2017" sheetId="4" r:id="rId4"/>
  </sheets>
  <definedNames>
    <definedName name="_xlnm.Print_Area" localSheetId="0">'Egresos_1'!$A$1:$O$36</definedName>
    <definedName name="_xlnm.Print_Area" localSheetId="1">'Egresos_2'!$B$2:$N$43</definedName>
    <definedName name="_xlnm.Print_Area" localSheetId="2">'Gto_09_10'!$B$3:$U$32</definedName>
    <definedName name="_xlnm.Print_Area" localSheetId="3">'Ing_2016_2017'!$B$2:$W$41</definedName>
  </definedNames>
  <calcPr fullCalcOnLoad="1"/>
</workbook>
</file>

<file path=xl/sharedStrings.xml><?xml version="1.0" encoding="utf-8"?>
<sst xmlns="http://schemas.openxmlformats.org/spreadsheetml/2006/main" count="192" uniqueCount="152">
  <si>
    <t>% AVANCE</t>
  </si>
  <si>
    <t>Recursos Ordinarios</t>
  </si>
  <si>
    <t>Recursos Directamente Recaudados</t>
  </si>
  <si>
    <t>Donaciones y Transferencias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</si>
  <si>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</si>
  <si>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</si>
  <si>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</si>
  <si>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</si>
  <si>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</si>
  <si>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</si>
  <si>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</si>
  <si>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</si>
  <si>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</si>
  <si>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</si>
  <si>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</si>
  <si>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</si>
  <si>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</si>
  <si>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</si>
  <si>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</si>
  <si>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</si>
  <si>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</si>
  <si>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1.5.0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</si>
  <si>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</si>
  <si>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</si>
  <si>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</si>
  <si>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</si>
  <si>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</si>
  <si>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1.3.0</t>
  </si>
  <si>
    <t>00 / 1 RECURSOS ORDINARIOS</t>
  </si>
  <si>
    <t>09 / 2 RECURSOS DIRECTAMENTE RECAUDADOS</t>
  </si>
  <si>
    <t>13 / 4 DONACIONES Y TRANSFERENCIA</t>
  </si>
  <si>
    <t>Recursos por Operaciones Oficiales de Crédito</t>
  </si>
  <si>
    <t>1.</t>
  </si>
  <si>
    <t>2.</t>
  </si>
  <si>
    <t>3.</t>
  </si>
  <si>
    <t>4.</t>
  </si>
  <si>
    <t>2.1  Personal y Obligaciones Sociales</t>
  </si>
  <si>
    <t>2.2  Pensiones y Prestaciones Sociales</t>
  </si>
  <si>
    <t>2.3  Bienes y Servicios</t>
  </si>
  <si>
    <t>2.6  Adquisición de Activos No Financieros</t>
  </si>
  <si>
    <t>VENTA DE BIENES Y SERVICIOS Y DERECHOS ADMINISTRATIVOS</t>
  </si>
  <si>
    <t>1.3.1</t>
  </si>
  <si>
    <t>1.3.2</t>
  </si>
  <si>
    <t>1.3.3</t>
  </si>
  <si>
    <t>1.4.0</t>
  </si>
  <si>
    <t>DONACIONES Y TRANSFERENCIAS</t>
  </si>
  <si>
    <t>1.4.1</t>
  </si>
  <si>
    <t>OTROS INGRESOS</t>
  </si>
  <si>
    <t>1.5.5</t>
  </si>
  <si>
    <t>1.9.0</t>
  </si>
  <si>
    <t>SALDO BALANCE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</si>
  <si>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</si>
  <si>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</si>
  <si>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</si>
  <si>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</si>
  <si>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</si>
  <si>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</si>
  <si>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</si>
  <si>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</si>
  <si>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</si>
  <si>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</si>
  <si>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2.5  Otros Gastos</t>
  </si>
  <si>
    <t>19 / 3 OPERACIONES OFICIALES CREDITO EXTERNO (*)</t>
  </si>
  <si>
    <t>Leyenda:</t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</si>
  <si>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</si>
  <si>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</si>
  <si>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</si>
  <si>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</si>
  <si>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</si>
  <si>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</si>
  <si>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</si>
  <si>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</si>
  <si>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</si>
  <si>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</si>
  <si>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</si>
  <si>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</si>
  <si>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</si>
  <si>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</si>
  <si>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</si>
  <si>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</si>
  <si>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</si>
  <si>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</si>
  <si>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</si>
  <si>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</si>
  <si>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</si>
  <si>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</si>
  <si>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</si>
  <si>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</si>
  <si>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</si>
  <si>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</si>
  <si>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</si>
  <si>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</si>
  <si>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</si>
  <si>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</si>
  <si>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</si>
  <si>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</si>
  <si>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</si>
  <si>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</si>
  <si>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</si>
  <si>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</si>
  <si>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</si>
  <si>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t>1.4.2</t>
  </si>
  <si>
    <t>1.8.1</t>
  </si>
  <si>
    <t>1.8.0</t>
  </si>
  <si>
    <t xml:space="preserve">  ENDEUDAMIENTO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</si>
  <si>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 Trimestre se encuentra a Nivel de Devengados</t>
    </r>
  </si>
  <si>
    <t>RECURSOS DETERMINADOS</t>
  </si>
  <si>
    <t>2  DONACIONES Y TRANSFERENCIAS DE CAPITAL</t>
  </si>
  <si>
    <t>1.8.2</t>
  </si>
  <si>
    <t>AÑO FISCAL 2016</t>
  </si>
  <si>
    <t>2.4 Donaciones y Transferencias</t>
  </si>
  <si>
    <t>5  GASTOS CORRIENTES</t>
  </si>
  <si>
    <t>2.1 Personal y Obligaciones Sociales</t>
  </si>
  <si>
    <t>2.2 Pensiones y Prestaciones Sociales</t>
  </si>
  <si>
    <t>2.3 Bienes y Servicios</t>
  </si>
  <si>
    <t>6  GASTOS DE CAPITAL</t>
  </si>
  <si>
    <t>2.6 Adquisición de Activos No Financieros</t>
  </si>
  <si>
    <t>% 
AVANCE</t>
  </si>
  <si>
    <t>(En Soles)</t>
  </si>
  <si>
    <t>(EN SOLES)</t>
  </si>
  <si>
    <t>AÑO FISCAL 2017</t>
  </si>
  <si>
    <t>2.5 Otros Gastos</t>
  </si>
  <si>
    <t>2.4 Donaciones y Transferencias (**)</t>
  </si>
  <si>
    <t>2.5 Otros Gastos (***)</t>
  </si>
  <si>
    <t>DENOMINACION 
INGRESO - 2017</t>
  </si>
  <si>
    <t>OP. OF. CREDITO EXTERNO</t>
  </si>
  <si>
    <t xml:space="preserve">Venta de Bienes </t>
  </si>
  <si>
    <t>Derechos y Tasas Administrativos</t>
  </si>
  <si>
    <t>Venta de Servicios</t>
  </si>
  <si>
    <t>Donaciones y Transferencias Corrientes</t>
  </si>
  <si>
    <t xml:space="preserve"> Donaciones de Capital</t>
  </si>
  <si>
    <t>Rentas de la Propiedad</t>
  </si>
  <si>
    <t>Multas y Sanciones No Tributarias</t>
  </si>
  <si>
    <t>Transferencias Voluntarias Distinta a Donaciones</t>
  </si>
  <si>
    <t>Ingresos Diversos</t>
  </si>
  <si>
    <t>Endeudamiento Externo</t>
  </si>
  <si>
    <t>Endeudamiento Interno</t>
  </si>
  <si>
    <t>Saldo de Balance</t>
  </si>
  <si>
    <t>1.1.5</t>
  </si>
  <si>
    <t>Otros Ingresos Impositivos</t>
  </si>
  <si>
    <t>GENERICA DE GASTO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</si>
  <si>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II Trimestre se encuentra a Nivel de Devengados</t>
    </r>
  </si>
  <si>
    <r>
      <rPr>
        <b/>
        <sz val="8"/>
        <rFont val="Arial"/>
        <family val="2"/>
      </rPr>
      <t>(/*)</t>
    </r>
    <r>
      <rPr>
        <sz val="8"/>
        <rFont val="Arial"/>
        <family val="2"/>
      </rPr>
      <t xml:space="preserve">     La Ejecución Presupuestal se encuentra a Nivel de Devengados</t>
    </r>
  </si>
  <si>
    <t>PRESUPUESTO DE EGRESOS COMPARATIVO AL III TRIMESTRE (ENERO - SETIEMBRE) AÑOS FISCALES 2016 - 2017</t>
  </si>
  <si>
    <t>EJECUCION AL         MES DE SET
 /*</t>
  </si>
  <si>
    <t>Fuente : Consulta Amigable: Base de Datos MEF, al 30 de Setiembre del 2017</t>
  </si>
  <si>
    <t>EJECUCION AL
III TRIMESTRE (*)</t>
  </si>
  <si>
    <t>RESULTADOS OPERATIVOS COMPARATIVOS AL TERCER TRIMESTRE AÑOS FISCALES 2016 - 2017</t>
  </si>
  <si>
    <t>EJECUCION AL III TRIMESTRE (*)</t>
  </si>
  <si>
    <t>INGRESOS COMPARATIVOS AL TERCER TRIMESTRE DE LOS AÑOS FISCALES 2016 - 2017</t>
  </si>
  <si>
    <t>EJECUCION AL III TRIMESTRE</t>
  </si>
  <si>
    <t>La diferencia existente en el Año 2016 con respecto al 2017, es debido que en el Año 2016 el Pliego 011:MINSA solo tebia a cargo a cuatro (4) Unidades Ejecutoras.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</si>
</sst>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#,##0_ ;\-#,##0\ "/>
    <numFmt numFmtId="193" formatCode="#,##0;[Red]\(#,##0\)"/>
    <numFmt numFmtId="194" formatCode="_ * #,##0_)\ &quot;Pts&quot;_ ;_ * \(#,##0\)\ &quot;Pts&quot;_ ;_ * &quot;-&quot;_)\ &quot;Pts&quot;_ ;_ @_ "/>
    <numFmt numFmtId="195" formatCode="_-* #,##0_-;\-* #,##0_-;_-* &quot;-&quot;_-;_-@_-"/>
    <numFmt numFmtId="196" formatCode="_-* #,##0.0_-;\-* #,##0.0_-;_-* &quot;-&quot;_-;_-@_-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#,##0.0_);\(#,##0.0\)"/>
    <numFmt numFmtId="206" formatCode="#,##0.0"/>
    <numFmt numFmtId="207" formatCode="_([$€-2]\ * #,##0.00_);_([$€-2]\ * \(#,##0.00\);_([$€-2]\ * &quot;-&quot;??_)"/>
    <numFmt numFmtId="208" formatCode="#,##0.00000000"/>
    <numFmt numFmtId="209" formatCode="_ * #,##0_ ;_ * \-#,##0_ ;_ * &quot;-&quot;??_ ;_ @_ "/>
    <numFmt numFmtId="210" formatCode="_ * #,##0.0_ ;_ * \-#,##0.0_ ;_ * &quot;-&quot;??_ ;_ @_ 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Bookman Old Style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39" fontId="14" fillId="33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center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37" fontId="18" fillId="0" borderId="0" xfId="0" applyNumberFormat="1" applyFont="1" applyAlignment="1">
      <alignment/>
    </xf>
    <xf numFmtId="37" fontId="7" fillId="33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92" fontId="14" fillId="33" borderId="13" xfId="0" applyNumberFormat="1" applyFont="1" applyFill="1" applyBorder="1" applyAlignment="1" applyProtection="1">
      <alignment vertical="center"/>
      <protection/>
    </xf>
    <xf numFmtId="192" fontId="14" fillId="33" borderId="14" xfId="0" applyNumberFormat="1" applyFont="1" applyFill="1" applyBorder="1" applyAlignment="1" applyProtection="1">
      <alignment vertical="center"/>
      <protection/>
    </xf>
    <xf numFmtId="192" fontId="14" fillId="33" borderId="15" xfId="0" applyNumberFormat="1" applyFont="1" applyFill="1" applyBorder="1" applyAlignment="1" applyProtection="1">
      <alignment vertical="center"/>
      <protection/>
    </xf>
    <xf numFmtId="192" fontId="14" fillId="33" borderId="16" xfId="0" applyNumberFormat="1" applyFont="1" applyFill="1" applyBorder="1" applyAlignment="1" applyProtection="1">
      <alignment vertical="center"/>
      <protection/>
    </xf>
    <xf numFmtId="192" fontId="14" fillId="33" borderId="17" xfId="0" applyNumberFormat="1" applyFont="1" applyFill="1" applyBorder="1" applyAlignment="1" applyProtection="1">
      <alignment vertical="center"/>
      <protection/>
    </xf>
    <xf numFmtId="192" fontId="15" fillId="0" borderId="13" xfId="0" applyNumberFormat="1" applyFont="1" applyFill="1" applyBorder="1" applyAlignment="1" applyProtection="1">
      <alignment vertical="center"/>
      <protection/>
    </xf>
    <xf numFmtId="192" fontId="15" fillId="0" borderId="14" xfId="0" applyNumberFormat="1" applyFont="1" applyFill="1" applyBorder="1" applyAlignment="1" applyProtection="1">
      <alignment vertical="center"/>
      <protection/>
    </xf>
    <xf numFmtId="192" fontId="15" fillId="0" borderId="15" xfId="0" applyNumberFormat="1" applyFont="1" applyFill="1" applyBorder="1" applyAlignment="1" applyProtection="1">
      <alignment vertical="center"/>
      <protection/>
    </xf>
    <xf numFmtId="49" fontId="6" fillId="0" borderId="18" xfId="54" applyNumberFormat="1" applyFont="1" applyFill="1" applyBorder="1" applyAlignment="1">
      <alignment vertical="center"/>
    </xf>
    <xf numFmtId="195" fontId="6" fillId="0" borderId="0" xfId="54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95" fontId="7" fillId="0" borderId="0" xfId="54" applyNumberFormat="1" applyFont="1" applyFill="1" applyBorder="1" applyAlignment="1">
      <alignment vertical="center"/>
    </xf>
    <xf numFmtId="10" fontId="7" fillId="0" borderId="15" xfId="57" applyNumberFormat="1" applyFont="1" applyFill="1" applyBorder="1" applyAlignment="1">
      <alignment vertical="center"/>
    </xf>
    <xf numFmtId="192" fontId="15" fillId="0" borderId="1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92" fontId="15" fillId="0" borderId="14" xfId="0" applyNumberFormat="1" applyFont="1" applyFill="1" applyBorder="1" applyAlignment="1" applyProtection="1">
      <alignment vertical="center" wrapText="1"/>
      <protection/>
    </xf>
    <xf numFmtId="3" fontId="18" fillId="0" borderId="0" xfId="0" applyNumberFormat="1" applyFont="1" applyAlignment="1">
      <alignment/>
    </xf>
    <xf numFmtId="193" fontId="6" fillId="0" borderId="0" xfId="54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95" fontId="7" fillId="0" borderId="0" xfId="54" applyNumberFormat="1" applyFont="1" applyFill="1" applyBorder="1" applyAlignment="1">
      <alignment vertical="center" wrapText="1"/>
    </xf>
    <xf numFmtId="195" fontId="6" fillId="0" borderId="15" xfId="54" applyNumberFormat="1" applyFont="1" applyFill="1" applyBorder="1" applyAlignment="1">
      <alignment vertical="center" wrapText="1"/>
    </xf>
    <xf numFmtId="195" fontId="6" fillId="0" borderId="0" xfId="54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95" fontId="6" fillId="0" borderId="17" xfId="54" applyNumberFormat="1" applyFont="1" applyFill="1" applyBorder="1" applyAlignment="1">
      <alignment vertical="center"/>
    </xf>
    <xf numFmtId="195" fontId="7" fillId="0" borderId="17" xfId="54" applyNumberFormat="1" applyFont="1" applyFill="1" applyBorder="1" applyAlignment="1">
      <alignment vertical="center" wrapText="1"/>
    </xf>
    <xf numFmtId="49" fontId="7" fillId="0" borderId="0" xfId="5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5" fontId="6" fillId="0" borderId="16" xfId="54" applyNumberFormat="1" applyFont="1" applyFill="1" applyBorder="1" applyAlignment="1">
      <alignment vertical="center"/>
    </xf>
    <xf numFmtId="37" fontId="7" fillId="0" borderId="15" xfId="54" applyNumberFormat="1" applyFont="1" applyFill="1" applyBorder="1" applyAlignment="1">
      <alignment vertical="center"/>
    </xf>
    <xf numFmtId="3" fontId="7" fillId="33" borderId="20" xfId="54" applyNumberFormat="1" applyFont="1" applyFill="1" applyBorder="1" applyAlignment="1">
      <alignment vertical="center"/>
    </xf>
    <xf numFmtId="3" fontId="7" fillId="33" borderId="21" xfId="54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13" xfId="0" applyFont="1" applyFill="1" applyBorder="1" applyAlignment="1" applyProtection="1">
      <alignment vertical="center"/>
      <protection/>
    </xf>
    <xf numFmtId="37" fontId="8" fillId="0" borderId="0" xfId="0" applyNumberFormat="1" applyFont="1" applyAlignment="1">
      <alignment vertical="center"/>
    </xf>
    <xf numFmtId="192" fontId="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0" fontId="8" fillId="0" borderId="0" xfId="57" applyNumberFormat="1" applyFont="1" applyAlignment="1">
      <alignment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vertical="center"/>
    </xf>
    <xf numFmtId="3" fontId="24" fillId="34" borderId="10" xfId="0" applyNumberFormat="1" applyFont="1" applyFill="1" applyBorder="1" applyAlignment="1">
      <alignment horizontal="center" vertical="center"/>
    </xf>
    <xf numFmtId="3" fontId="24" fillId="34" borderId="1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33" borderId="10" xfId="0" applyNumberFormat="1" applyFont="1" applyFill="1" applyBorder="1" applyAlignment="1">
      <alignment vertical="center"/>
    </xf>
    <xf numFmtId="192" fontId="14" fillId="33" borderId="23" xfId="0" applyNumberFormat="1" applyFont="1" applyFill="1" applyBorder="1" applyAlignment="1" applyProtection="1">
      <alignment vertical="center"/>
      <protection/>
    </xf>
    <xf numFmtId="192" fontId="14" fillId="33" borderId="24" xfId="0" applyNumberFormat="1" applyFont="1" applyFill="1" applyBorder="1" applyAlignment="1" applyProtection="1">
      <alignment vertical="center"/>
      <protection/>
    </xf>
    <xf numFmtId="192" fontId="14" fillId="33" borderId="25" xfId="0" applyNumberFormat="1" applyFont="1" applyFill="1" applyBorder="1" applyAlignment="1" applyProtection="1">
      <alignment vertical="center"/>
      <protection/>
    </xf>
    <xf numFmtId="192" fontId="14" fillId="33" borderId="26" xfId="0" applyNumberFormat="1" applyFont="1" applyFill="1" applyBorder="1" applyAlignment="1" applyProtection="1">
      <alignment vertical="center"/>
      <protection/>
    </xf>
    <xf numFmtId="192" fontId="14" fillId="33" borderId="27" xfId="0" applyNumberFormat="1" applyFont="1" applyFill="1" applyBorder="1" applyAlignment="1" applyProtection="1">
      <alignment vertical="center"/>
      <protection/>
    </xf>
    <xf numFmtId="0" fontId="14" fillId="33" borderId="23" xfId="0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7" fillId="33" borderId="28" xfId="54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95" fontId="6" fillId="0" borderId="13" xfId="54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/>
    </xf>
    <xf numFmtId="193" fontId="6" fillId="0" borderId="15" xfId="54" applyNumberFormat="1" applyFont="1" applyFill="1" applyBorder="1" applyAlignment="1">
      <alignment/>
    </xf>
    <xf numFmtId="41" fontId="6" fillId="0" borderId="13" xfId="54" applyNumberFormat="1" applyFont="1" applyFill="1" applyBorder="1" applyAlignment="1">
      <alignment vertical="center"/>
    </xf>
    <xf numFmtId="41" fontId="6" fillId="0" borderId="16" xfId="54" applyNumberFormat="1" applyFont="1" applyFill="1" applyBorder="1" applyAlignment="1">
      <alignment vertical="center"/>
    </xf>
    <xf numFmtId="41" fontId="6" fillId="0" borderId="16" xfId="54" applyNumberFormat="1" applyFont="1" applyFill="1" applyBorder="1" applyAlignment="1">
      <alignment horizontal="right" vertical="center"/>
    </xf>
    <xf numFmtId="41" fontId="7" fillId="0" borderId="13" xfId="54" applyNumberFormat="1" applyFont="1" applyFill="1" applyBorder="1" applyAlignment="1">
      <alignment vertical="center"/>
    </xf>
    <xf numFmtId="41" fontId="7" fillId="0" borderId="16" xfId="54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 applyProtection="1">
      <alignment horizontal="left" vertical="center" indent="1"/>
      <protection/>
    </xf>
    <xf numFmtId="0" fontId="9" fillId="0" borderId="0" xfId="0" applyFont="1" applyAlignment="1">
      <alignment vertical="center"/>
    </xf>
    <xf numFmtId="0" fontId="13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92" fontId="6" fillId="0" borderId="0" xfId="0" applyNumberFormat="1" applyFont="1" applyFill="1" applyAlignment="1">
      <alignment vertical="center"/>
    </xf>
    <xf numFmtId="192" fontId="8" fillId="0" borderId="0" xfId="0" applyNumberFormat="1" applyFont="1" applyFill="1" applyAlignment="1">
      <alignment vertical="center"/>
    </xf>
    <xf numFmtId="39" fontId="15" fillId="0" borderId="13" xfId="0" applyNumberFormat="1" applyFont="1" applyFill="1" applyBorder="1" applyAlignment="1" applyProtection="1">
      <alignment vertical="center"/>
      <protection/>
    </xf>
    <xf numFmtId="39" fontId="15" fillId="0" borderId="14" xfId="0" applyNumberFormat="1" applyFont="1" applyFill="1" applyBorder="1" applyAlignment="1" applyProtection="1">
      <alignment vertical="center"/>
      <protection/>
    </xf>
    <xf numFmtId="39" fontId="15" fillId="0" borderId="15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41" fontId="15" fillId="0" borderId="13" xfId="0" applyNumberFormat="1" applyFont="1" applyFill="1" applyBorder="1" applyAlignment="1" applyProtection="1">
      <alignment vertical="center"/>
      <protection/>
    </xf>
    <xf numFmtId="41" fontId="15" fillId="0" borderId="16" xfId="0" applyNumberFormat="1" applyFont="1" applyFill="1" applyBorder="1" applyAlignment="1" applyProtection="1">
      <alignment vertical="center" wrapText="1"/>
      <protection/>
    </xf>
    <xf numFmtId="41" fontId="15" fillId="0" borderId="14" xfId="0" applyNumberFormat="1" applyFont="1" applyFill="1" applyBorder="1" applyAlignment="1" applyProtection="1">
      <alignment vertical="center"/>
      <protection/>
    </xf>
    <xf numFmtId="41" fontId="15" fillId="0" borderId="14" xfId="0" applyNumberFormat="1" applyFont="1" applyFill="1" applyBorder="1" applyAlignment="1" applyProtection="1">
      <alignment vertical="center" wrapText="1"/>
      <protection/>
    </xf>
    <xf numFmtId="193" fontId="6" fillId="0" borderId="13" xfId="54" applyNumberFormat="1" applyFont="1" applyFill="1" applyBorder="1" applyAlignment="1">
      <alignment/>
    </xf>
    <xf numFmtId="193" fontId="6" fillId="0" borderId="16" xfId="54" applyNumberFormat="1" applyFont="1" applyFill="1" applyBorder="1" applyAlignment="1">
      <alignment/>
    </xf>
    <xf numFmtId="193" fontId="6" fillId="0" borderId="18" xfId="54" applyNumberFormat="1" applyFont="1" applyFill="1" applyBorder="1" applyAlignment="1">
      <alignment/>
    </xf>
    <xf numFmtId="0" fontId="7" fillId="33" borderId="3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1" fontId="24" fillId="33" borderId="10" xfId="0" applyNumberFormat="1" applyFont="1" applyFill="1" applyBorder="1" applyAlignment="1">
      <alignment horizontal="right" vertical="center"/>
    </xf>
    <xf numFmtId="41" fontId="26" fillId="0" borderId="0" xfId="0" applyNumberFormat="1" applyFont="1" applyAlignment="1">
      <alignment vertical="center"/>
    </xf>
    <xf numFmtId="41" fontId="24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4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7" fontId="7" fillId="33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37" fontId="6" fillId="0" borderId="34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92" fontId="14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0" fontId="14" fillId="35" borderId="31" xfId="0" applyFont="1" applyFill="1" applyBorder="1" applyAlignment="1" applyProtection="1">
      <alignment vertical="center" wrapText="1"/>
      <protection/>
    </xf>
    <xf numFmtId="192" fontId="14" fillId="35" borderId="13" xfId="0" applyNumberFormat="1" applyFont="1" applyFill="1" applyBorder="1" applyAlignment="1" applyProtection="1">
      <alignment vertical="center"/>
      <protection/>
    </xf>
    <xf numFmtId="192" fontId="14" fillId="35" borderId="14" xfId="0" applyNumberFormat="1" applyFont="1" applyFill="1" applyBorder="1" applyAlignment="1" applyProtection="1">
      <alignment vertical="center"/>
      <protection/>
    </xf>
    <xf numFmtId="192" fontId="14" fillId="35" borderId="15" xfId="0" applyNumberFormat="1" applyFont="1" applyFill="1" applyBorder="1" applyAlignment="1" applyProtection="1">
      <alignment vertical="center"/>
      <protection/>
    </xf>
    <xf numFmtId="197" fontId="26" fillId="0" borderId="0" xfId="0" applyNumberFormat="1" applyFont="1" applyAlignment="1">
      <alignment horizontal="center" vertical="center"/>
    </xf>
    <xf numFmtId="197" fontId="24" fillId="33" borderId="1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/>
    </xf>
    <xf numFmtId="41" fontId="26" fillId="0" borderId="35" xfId="0" applyNumberFormat="1" applyFont="1" applyBorder="1" applyAlignment="1">
      <alignment vertical="center"/>
    </xf>
    <xf numFmtId="197" fontId="26" fillId="0" borderId="35" xfId="57" applyNumberFormat="1" applyFont="1" applyBorder="1" applyAlignment="1">
      <alignment horizontal="center" vertical="center"/>
    </xf>
    <xf numFmtId="3" fontId="26" fillId="0" borderId="35" xfId="0" applyNumberFormat="1" applyFont="1" applyBorder="1" applyAlignment="1">
      <alignment vertical="center"/>
    </xf>
    <xf numFmtId="41" fontId="26" fillId="0" borderId="36" xfId="0" applyNumberFormat="1" applyFont="1" applyBorder="1" applyAlignment="1">
      <alignment vertical="center"/>
    </xf>
    <xf numFmtId="197" fontId="26" fillId="0" borderId="36" xfId="57" applyNumberFormat="1" applyFont="1" applyBorder="1" applyAlignment="1">
      <alignment horizontal="center" vertical="center"/>
    </xf>
    <xf numFmtId="3" fontId="26" fillId="0" borderId="36" xfId="0" applyNumberFormat="1" applyFont="1" applyBorder="1" applyAlignment="1">
      <alignment vertical="center"/>
    </xf>
    <xf numFmtId="41" fontId="26" fillId="0" borderId="37" xfId="0" applyNumberFormat="1" applyFont="1" applyBorder="1" applyAlignment="1">
      <alignment vertical="center"/>
    </xf>
    <xf numFmtId="197" fontId="26" fillId="0" borderId="37" xfId="57" applyNumberFormat="1" applyFont="1" applyBorder="1" applyAlignment="1">
      <alignment horizontal="center" vertical="center"/>
    </xf>
    <xf numFmtId="3" fontId="26" fillId="0" borderId="37" xfId="0" applyNumberFormat="1" applyFont="1" applyBorder="1" applyAlignment="1">
      <alignment vertical="center"/>
    </xf>
    <xf numFmtId="41" fontId="26" fillId="0" borderId="38" xfId="0" applyNumberFormat="1" applyFont="1" applyBorder="1" applyAlignment="1">
      <alignment vertical="center"/>
    </xf>
    <xf numFmtId="197" fontId="26" fillId="0" borderId="38" xfId="57" applyNumberFormat="1" applyFont="1" applyBorder="1" applyAlignment="1">
      <alignment horizontal="center" vertical="center"/>
    </xf>
    <xf numFmtId="3" fontId="26" fillId="0" borderId="38" xfId="0" applyNumberFormat="1" applyFont="1" applyBorder="1" applyAlignment="1">
      <alignment vertical="center"/>
    </xf>
    <xf numFmtId="41" fontId="26" fillId="0" borderId="39" xfId="0" applyNumberFormat="1" applyFont="1" applyBorder="1" applyAlignment="1">
      <alignment vertical="center"/>
    </xf>
    <xf numFmtId="197" fontId="26" fillId="0" borderId="39" xfId="57" applyNumberFormat="1" applyFont="1" applyBorder="1" applyAlignment="1">
      <alignment horizontal="center" vertical="center"/>
    </xf>
    <xf numFmtId="3" fontId="26" fillId="0" borderId="39" xfId="0" applyNumberFormat="1" applyFont="1" applyBorder="1" applyAlignment="1">
      <alignment vertical="center"/>
    </xf>
    <xf numFmtId="41" fontId="26" fillId="0" borderId="16" xfId="0" applyNumberFormat="1" applyFont="1" applyBorder="1" applyAlignment="1">
      <alignment vertical="center"/>
    </xf>
    <xf numFmtId="197" fontId="26" fillId="0" borderId="16" xfId="57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vertical="center"/>
    </xf>
    <xf numFmtId="10" fontId="7" fillId="33" borderId="10" xfId="57" applyNumberFormat="1" applyFont="1" applyFill="1" applyBorder="1" applyAlignment="1">
      <alignment horizontal="center" vertical="center"/>
    </xf>
    <xf numFmtId="10" fontId="6" fillId="0" borderId="16" xfId="57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0" fontId="6" fillId="0" borderId="34" xfId="57" applyNumberFormat="1" applyFont="1" applyBorder="1" applyAlignment="1">
      <alignment horizontal="center" vertical="center"/>
    </xf>
    <xf numFmtId="10" fontId="7" fillId="33" borderId="10" xfId="57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9" fontId="8" fillId="0" borderId="0" xfId="0" applyNumberFormat="1" applyFont="1" applyFill="1" applyAlignment="1" applyProtection="1">
      <alignment horizontal="center" vertical="center"/>
      <protection/>
    </xf>
    <xf numFmtId="10" fontId="15" fillId="0" borderId="15" xfId="0" applyNumberFormat="1" applyFont="1" applyFill="1" applyBorder="1" applyAlignment="1" applyProtection="1">
      <alignment horizontal="center" vertical="center"/>
      <protection/>
    </xf>
    <xf numFmtId="10" fontId="14" fillId="33" borderId="15" xfId="0" applyNumberFormat="1" applyFont="1" applyFill="1" applyBorder="1" applyAlignment="1" applyProtection="1">
      <alignment horizontal="center" vertical="center"/>
      <protection/>
    </xf>
    <xf numFmtId="10" fontId="14" fillId="35" borderId="15" xfId="0" applyNumberFormat="1" applyFont="1" applyFill="1" applyBorder="1" applyAlignment="1" applyProtection="1">
      <alignment horizontal="center" vertical="center"/>
      <protection/>
    </xf>
    <xf numFmtId="10" fontId="14" fillId="33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33" borderId="32" xfId="54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193" fontId="7" fillId="0" borderId="15" xfId="54" applyNumberFormat="1" applyFont="1" applyFill="1" applyBorder="1" applyAlignment="1">
      <alignment/>
    </xf>
    <xf numFmtId="37" fontId="7" fillId="0" borderId="17" xfId="54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37" fontId="7" fillId="0" borderId="0" xfId="0" applyNumberFormat="1" applyFont="1" applyAlignment="1">
      <alignment/>
    </xf>
    <xf numFmtId="0" fontId="29" fillId="0" borderId="0" xfId="0" applyFont="1" applyAlignment="1">
      <alignment/>
    </xf>
    <xf numFmtId="0" fontId="7" fillId="0" borderId="0" xfId="0" applyFont="1" applyFill="1" applyAlignment="1">
      <alignment horizontal="centerContinuous"/>
    </xf>
    <xf numFmtId="193" fontId="7" fillId="0" borderId="0" xfId="54" applyNumberFormat="1" applyFont="1" applyFill="1" applyBorder="1" applyAlignment="1">
      <alignment/>
    </xf>
    <xf numFmtId="193" fontId="7" fillId="0" borderId="17" xfId="54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7" fontId="4" fillId="33" borderId="40" xfId="0" applyNumberFormat="1" applyFont="1" applyFill="1" applyBorder="1" applyAlignment="1">
      <alignment horizontal="center" vertical="center"/>
    </xf>
    <xf numFmtId="37" fontId="4" fillId="33" borderId="41" xfId="0" applyNumberFormat="1" applyFont="1" applyFill="1" applyBorder="1" applyAlignment="1">
      <alignment horizontal="center" vertical="center"/>
    </xf>
    <xf numFmtId="37" fontId="4" fillId="33" borderId="42" xfId="0" applyNumberFormat="1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3" fontId="25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3" fontId="24" fillId="33" borderId="10" xfId="0" applyNumberFormat="1" applyFont="1" applyFill="1" applyBorder="1" applyAlignment="1">
      <alignment horizontal="left" vertical="center"/>
    </xf>
    <xf numFmtId="3" fontId="24" fillId="34" borderId="43" xfId="0" applyNumberFormat="1" applyFont="1" applyFill="1" applyBorder="1" applyAlignment="1">
      <alignment horizontal="center" vertical="center"/>
    </xf>
    <xf numFmtId="3" fontId="24" fillId="34" borderId="44" xfId="0" applyNumberFormat="1" applyFont="1" applyFill="1" applyBorder="1" applyAlignment="1">
      <alignment horizontal="center" vertical="center"/>
    </xf>
    <xf numFmtId="3" fontId="24" fillId="34" borderId="19" xfId="0" applyNumberFormat="1" applyFont="1" applyFill="1" applyBorder="1" applyAlignment="1">
      <alignment horizontal="center" vertical="center"/>
    </xf>
    <xf numFmtId="3" fontId="24" fillId="34" borderId="33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7" fillId="33" borderId="23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14" fillId="33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14" fillId="33" borderId="48" xfId="0" applyFont="1" applyFill="1" applyBorder="1" applyAlignment="1" applyProtection="1">
      <alignment horizontal="center" vertical="center" wrapText="1"/>
      <protection/>
    </xf>
    <xf numFmtId="0" fontId="14" fillId="33" borderId="49" xfId="0" applyFont="1" applyFill="1" applyBorder="1" applyAlignment="1" applyProtection="1">
      <alignment horizontal="center" vertical="center" wrapText="1"/>
      <protection/>
    </xf>
    <xf numFmtId="0" fontId="14" fillId="33" borderId="50" xfId="0" applyFont="1" applyFill="1" applyBorder="1" applyAlignment="1" applyProtection="1">
      <alignment horizontal="center" vertical="center" wrapText="1"/>
      <protection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 applyProtection="1">
      <alignment horizontal="center" vertical="center"/>
      <protection/>
    </xf>
    <xf numFmtId="0" fontId="14" fillId="33" borderId="49" xfId="0" applyFont="1" applyFill="1" applyBorder="1" applyAlignment="1" applyProtection="1">
      <alignment horizontal="center" vertical="center"/>
      <protection/>
    </xf>
    <xf numFmtId="0" fontId="14" fillId="33" borderId="50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left" vertical="center" indent="3"/>
    </xf>
    <xf numFmtId="0" fontId="26" fillId="0" borderId="36" xfId="0" applyFont="1" applyBorder="1" applyAlignment="1">
      <alignment horizontal="left" vertical="center" indent="3"/>
    </xf>
    <xf numFmtId="0" fontId="26" fillId="0" borderId="37" xfId="0" applyFont="1" applyBorder="1" applyAlignment="1">
      <alignment horizontal="left" vertical="center" indent="3"/>
    </xf>
    <xf numFmtId="0" fontId="26" fillId="0" borderId="38" xfId="0" applyFont="1" applyBorder="1" applyAlignment="1">
      <alignment horizontal="left" vertical="center" indent="3"/>
    </xf>
    <xf numFmtId="0" fontId="26" fillId="0" borderId="39" xfId="0" applyFont="1" applyBorder="1" applyAlignment="1">
      <alignment horizontal="left" vertical="center" indent="3"/>
    </xf>
    <xf numFmtId="0" fontId="26" fillId="0" borderId="16" xfId="0" applyFont="1" applyBorder="1" applyAlignment="1">
      <alignment horizontal="left" vertical="center" indent="3"/>
    </xf>
    <xf numFmtId="0" fontId="26" fillId="0" borderId="52" xfId="0" applyFont="1" applyBorder="1" applyAlignment="1">
      <alignment horizontal="left" vertical="center" indent="3"/>
    </xf>
    <xf numFmtId="0" fontId="26" fillId="0" borderId="53" xfId="0" applyFont="1" applyBorder="1" applyAlignment="1">
      <alignment horizontal="left" vertical="center" indent="3"/>
    </xf>
    <xf numFmtId="0" fontId="26" fillId="0" borderId="52" xfId="0" applyFont="1" applyBorder="1" applyAlignment="1">
      <alignment horizontal="left" vertical="center" indent="3"/>
    </xf>
    <xf numFmtId="0" fontId="26" fillId="0" borderId="53" xfId="0" applyFont="1" applyBorder="1" applyAlignment="1">
      <alignment horizontal="left" vertical="center" indent="3"/>
    </xf>
    <xf numFmtId="0" fontId="15" fillId="0" borderId="13" xfId="0" applyFont="1" applyFill="1" applyBorder="1" applyAlignment="1" applyProtection="1">
      <alignment horizontal="left" vertical="center" indent="1"/>
      <protection/>
    </xf>
    <xf numFmtId="0" fontId="15" fillId="0" borderId="31" xfId="0" applyFont="1" applyFill="1" applyBorder="1" applyAlignment="1" applyProtection="1">
      <alignment horizontal="left" vertical="center" wrapText="1" indent="1"/>
      <protection/>
    </xf>
    <xf numFmtId="0" fontId="15" fillId="0" borderId="13" xfId="0" applyFont="1" applyFill="1" applyBorder="1" applyAlignment="1" applyProtection="1">
      <alignment horizontal="left" vertical="center" wrapText="1" indent="1"/>
      <protection/>
    </xf>
    <xf numFmtId="209" fontId="0" fillId="0" borderId="0" xfId="0" applyNumberFormat="1" applyFont="1" applyAlignment="1">
      <alignment vertical="center"/>
    </xf>
    <xf numFmtId="209" fontId="0" fillId="0" borderId="39" xfId="0" applyNumberFormat="1" applyFont="1" applyBorder="1" applyAlignment="1">
      <alignment vertical="center"/>
    </xf>
    <xf numFmtId="209" fontId="18" fillId="0" borderId="0" xfId="50" applyNumberFormat="1" applyFont="1" applyAlignment="1">
      <alignment/>
    </xf>
    <xf numFmtId="9" fontId="7" fillId="0" borderId="15" xfId="57" applyNumberFormat="1" applyFont="1" applyFill="1" applyBorder="1" applyAlignment="1">
      <alignment vertical="center"/>
    </xf>
    <xf numFmtId="9" fontId="7" fillId="0" borderId="15" xfId="54" applyNumberFormat="1" applyFont="1" applyFill="1" applyBorder="1" applyAlignment="1">
      <alignment vertical="center"/>
    </xf>
    <xf numFmtId="9" fontId="7" fillId="33" borderId="21" xfId="57" applyNumberFormat="1" applyFont="1" applyFill="1" applyBorder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_Presupuesto Sectorial 98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38"/>
  <sheetViews>
    <sheetView showGridLines="0" showZeros="0" zoomScale="115" zoomScaleNormal="115" zoomScalePageLayoutView="0" workbookViewId="0" topLeftCell="A1">
      <selection activeCell="C3" sqref="C3:O3"/>
    </sheetView>
  </sheetViews>
  <sheetFormatPr defaultColWidth="11.421875" defaultRowHeight="12.75"/>
  <cols>
    <col min="1" max="1" width="1.1484375" style="119" customWidth="1"/>
    <col min="2" max="2" width="2.28125" style="119" customWidth="1"/>
    <col min="3" max="3" width="4.140625" style="119" customWidth="1"/>
    <col min="4" max="4" width="37.8515625" style="119" customWidth="1"/>
    <col min="5" max="5" width="0.85546875" style="143" customWidth="1"/>
    <col min="6" max="7" width="13.7109375" style="119" customWidth="1"/>
    <col min="8" max="8" width="10.7109375" style="119" customWidth="1"/>
    <col min="9" max="9" width="0.85546875" style="143" customWidth="1"/>
    <col min="10" max="11" width="13.7109375" style="119" customWidth="1"/>
    <col min="12" max="12" width="10.7109375" style="119" customWidth="1"/>
    <col min="13" max="13" width="0.85546875" style="143" customWidth="1"/>
    <col min="14" max="15" width="12.7109375" style="119" customWidth="1"/>
    <col min="16" max="16384" width="11.421875" style="119" customWidth="1"/>
  </cols>
  <sheetData>
    <row r="3" spans="3:15" ht="14.25">
      <c r="C3" s="203" t="s">
        <v>143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3:15" ht="12.75">
      <c r="C4" s="204" t="s">
        <v>9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3:15" ht="12.75">
      <c r="C5" s="204" t="s">
        <v>118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</row>
    <row r="7" spans="3:15" ht="12.75">
      <c r="C7" s="120" t="s">
        <v>22</v>
      </c>
      <c r="D7" s="101"/>
      <c r="E7" s="121"/>
      <c r="F7" s="122"/>
      <c r="G7" s="122"/>
      <c r="H7" s="101"/>
      <c r="I7" s="121"/>
      <c r="J7" s="122"/>
      <c r="K7" s="122"/>
      <c r="L7" s="101"/>
      <c r="M7" s="121"/>
      <c r="N7" s="101"/>
      <c r="O7" s="101"/>
    </row>
    <row r="8" spans="3:15" ht="12.75" customHeight="1">
      <c r="C8" s="205" t="s">
        <v>6</v>
      </c>
      <c r="D8" s="207"/>
      <c r="E8" s="19"/>
      <c r="F8" s="198" t="s">
        <v>109</v>
      </c>
      <c r="G8" s="199"/>
      <c r="H8" s="200"/>
      <c r="I8" s="124"/>
      <c r="J8" s="198" t="s">
        <v>120</v>
      </c>
      <c r="K8" s="199"/>
      <c r="L8" s="200"/>
      <c r="M8" s="124"/>
      <c r="N8" s="198" t="s">
        <v>10</v>
      </c>
      <c r="O8" s="200"/>
    </row>
    <row r="9" spans="3:15" ht="12.75" customHeight="1">
      <c r="C9" s="207"/>
      <c r="D9" s="207"/>
      <c r="E9" s="19"/>
      <c r="F9" s="205" t="s">
        <v>8</v>
      </c>
      <c r="G9" s="205" t="s">
        <v>144</v>
      </c>
      <c r="H9" s="205" t="s">
        <v>117</v>
      </c>
      <c r="I9" s="121"/>
      <c r="J9" s="205" t="s">
        <v>8</v>
      </c>
      <c r="K9" s="205" t="s">
        <v>144</v>
      </c>
      <c r="L9" s="205" t="s">
        <v>117</v>
      </c>
      <c r="M9" s="121"/>
      <c r="N9" s="205" t="s">
        <v>8</v>
      </c>
      <c r="O9" s="205" t="s">
        <v>144</v>
      </c>
    </row>
    <row r="10" spans="3:15" ht="12.75">
      <c r="C10" s="207"/>
      <c r="D10" s="207"/>
      <c r="E10" s="19"/>
      <c r="F10" s="206"/>
      <c r="G10" s="206"/>
      <c r="H10" s="206"/>
      <c r="I10" s="121"/>
      <c r="J10" s="206"/>
      <c r="K10" s="206"/>
      <c r="L10" s="206"/>
      <c r="M10" s="121"/>
      <c r="N10" s="206"/>
      <c r="O10" s="206"/>
    </row>
    <row r="11" spans="3:15" ht="12.75">
      <c r="C11" s="207"/>
      <c r="D11" s="207"/>
      <c r="E11" s="19"/>
      <c r="F11" s="206"/>
      <c r="G11" s="206"/>
      <c r="H11" s="206"/>
      <c r="I11" s="121"/>
      <c r="J11" s="206"/>
      <c r="K11" s="206"/>
      <c r="L11" s="206"/>
      <c r="M11" s="121"/>
      <c r="N11" s="206"/>
      <c r="O11" s="206"/>
    </row>
    <row r="12" spans="3:15" ht="4.5" customHeight="1">
      <c r="C12" s="125"/>
      <c r="D12" s="126"/>
      <c r="E12" s="123"/>
      <c r="F12" s="127"/>
      <c r="G12" s="127"/>
      <c r="H12" s="127"/>
      <c r="I12" s="121"/>
      <c r="J12" s="127"/>
      <c r="K12" s="127"/>
      <c r="L12" s="127"/>
      <c r="M12" s="121"/>
      <c r="N12" s="127"/>
      <c r="O12" s="127"/>
    </row>
    <row r="13" spans="3:15" ht="12.75">
      <c r="C13" s="201" t="s">
        <v>7</v>
      </c>
      <c r="D13" s="202"/>
      <c r="E13" s="21"/>
      <c r="F13" s="17">
        <f>SUM(F14:F18)</f>
        <v>1958463768</v>
      </c>
      <c r="G13" s="17">
        <f>SUM(G14:G18)</f>
        <v>1210173428.0199995</v>
      </c>
      <c r="H13" s="173">
        <f aca="true" t="shared" si="0" ref="H13:H18">IF(F13=0," ",G13/F13)</f>
        <v>0.6179197429094331</v>
      </c>
      <c r="I13" s="121"/>
      <c r="J13" s="17">
        <f>SUM(J14:J18)</f>
        <v>5450159472</v>
      </c>
      <c r="K13" s="17">
        <f>SUM(K14:K18)</f>
        <v>2981487087.920013</v>
      </c>
      <c r="L13" s="173">
        <f aca="true" t="shared" si="1" ref="L13:L18">IF(J13=0," ",K13/J13)</f>
        <v>0.5470458439312275</v>
      </c>
      <c r="M13" s="121"/>
      <c r="N13" s="17">
        <f aca="true" t="shared" si="2" ref="N13:O18">+J13-F13</f>
        <v>3491695704</v>
      </c>
      <c r="O13" s="17">
        <f t="shared" si="2"/>
        <v>1771313659.9000134</v>
      </c>
    </row>
    <row r="14" spans="3:18" ht="12.75">
      <c r="C14" s="128" t="s">
        <v>32</v>
      </c>
      <c r="D14" s="126" t="s">
        <v>1</v>
      </c>
      <c r="E14" s="123"/>
      <c r="F14" s="129">
        <v>1710758254</v>
      </c>
      <c r="G14" s="129">
        <v>1129631416.9599996</v>
      </c>
      <c r="H14" s="174">
        <f t="shared" si="0"/>
        <v>0.6603103707486186</v>
      </c>
      <c r="I14" s="121"/>
      <c r="J14" s="129">
        <v>4724751265</v>
      </c>
      <c r="K14" s="129">
        <v>2654859291.020013</v>
      </c>
      <c r="L14" s="174">
        <f t="shared" si="1"/>
        <v>0.561904562190749</v>
      </c>
      <c r="M14" s="121"/>
      <c r="N14" s="129">
        <f t="shared" si="2"/>
        <v>3013993011</v>
      </c>
      <c r="O14" s="129">
        <f t="shared" si="2"/>
        <v>1525227874.0600133</v>
      </c>
      <c r="Q14" s="130"/>
      <c r="R14" s="130"/>
    </row>
    <row r="15" spans="3:18" ht="12.75">
      <c r="C15" s="128" t="s">
        <v>33</v>
      </c>
      <c r="D15" s="126" t="s">
        <v>2</v>
      </c>
      <c r="E15" s="123"/>
      <c r="F15" s="129">
        <v>109769735</v>
      </c>
      <c r="G15" s="129">
        <v>80461056.04000002</v>
      </c>
      <c r="H15" s="174">
        <f t="shared" si="0"/>
        <v>0.7329985449996761</v>
      </c>
      <c r="I15" s="121"/>
      <c r="J15" s="129">
        <v>288869552</v>
      </c>
      <c r="K15" s="129">
        <v>131336499.66999991</v>
      </c>
      <c r="L15" s="174">
        <f t="shared" si="1"/>
        <v>0.4546567776378173</v>
      </c>
      <c r="M15" s="121"/>
      <c r="N15" s="129">
        <f t="shared" si="2"/>
        <v>179099817</v>
      </c>
      <c r="O15" s="129">
        <f t="shared" si="2"/>
        <v>50875443.62999989</v>
      </c>
      <c r="Q15" s="130"/>
      <c r="R15" s="130"/>
    </row>
    <row r="16" spans="3:18" ht="12.75">
      <c r="C16" s="128" t="s">
        <v>34</v>
      </c>
      <c r="D16" s="126" t="s">
        <v>31</v>
      </c>
      <c r="E16" s="123"/>
      <c r="F16" s="129">
        <v>136266933</v>
      </c>
      <c r="G16" s="129">
        <v>0</v>
      </c>
      <c r="H16" s="174">
        <f t="shared" si="0"/>
        <v>0</v>
      </c>
      <c r="I16" s="121"/>
      <c r="J16" s="129">
        <v>3166225</v>
      </c>
      <c r="K16" s="129">
        <v>2299694.19</v>
      </c>
      <c r="L16" s="174">
        <f t="shared" si="1"/>
        <v>0.7263205204936478</v>
      </c>
      <c r="M16" s="121"/>
      <c r="N16" s="129">
        <f t="shared" si="2"/>
        <v>-133100708</v>
      </c>
      <c r="O16" s="129">
        <f t="shared" si="2"/>
        <v>2299694.19</v>
      </c>
      <c r="Q16" s="130"/>
      <c r="R16" s="130"/>
    </row>
    <row r="17" spans="3:18" ht="12.75">
      <c r="C17" s="128" t="s">
        <v>35</v>
      </c>
      <c r="D17" s="126" t="s">
        <v>3</v>
      </c>
      <c r="E17" s="123"/>
      <c r="F17" s="129">
        <v>1668846</v>
      </c>
      <c r="G17" s="129">
        <v>80955.01999999999</v>
      </c>
      <c r="H17" s="174">
        <f t="shared" si="0"/>
        <v>0.0485095808720517</v>
      </c>
      <c r="I17" s="121"/>
      <c r="J17" s="129">
        <v>433372430</v>
      </c>
      <c r="K17" s="129">
        <v>192991603.04000005</v>
      </c>
      <c r="L17" s="174">
        <f t="shared" si="1"/>
        <v>0.44532505918754467</v>
      </c>
      <c r="M17" s="121"/>
      <c r="N17" s="129">
        <f t="shared" si="2"/>
        <v>431703584</v>
      </c>
      <c r="O17" s="129">
        <f t="shared" si="2"/>
        <v>192910648.02000004</v>
      </c>
      <c r="Q17" s="130"/>
      <c r="R17" s="130"/>
    </row>
    <row r="18" spans="3:18" ht="12.75">
      <c r="C18" s="128" t="s">
        <v>99</v>
      </c>
      <c r="D18" s="126" t="s">
        <v>100</v>
      </c>
      <c r="E18" s="123"/>
      <c r="F18" s="129">
        <v>0</v>
      </c>
      <c r="G18" s="129">
        <v>0</v>
      </c>
      <c r="H18" s="174" t="str">
        <f t="shared" si="0"/>
        <v> </v>
      </c>
      <c r="I18" s="121"/>
      <c r="J18" s="129">
        <v>0</v>
      </c>
      <c r="K18" s="129">
        <v>0</v>
      </c>
      <c r="L18" s="174" t="str">
        <f t="shared" si="1"/>
        <v> </v>
      </c>
      <c r="M18" s="121"/>
      <c r="N18" s="129">
        <f t="shared" si="2"/>
        <v>0</v>
      </c>
      <c r="O18" s="129">
        <f t="shared" si="2"/>
        <v>0</v>
      </c>
      <c r="Q18" s="130"/>
      <c r="R18" s="130"/>
    </row>
    <row r="19" spans="3:15" ht="5.25" customHeight="1">
      <c r="C19" s="125"/>
      <c r="D19" s="126"/>
      <c r="E19" s="123"/>
      <c r="F19" s="129"/>
      <c r="G19" s="129"/>
      <c r="H19" s="175"/>
      <c r="I19" s="121"/>
      <c r="J19" s="129"/>
      <c r="K19" s="129"/>
      <c r="L19" s="175"/>
      <c r="M19" s="121"/>
      <c r="N19" s="129"/>
      <c r="O19" s="129"/>
    </row>
    <row r="20" spans="3:15" ht="12.75">
      <c r="C20" s="201" t="s">
        <v>5</v>
      </c>
      <c r="D20" s="202"/>
      <c r="E20" s="21"/>
      <c r="F20" s="17">
        <f>+F21+F27</f>
        <v>1958463768</v>
      </c>
      <c r="G20" s="17">
        <f>+G21+G27</f>
        <v>1210173428.0200002</v>
      </c>
      <c r="H20" s="173">
        <f>IF(F20=0," ",G20/F20)</f>
        <v>0.6179197429094334</v>
      </c>
      <c r="I20" s="121"/>
      <c r="J20" s="17">
        <f>+J21+J27</f>
        <v>5450159472</v>
      </c>
      <c r="K20" s="17">
        <f>+K21+K27</f>
        <v>2981487087.920001</v>
      </c>
      <c r="L20" s="173">
        <f aca="true" t="shared" si="3" ref="L20:L32">IF(J20=0," ",K20/J20)</f>
        <v>0.5470458439312252</v>
      </c>
      <c r="M20" s="121"/>
      <c r="N20" s="17">
        <f aca="true" t="shared" si="4" ref="N20:N32">+J20-F20</f>
        <v>3491695704</v>
      </c>
      <c r="O20" s="17">
        <f aca="true" t="shared" si="5" ref="O20:O32">+K20-G20</f>
        <v>1771313659.9000008</v>
      </c>
    </row>
    <row r="21" spans="3:15" ht="12.75">
      <c r="C21" s="128"/>
      <c r="D21" s="117" t="s">
        <v>111</v>
      </c>
      <c r="E21" s="21"/>
      <c r="F21" s="17">
        <f>+SUM(F22:F26)</f>
        <v>1647331345</v>
      </c>
      <c r="G21" s="17">
        <f>+SUM(G22:G26)</f>
        <v>1113201915.8700001</v>
      </c>
      <c r="H21" s="173">
        <f aca="true" t="shared" si="6" ref="H21:H32">IF(F21=0," ",G21/F21)</f>
        <v>0.6757607807614443</v>
      </c>
      <c r="I21" s="121"/>
      <c r="J21" s="17">
        <f>+SUM(J22:J26)</f>
        <v>5075597750</v>
      </c>
      <c r="K21" s="17">
        <f>+SUM(K22:K26)</f>
        <v>2895157043.380001</v>
      </c>
      <c r="L21" s="173">
        <f t="shared" si="3"/>
        <v>0.5704071098581445</v>
      </c>
      <c r="M21" s="121"/>
      <c r="N21" s="17">
        <f t="shared" si="4"/>
        <v>3428266405</v>
      </c>
      <c r="O21" s="17">
        <f t="shared" si="5"/>
        <v>1781955127.510001</v>
      </c>
    </row>
    <row r="22" spans="3:21" ht="12.75">
      <c r="C22" s="128"/>
      <c r="D22" s="126" t="s">
        <v>112</v>
      </c>
      <c r="E22" s="123"/>
      <c r="F22" s="129">
        <v>579712449</v>
      </c>
      <c r="G22" s="129">
        <v>431094130.1500002</v>
      </c>
      <c r="H22" s="174">
        <f t="shared" si="6"/>
        <v>0.7436344189151616</v>
      </c>
      <c r="I22" s="121"/>
      <c r="J22" s="129">
        <v>2076677963</v>
      </c>
      <c r="K22" s="129">
        <v>1267236169.769997</v>
      </c>
      <c r="L22" s="174">
        <f t="shared" si="3"/>
        <v>0.6102227655651186</v>
      </c>
      <c r="M22" s="121"/>
      <c r="N22" s="129">
        <f t="shared" si="4"/>
        <v>1496965514</v>
      </c>
      <c r="O22" s="129">
        <f t="shared" si="5"/>
        <v>836142039.6199967</v>
      </c>
      <c r="Q22" s="130"/>
      <c r="R22" s="130"/>
      <c r="U22" s="130"/>
    </row>
    <row r="23" spans="3:21" ht="12.75">
      <c r="C23" s="128"/>
      <c r="D23" s="126" t="s">
        <v>113</v>
      </c>
      <c r="E23" s="123"/>
      <c r="F23" s="129">
        <v>52785755</v>
      </c>
      <c r="G23" s="129">
        <v>31953689.950000003</v>
      </c>
      <c r="H23" s="174">
        <f t="shared" si="6"/>
        <v>0.6053468393129927</v>
      </c>
      <c r="I23" s="121"/>
      <c r="J23" s="129">
        <v>160294918</v>
      </c>
      <c r="K23" s="129">
        <v>104329812.56999995</v>
      </c>
      <c r="L23" s="174">
        <f t="shared" si="3"/>
        <v>0.6508616359877357</v>
      </c>
      <c r="M23" s="121"/>
      <c r="N23" s="129">
        <f t="shared" si="4"/>
        <v>107509163</v>
      </c>
      <c r="O23" s="129">
        <f t="shared" si="5"/>
        <v>72376122.61999995</v>
      </c>
      <c r="Q23" s="130"/>
      <c r="R23" s="130"/>
      <c r="U23" s="130"/>
    </row>
    <row r="24" spans="3:21" ht="12.75">
      <c r="C24" s="128"/>
      <c r="D24" s="126" t="s">
        <v>114</v>
      </c>
      <c r="E24" s="123"/>
      <c r="F24" s="129">
        <v>898335999</v>
      </c>
      <c r="G24" s="129">
        <v>549565446.36</v>
      </c>
      <c r="H24" s="174">
        <f t="shared" si="6"/>
        <v>0.6117593494769878</v>
      </c>
      <c r="I24" s="121"/>
      <c r="J24" s="129">
        <v>2551424171</v>
      </c>
      <c r="K24" s="129">
        <v>1292310244.5300038</v>
      </c>
      <c r="L24" s="174">
        <f t="shared" si="3"/>
        <v>0.506505448689662</v>
      </c>
      <c r="M24" s="121"/>
      <c r="N24" s="129">
        <f t="shared" si="4"/>
        <v>1653088172</v>
      </c>
      <c r="O24" s="129">
        <f t="shared" si="5"/>
        <v>742744798.1700038</v>
      </c>
      <c r="Q24" s="130"/>
      <c r="R24" s="130"/>
      <c r="U24" s="130"/>
    </row>
    <row r="25" spans="3:21" ht="12.75">
      <c r="C25" s="128"/>
      <c r="D25" s="126" t="s">
        <v>110</v>
      </c>
      <c r="E25" s="123"/>
      <c r="F25" s="129">
        <v>48484945</v>
      </c>
      <c r="G25" s="129">
        <v>48472271.18</v>
      </c>
      <c r="H25" s="174">
        <f t="shared" si="6"/>
        <v>0.9997386029828434</v>
      </c>
      <c r="I25" s="121"/>
      <c r="J25" s="129">
        <v>187794843</v>
      </c>
      <c r="K25" s="129">
        <v>153131262.01999998</v>
      </c>
      <c r="L25" s="174">
        <f t="shared" si="3"/>
        <v>0.815417822841919</v>
      </c>
      <c r="M25" s="121"/>
      <c r="N25" s="129">
        <f t="shared" si="4"/>
        <v>139309898</v>
      </c>
      <c r="O25" s="129">
        <f t="shared" si="5"/>
        <v>104658990.83999997</v>
      </c>
      <c r="Q25" s="130"/>
      <c r="R25" s="130"/>
      <c r="U25" s="130"/>
    </row>
    <row r="26" spans="3:21" ht="12.75">
      <c r="C26" s="128"/>
      <c r="D26" s="131" t="s">
        <v>121</v>
      </c>
      <c r="E26" s="123"/>
      <c r="F26" s="129">
        <v>68012197</v>
      </c>
      <c r="G26" s="129">
        <v>52116378.23</v>
      </c>
      <c r="H26" s="174">
        <f t="shared" si="6"/>
        <v>0.7662798810925046</v>
      </c>
      <c r="I26" s="121"/>
      <c r="J26" s="129">
        <v>99405855</v>
      </c>
      <c r="K26" s="129">
        <v>78149554.49000001</v>
      </c>
      <c r="L26" s="174">
        <f t="shared" si="3"/>
        <v>0.7861665139342146</v>
      </c>
      <c r="M26" s="121"/>
      <c r="N26" s="129">
        <f t="shared" si="4"/>
        <v>31393658</v>
      </c>
      <c r="O26" s="129">
        <f t="shared" si="5"/>
        <v>26033176.260000013</v>
      </c>
      <c r="Q26" s="130"/>
      <c r="R26" s="130"/>
      <c r="U26" s="130"/>
    </row>
    <row r="27" spans="3:15" ht="12.75">
      <c r="C27" s="128"/>
      <c r="D27" s="117" t="s">
        <v>115</v>
      </c>
      <c r="E27" s="21"/>
      <c r="F27" s="17">
        <f>+F28+F29+F30</f>
        <v>311132423</v>
      </c>
      <c r="G27" s="17">
        <f>+G28+G29+G30</f>
        <v>96971512.14999999</v>
      </c>
      <c r="H27" s="173">
        <f t="shared" si="6"/>
        <v>0.31167279583073215</v>
      </c>
      <c r="I27" s="121"/>
      <c r="J27" s="17">
        <f>+J28+J29+J30</f>
        <v>374561722</v>
      </c>
      <c r="K27" s="17">
        <f>+K28+K29+K30</f>
        <v>86330044.53999999</v>
      </c>
      <c r="L27" s="173">
        <f t="shared" si="3"/>
        <v>0.2304828269131035</v>
      </c>
      <c r="M27" s="121"/>
      <c r="N27" s="17">
        <f t="shared" si="4"/>
        <v>63429299</v>
      </c>
      <c r="O27" s="17">
        <f t="shared" si="5"/>
        <v>-10641467.61</v>
      </c>
    </row>
    <row r="28" spans="3:21" ht="12.75">
      <c r="C28" s="132"/>
      <c r="D28" s="133" t="s">
        <v>122</v>
      </c>
      <c r="E28" s="123"/>
      <c r="F28" s="129">
        <v>152884036</v>
      </c>
      <c r="G28" s="129">
        <v>22570915</v>
      </c>
      <c r="H28" s="174">
        <f t="shared" si="6"/>
        <v>0.14763421734889312</v>
      </c>
      <c r="I28" s="121"/>
      <c r="J28" s="129">
        <v>3262877</v>
      </c>
      <c r="K28" s="129">
        <v>219167</v>
      </c>
      <c r="L28" s="174">
        <f t="shared" si="3"/>
        <v>0.06716986267027535</v>
      </c>
      <c r="M28" s="121"/>
      <c r="N28" s="129">
        <f t="shared" si="4"/>
        <v>-149621159</v>
      </c>
      <c r="O28" s="129">
        <f t="shared" si="5"/>
        <v>-22351748</v>
      </c>
      <c r="Q28" s="130"/>
      <c r="R28" s="130"/>
      <c r="U28" s="130"/>
    </row>
    <row r="29" spans="3:21" ht="12.75">
      <c r="C29" s="132"/>
      <c r="D29" s="133" t="s">
        <v>123</v>
      </c>
      <c r="E29" s="123"/>
      <c r="F29" s="129">
        <v>0</v>
      </c>
      <c r="G29" s="129">
        <v>0</v>
      </c>
      <c r="H29" s="174" t="str">
        <f t="shared" si="6"/>
        <v> </v>
      </c>
      <c r="I29" s="121"/>
      <c r="J29" s="129">
        <v>0</v>
      </c>
      <c r="K29" s="129">
        <v>0</v>
      </c>
      <c r="L29" s="174" t="str">
        <f t="shared" si="3"/>
        <v> </v>
      </c>
      <c r="M29" s="121"/>
      <c r="N29" s="129">
        <f t="shared" si="4"/>
        <v>0</v>
      </c>
      <c r="O29" s="129">
        <f t="shared" si="5"/>
        <v>0</v>
      </c>
      <c r="Q29" s="130"/>
      <c r="R29" s="130"/>
      <c r="U29" s="130"/>
    </row>
    <row r="30" spans="3:21" s="134" customFormat="1" ht="12.75" customHeight="1">
      <c r="C30" s="128"/>
      <c r="D30" s="118" t="s">
        <v>116</v>
      </c>
      <c r="E30" s="135"/>
      <c r="F30" s="136">
        <f>SUM(F31:F32)</f>
        <v>158248387</v>
      </c>
      <c r="G30" s="136">
        <f>SUM(G31:G32)</f>
        <v>74400597.14999999</v>
      </c>
      <c r="H30" s="173">
        <f t="shared" si="6"/>
        <v>0.4701507456755309</v>
      </c>
      <c r="I30" s="137"/>
      <c r="J30" s="138">
        <f>+J31+J32</f>
        <v>371298845</v>
      </c>
      <c r="K30" s="138">
        <f>+K31+K32</f>
        <v>86110877.53999999</v>
      </c>
      <c r="L30" s="177">
        <f t="shared" si="3"/>
        <v>0.2319179784682605</v>
      </c>
      <c r="M30" s="137"/>
      <c r="N30" s="17">
        <f t="shared" si="4"/>
        <v>213050458</v>
      </c>
      <c r="O30" s="17">
        <f t="shared" si="5"/>
        <v>11710280.39</v>
      </c>
      <c r="Q30" s="139"/>
      <c r="R30" s="139"/>
      <c r="U30" s="139"/>
    </row>
    <row r="31" spans="3:21" ht="12.75" customHeight="1">
      <c r="C31" s="37"/>
      <c r="D31" s="131" t="s">
        <v>55</v>
      </c>
      <c r="E31" s="123"/>
      <c r="F31" s="129">
        <v>124456075</v>
      </c>
      <c r="G31" s="129">
        <v>61278139.809999995</v>
      </c>
      <c r="H31" s="174">
        <f t="shared" si="6"/>
        <v>0.4923676068845976</v>
      </c>
      <c r="I31" s="121"/>
      <c r="J31" s="140">
        <v>277675736</v>
      </c>
      <c r="K31" s="129">
        <v>69892077.28999999</v>
      </c>
      <c r="L31" s="174">
        <f t="shared" si="3"/>
        <v>0.2517039417876973</v>
      </c>
      <c r="M31" s="121"/>
      <c r="N31" s="129">
        <f t="shared" si="4"/>
        <v>153219661</v>
      </c>
      <c r="O31" s="129">
        <f t="shared" si="5"/>
        <v>8613937.479999997</v>
      </c>
      <c r="Q31" s="130"/>
      <c r="R31" s="130"/>
      <c r="U31" s="130"/>
    </row>
    <row r="32" spans="2:21" ht="12.75">
      <c r="B32" s="101"/>
      <c r="C32" s="38"/>
      <c r="D32" s="141" t="s">
        <v>56</v>
      </c>
      <c r="E32" s="123"/>
      <c r="F32" s="142">
        <v>33792312</v>
      </c>
      <c r="G32" s="142">
        <v>13122457.339999996</v>
      </c>
      <c r="H32" s="176">
        <f t="shared" si="6"/>
        <v>0.38832670993331253</v>
      </c>
      <c r="I32" s="121"/>
      <c r="J32" s="142">
        <v>93623109</v>
      </c>
      <c r="K32" s="142">
        <v>16218800.25</v>
      </c>
      <c r="L32" s="176">
        <f t="shared" si="3"/>
        <v>0.17323501027935315</v>
      </c>
      <c r="M32" s="121"/>
      <c r="N32" s="142">
        <f t="shared" si="4"/>
        <v>59830797</v>
      </c>
      <c r="O32" s="142">
        <f t="shared" si="5"/>
        <v>3096342.910000004</v>
      </c>
      <c r="Q32" s="130"/>
      <c r="R32" s="130"/>
      <c r="U32" s="130"/>
    </row>
    <row r="33" spans="2:15" ht="12.75">
      <c r="B33" s="101"/>
      <c r="C33" s="103" t="s">
        <v>145</v>
      </c>
      <c r="D33" s="101"/>
      <c r="E33" s="123"/>
      <c r="F33" s="101"/>
      <c r="G33" s="101"/>
      <c r="H33" s="101"/>
      <c r="I33" s="121"/>
      <c r="J33" s="101"/>
      <c r="K33" s="101"/>
      <c r="L33" s="101"/>
      <c r="M33" s="121"/>
      <c r="N33" s="101"/>
      <c r="O33" s="101"/>
    </row>
    <row r="34" spans="2:15" ht="12.75">
      <c r="B34" s="101"/>
      <c r="C34" s="102" t="s">
        <v>142</v>
      </c>
      <c r="D34" s="101"/>
      <c r="E34" s="123"/>
      <c r="F34" s="101"/>
      <c r="G34" s="101"/>
      <c r="H34" s="101"/>
      <c r="I34" s="121"/>
      <c r="J34" s="101"/>
      <c r="K34" s="101"/>
      <c r="L34" s="101"/>
      <c r="M34" s="121"/>
      <c r="N34" s="101"/>
      <c r="O34" s="101"/>
    </row>
    <row r="35" spans="2:15" ht="12.75">
      <c r="B35" s="101"/>
      <c r="C35" s="1" t="s">
        <v>151</v>
      </c>
      <c r="D35" s="101"/>
      <c r="E35" s="121"/>
      <c r="F35" s="101"/>
      <c r="G35" s="101"/>
      <c r="H35" s="101"/>
      <c r="I35" s="121"/>
      <c r="J35" s="101"/>
      <c r="K35" s="101"/>
      <c r="L35" s="101"/>
      <c r="M35" s="121"/>
      <c r="N35" s="101"/>
      <c r="O35" s="101"/>
    </row>
    <row r="36" spans="2:15" ht="12.75">
      <c r="B36" s="101"/>
      <c r="C36" s="103"/>
      <c r="D36" s="101"/>
      <c r="E36" s="121"/>
      <c r="F36" s="101"/>
      <c r="G36" s="101"/>
      <c r="H36" s="101"/>
      <c r="I36" s="121"/>
      <c r="J36" s="101"/>
      <c r="K36" s="101"/>
      <c r="L36" s="101"/>
      <c r="M36" s="121"/>
      <c r="N36" s="101"/>
      <c r="O36" s="101"/>
    </row>
    <row r="38" spans="6:7" ht="12.75">
      <c r="F38" s="130"/>
      <c r="G38" s="130"/>
    </row>
  </sheetData>
  <sheetProtection/>
  <mergeCells count="17">
    <mergeCell ref="H9:H11"/>
    <mergeCell ref="F9:F11"/>
    <mergeCell ref="N8:O8"/>
    <mergeCell ref="O9:O11"/>
    <mergeCell ref="C8:D11"/>
    <mergeCell ref="N9:N11"/>
    <mergeCell ref="G9:G11"/>
    <mergeCell ref="F8:H8"/>
    <mergeCell ref="J8:L8"/>
    <mergeCell ref="C20:D20"/>
    <mergeCell ref="C3:O3"/>
    <mergeCell ref="C4:O4"/>
    <mergeCell ref="C5:O5"/>
    <mergeCell ref="J9:J11"/>
    <mergeCell ref="K9:K11"/>
    <mergeCell ref="L9:L11"/>
    <mergeCell ref="C13:D13"/>
  </mergeCells>
  <printOptions horizontalCentered="1"/>
  <pageMargins left="0" right="0" top="0.3937007874015748" bottom="0.3937007874015748" header="0" footer="0.2755905511811024"/>
  <pageSetup fitToHeight="1" fitToWidth="1" horizontalDpi="600" verticalDpi="600" orientation="landscape" paperSize="9" scale="98" r:id="rId1"/>
  <headerFooter alignWithMargins="0">
    <oddFooter>&amp;C&amp;"Arial Narrow,Normal"&amp;8Página &amp;P de &amp;N</oddFooter>
  </headerFooter>
  <ignoredErrors>
    <ignoredError sqref="D19:D20 C19:C20" numberStoredAsText="1"/>
    <ignoredError sqref="J13:K13 I32 I13:I15 I30 H19 L19 I26 I19:I20 I22:I2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5"/>
  <sheetViews>
    <sheetView showGridLines="0" zoomScalePageLayoutView="0" workbookViewId="0" topLeftCell="A1">
      <selection activeCell="B2" sqref="B2:N2"/>
    </sheetView>
  </sheetViews>
  <sheetFormatPr defaultColWidth="11.421875" defaultRowHeight="12.75"/>
  <cols>
    <col min="1" max="1" width="2.8515625" style="64" customWidth="1"/>
    <col min="2" max="2" width="8.7109375" style="64" bestFit="1" customWidth="1"/>
    <col min="3" max="3" width="65.140625" style="64" customWidth="1"/>
    <col min="4" max="4" width="0.85546875" style="69" customWidth="1"/>
    <col min="5" max="6" width="13.7109375" style="64" customWidth="1"/>
    <col min="7" max="7" width="11.421875" style="64" customWidth="1"/>
    <col min="8" max="8" width="0.85546875" style="64" customWidth="1"/>
    <col min="9" max="10" width="13.7109375" style="64" customWidth="1"/>
    <col min="11" max="11" width="11.421875" style="64" customWidth="1"/>
    <col min="12" max="12" width="0.85546875" style="64" customWidth="1"/>
    <col min="13" max="14" width="13.7109375" style="64" customWidth="1"/>
    <col min="15" max="16384" width="11.421875" style="64" customWidth="1"/>
  </cols>
  <sheetData>
    <row r="2" spans="2:15" ht="14.25">
      <c r="B2" s="210" t="s">
        <v>147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52"/>
    </row>
    <row r="3" spans="2:15" ht="12.75">
      <c r="B3" s="204" t="s">
        <v>98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45"/>
    </row>
    <row r="4" spans="2:15" ht="12.75">
      <c r="B4" s="204" t="s">
        <v>118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145"/>
    </row>
    <row r="5" spans="2:15" ht="12.75">
      <c r="B5" s="119"/>
      <c r="C5" s="119"/>
      <c r="D5" s="119"/>
      <c r="E5" s="143"/>
      <c r="F5" s="119"/>
      <c r="G5" s="119"/>
      <c r="H5" s="119"/>
      <c r="I5" s="143"/>
      <c r="J5" s="119"/>
      <c r="K5" s="119"/>
      <c r="L5" s="119"/>
      <c r="M5" s="143"/>
      <c r="N5" s="119"/>
      <c r="O5" s="119"/>
    </row>
    <row r="6" spans="2:15" ht="12.75">
      <c r="B6" s="209" t="s">
        <v>22</v>
      </c>
      <c r="C6" s="209"/>
      <c r="D6" s="120"/>
      <c r="E6" s="123"/>
      <c r="F6" s="101"/>
      <c r="G6" s="101"/>
      <c r="H6" s="101"/>
      <c r="I6" s="121"/>
      <c r="J6" s="101"/>
      <c r="K6" s="101"/>
      <c r="L6" s="101"/>
      <c r="M6" s="121"/>
      <c r="N6" s="101"/>
      <c r="O6" s="101"/>
    </row>
    <row r="8" spans="2:14" ht="12.75">
      <c r="B8" s="213" t="s">
        <v>64</v>
      </c>
      <c r="C8" s="214"/>
      <c r="D8" s="63"/>
      <c r="E8" s="208" t="s">
        <v>109</v>
      </c>
      <c r="F8" s="208"/>
      <c r="G8" s="208"/>
      <c r="I8" s="208" t="s">
        <v>120</v>
      </c>
      <c r="J8" s="208"/>
      <c r="K8" s="208"/>
      <c r="M8" s="208" t="s">
        <v>10</v>
      </c>
      <c r="N8" s="208"/>
    </row>
    <row r="9" spans="2:14" s="67" customFormat="1" ht="38.25">
      <c r="B9" s="215"/>
      <c r="C9" s="216"/>
      <c r="D9" s="63"/>
      <c r="E9" s="65" t="s">
        <v>65</v>
      </c>
      <c r="F9" s="66" t="s">
        <v>146</v>
      </c>
      <c r="G9" s="65" t="s">
        <v>0</v>
      </c>
      <c r="I9" s="65" t="s">
        <v>65</v>
      </c>
      <c r="J9" s="66" t="s">
        <v>146</v>
      </c>
      <c r="K9" s="65" t="s">
        <v>0</v>
      </c>
      <c r="M9" s="66" t="s">
        <v>66</v>
      </c>
      <c r="N9" s="66" t="s">
        <v>146</v>
      </c>
    </row>
    <row r="10" spans="2:14" s="67" customFormat="1" ht="12.75">
      <c r="B10" s="211" t="s">
        <v>67</v>
      </c>
      <c r="C10" s="211"/>
      <c r="D10" s="153"/>
      <c r="E10" s="114">
        <f>SUM(E11:E13)</f>
        <v>579712449</v>
      </c>
      <c r="F10" s="114">
        <f>SUM(F11:F13)</f>
        <v>431094130.15000033</v>
      </c>
      <c r="G10" s="151">
        <f aca="true" t="shared" si="0" ref="G10:G40">IF(E10=0," ",F10/E10)</f>
        <v>0.7436344189151617</v>
      </c>
      <c r="I10" s="114">
        <f>SUM(I11:I13)</f>
        <v>2076677963</v>
      </c>
      <c r="J10" s="114">
        <f>SUM(J11:J13)</f>
        <v>1267236169.769998</v>
      </c>
      <c r="K10" s="151">
        <f aca="true" t="shared" si="1" ref="K10:K41">IF(I10=0," ",J10/I10)</f>
        <v>0.6102227655651191</v>
      </c>
      <c r="M10" s="68">
        <f aca="true" t="shared" si="2" ref="M10:M37">+E10-I10</f>
        <v>-1496965514</v>
      </c>
      <c r="N10" s="68">
        <f aca="true" t="shared" si="3" ref="N10:N36">+F10-J10</f>
        <v>-836142039.6199977</v>
      </c>
    </row>
    <row r="11" spans="2:14" ht="12.75">
      <c r="B11" s="245" t="s">
        <v>68</v>
      </c>
      <c r="C11" s="245"/>
      <c r="D11" s="154"/>
      <c r="E11" s="155">
        <v>551677497</v>
      </c>
      <c r="F11" s="155">
        <v>410224633.15000033</v>
      </c>
      <c r="G11" s="156">
        <f t="shared" si="0"/>
        <v>0.7435950086432478</v>
      </c>
      <c r="I11" s="155">
        <v>1981777151</v>
      </c>
      <c r="J11" s="155">
        <v>1209295531.9199982</v>
      </c>
      <c r="K11" s="156">
        <f t="shared" si="1"/>
        <v>0.6102076266798164</v>
      </c>
      <c r="M11" s="157">
        <f t="shared" si="2"/>
        <v>-1430099654</v>
      </c>
      <c r="N11" s="157">
        <f t="shared" si="3"/>
        <v>-799070898.7699978</v>
      </c>
    </row>
    <row r="12" spans="2:14" ht="12.75">
      <c r="B12" s="246" t="s">
        <v>69</v>
      </c>
      <c r="C12" s="246"/>
      <c r="D12" s="154"/>
      <c r="E12" s="158">
        <v>0</v>
      </c>
      <c r="F12" s="158">
        <v>0</v>
      </c>
      <c r="G12" s="159" t="str">
        <f t="shared" si="0"/>
        <v> </v>
      </c>
      <c r="I12" s="158">
        <v>12477532</v>
      </c>
      <c r="J12" s="158">
        <v>1720712.3200000003</v>
      </c>
      <c r="K12" s="159">
        <f t="shared" si="1"/>
        <v>0.13790486131392013</v>
      </c>
      <c r="M12" s="160">
        <f t="shared" si="2"/>
        <v>-12477532</v>
      </c>
      <c r="N12" s="160">
        <f t="shared" si="3"/>
        <v>-1720712.3200000003</v>
      </c>
    </row>
    <row r="13" spans="2:14" ht="12.75">
      <c r="B13" s="247" t="s">
        <v>70</v>
      </c>
      <c r="C13" s="247"/>
      <c r="D13" s="154"/>
      <c r="E13" s="259">
        <v>28034952</v>
      </c>
      <c r="F13" s="258">
        <v>20869496.999999996</v>
      </c>
      <c r="G13" s="162">
        <f t="shared" si="0"/>
        <v>0.7444099422749144</v>
      </c>
      <c r="I13" s="161">
        <v>82423280</v>
      </c>
      <c r="J13" s="161">
        <v>56219925.529999964</v>
      </c>
      <c r="K13" s="162">
        <f t="shared" si="1"/>
        <v>0.682087943236425</v>
      </c>
      <c r="M13" s="163">
        <f t="shared" si="2"/>
        <v>-54388328</v>
      </c>
      <c r="N13" s="163">
        <f t="shared" si="3"/>
        <v>-35350428.52999997</v>
      </c>
    </row>
    <row r="14" spans="2:14" ht="12.75">
      <c r="B14" s="211" t="s">
        <v>71</v>
      </c>
      <c r="C14" s="211"/>
      <c r="D14" s="153"/>
      <c r="E14" s="116">
        <f>SUM(E15:E16)</f>
        <v>52785755</v>
      </c>
      <c r="F14" s="116">
        <f>SUM(F15:F16)</f>
        <v>31953689.950000003</v>
      </c>
      <c r="G14" s="151">
        <f t="shared" si="0"/>
        <v>0.6053468393129927</v>
      </c>
      <c r="I14" s="116">
        <f>SUM(I15:I16)</f>
        <v>160294918</v>
      </c>
      <c r="J14" s="116">
        <f>SUM(J15:J16)</f>
        <v>104329812.57</v>
      </c>
      <c r="K14" s="151">
        <f t="shared" si="1"/>
        <v>0.650861635987736</v>
      </c>
      <c r="M14" s="71">
        <f t="shared" si="2"/>
        <v>-107509163</v>
      </c>
      <c r="N14" s="71">
        <f t="shared" si="3"/>
        <v>-72376122.61999999</v>
      </c>
    </row>
    <row r="15" spans="2:14" ht="12.75">
      <c r="B15" s="245" t="s">
        <v>72</v>
      </c>
      <c r="C15" s="245"/>
      <c r="D15" s="154"/>
      <c r="E15" s="155">
        <v>51793810</v>
      </c>
      <c r="F15" s="155">
        <v>31524316.770000003</v>
      </c>
      <c r="G15" s="156">
        <f t="shared" si="0"/>
        <v>0.6086502763554178</v>
      </c>
      <c r="I15" s="155">
        <v>152282477</v>
      </c>
      <c r="J15" s="155">
        <v>102859906.44999999</v>
      </c>
      <c r="K15" s="156">
        <f t="shared" si="1"/>
        <v>0.6754546450541383</v>
      </c>
      <c r="M15" s="157">
        <f t="shared" si="2"/>
        <v>-100488667</v>
      </c>
      <c r="N15" s="157">
        <f t="shared" si="3"/>
        <v>-71335589.67999998</v>
      </c>
    </row>
    <row r="16" spans="2:14" ht="12.75">
      <c r="B16" s="247" t="s">
        <v>73</v>
      </c>
      <c r="C16" s="247"/>
      <c r="D16" s="154"/>
      <c r="E16" s="161">
        <v>991945</v>
      </c>
      <c r="F16" s="161">
        <v>429373.18</v>
      </c>
      <c r="G16" s="162">
        <f t="shared" si="0"/>
        <v>0.4328598662224216</v>
      </c>
      <c r="I16" s="161">
        <v>8012441</v>
      </c>
      <c r="J16" s="161">
        <v>1469906.1199999996</v>
      </c>
      <c r="K16" s="162">
        <f t="shared" si="1"/>
        <v>0.18345297269583635</v>
      </c>
      <c r="M16" s="163">
        <f t="shared" si="2"/>
        <v>-7020496</v>
      </c>
      <c r="N16" s="163">
        <f t="shared" si="3"/>
        <v>-1040532.9399999997</v>
      </c>
    </row>
    <row r="17" spans="2:14" ht="12.75">
      <c r="B17" s="211" t="s">
        <v>74</v>
      </c>
      <c r="C17" s="211"/>
      <c r="D17" s="153"/>
      <c r="E17" s="116">
        <f>SUM(E18:E19)</f>
        <v>898335999</v>
      </c>
      <c r="F17" s="116">
        <f>SUM(F18:F19)</f>
        <v>549565446.3600003</v>
      </c>
      <c r="G17" s="151">
        <f t="shared" si="0"/>
        <v>0.6117593494769881</v>
      </c>
      <c r="I17" s="116">
        <f>SUM(I18:I19)</f>
        <v>2551424171</v>
      </c>
      <c r="J17" s="116">
        <f>SUM(J18:J19)</f>
        <v>1292310244.530003</v>
      </c>
      <c r="K17" s="151">
        <f t="shared" si="1"/>
        <v>0.5065054486896616</v>
      </c>
      <c r="M17" s="71">
        <f t="shared" si="2"/>
        <v>-1653088172</v>
      </c>
      <c r="N17" s="71">
        <f t="shared" si="3"/>
        <v>-742744798.1700028</v>
      </c>
    </row>
    <row r="18" spans="2:14" ht="12.75">
      <c r="B18" s="245" t="s">
        <v>75</v>
      </c>
      <c r="C18" s="245"/>
      <c r="D18" s="154"/>
      <c r="E18" s="155">
        <v>580957788</v>
      </c>
      <c r="F18" s="155">
        <v>349047233.25000024</v>
      </c>
      <c r="G18" s="156">
        <f t="shared" si="0"/>
        <v>0.6008134161547728</v>
      </c>
      <c r="I18" s="155">
        <v>1228106298</v>
      </c>
      <c r="J18" s="155">
        <v>604261048.2400014</v>
      </c>
      <c r="K18" s="156">
        <f t="shared" si="1"/>
        <v>0.49202666676659407</v>
      </c>
      <c r="M18" s="157">
        <f t="shared" si="2"/>
        <v>-647148510</v>
      </c>
      <c r="N18" s="157">
        <f t="shared" si="3"/>
        <v>-255213814.9900012</v>
      </c>
    </row>
    <row r="19" spans="2:14" ht="12.75">
      <c r="B19" s="247" t="s">
        <v>76</v>
      </c>
      <c r="C19" s="247"/>
      <c r="D19" s="154"/>
      <c r="E19" s="161">
        <v>317378211</v>
      </c>
      <c r="F19" s="161">
        <v>200518213.11000004</v>
      </c>
      <c r="G19" s="162">
        <f t="shared" si="0"/>
        <v>0.6317957760181592</v>
      </c>
      <c r="I19" s="161">
        <v>1323317873</v>
      </c>
      <c r="J19" s="161">
        <v>688049196.2900015</v>
      </c>
      <c r="K19" s="162">
        <f t="shared" si="1"/>
        <v>0.5199424947916512</v>
      </c>
      <c r="M19" s="163">
        <f t="shared" si="2"/>
        <v>-1005939662</v>
      </c>
      <c r="N19" s="163">
        <f t="shared" si="3"/>
        <v>-487530983.1800015</v>
      </c>
    </row>
    <row r="20" spans="2:14" ht="12.75">
      <c r="B20" s="211" t="s">
        <v>77</v>
      </c>
      <c r="C20" s="211"/>
      <c r="D20" s="153"/>
      <c r="E20" s="116">
        <f>SUM(E21:E22)</f>
        <v>48484945</v>
      </c>
      <c r="F20" s="116">
        <f>SUM(F21:F22)</f>
        <v>48472271.18</v>
      </c>
      <c r="G20" s="151">
        <f t="shared" si="0"/>
        <v>0.9997386029828434</v>
      </c>
      <c r="I20" s="116">
        <f>SUM(I21:I22)</f>
        <v>187794843</v>
      </c>
      <c r="J20" s="116">
        <f>SUM(J21:J22)</f>
        <v>153131262.01999998</v>
      </c>
      <c r="K20" s="151">
        <f t="shared" si="1"/>
        <v>0.815417822841919</v>
      </c>
      <c r="M20" s="71">
        <f t="shared" si="2"/>
        <v>-139309898</v>
      </c>
      <c r="N20" s="71">
        <f>+F20-J20</f>
        <v>-104658990.83999997</v>
      </c>
    </row>
    <row r="21" spans="2:14" ht="12.75">
      <c r="B21" s="248" t="s">
        <v>78</v>
      </c>
      <c r="C21" s="248"/>
      <c r="D21" s="154"/>
      <c r="E21" s="164">
        <v>48484945</v>
      </c>
      <c r="F21" s="164">
        <v>48472271.18</v>
      </c>
      <c r="G21" s="165">
        <f t="shared" si="0"/>
        <v>0.9997386029828434</v>
      </c>
      <c r="I21" s="164">
        <v>187794843</v>
      </c>
      <c r="J21" s="164">
        <v>153131262.01999998</v>
      </c>
      <c r="K21" s="165">
        <f t="shared" si="1"/>
        <v>0.815417822841919</v>
      </c>
      <c r="M21" s="166">
        <f t="shared" si="2"/>
        <v>-139309898</v>
      </c>
      <c r="N21" s="166">
        <f t="shared" si="3"/>
        <v>-104658990.83999997</v>
      </c>
    </row>
    <row r="22" spans="2:14" ht="12.75">
      <c r="B22" s="249" t="s">
        <v>107</v>
      </c>
      <c r="C22" s="249"/>
      <c r="D22" s="154"/>
      <c r="E22" s="167">
        <v>0</v>
      </c>
      <c r="F22" s="167">
        <v>0</v>
      </c>
      <c r="G22" s="168" t="str">
        <f>IF(E22=0," ",F22/E22)</f>
        <v> </v>
      </c>
      <c r="I22" s="167"/>
      <c r="J22" s="167"/>
      <c r="K22" s="168" t="str">
        <f>IF(I22=0," ",J22/I22)</f>
        <v> </v>
      </c>
      <c r="M22" s="169">
        <f>+E22-I22</f>
        <v>0</v>
      </c>
      <c r="N22" s="169">
        <f>+F22-J22</f>
        <v>0</v>
      </c>
    </row>
    <row r="23" spans="2:14" ht="12.75">
      <c r="B23" s="211" t="s">
        <v>79</v>
      </c>
      <c r="C23" s="211"/>
      <c r="D23" s="153"/>
      <c r="E23" s="116">
        <f>SUM(E24:E28)</f>
        <v>68012197</v>
      </c>
      <c r="F23" s="116">
        <f>SUM(F24:F28)</f>
        <v>52116378.23</v>
      </c>
      <c r="G23" s="151">
        <f t="shared" si="0"/>
        <v>0.7662798810925046</v>
      </c>
      <c r="I23" s="116">
        <f>SUM(I24:I28)</f>
        <v>99405855</v>
      </c>
      <c r="J23" s="116">
        <f>SUM(J24:J28)</f>
        <v>78149554.49000001</v>
      </c>
      <c r="K23" s="151">
        <f t="shared" si="1"/>
        <v>0.7861665139342146</v>
      </c>
      <c r="M23" s="71">
        <f t="shared" si="2"/>
        <v>-31393658</v>
      </c>
      <c r="N23" s="71">
        <f t="shared" si="3"/>
        <v>-26033176.260000013</v>
      </c>
    </row>
    <row r="24" spans="2:14" ht="12.75">
      <c r="B24" s="245" t="s">
        <v>80</v>
      </c>
      <c r="C24" s="245"/>
      <c r="D24" s="154"/>
      <c r="E24" s="155">
        <v>0</v>
      </c>
      <c r="F24" s="155">
        <v>0</v>
      </c>
      <c r="G24" s="156" t="str">
        <f t="shared" si="0"/>
        <v> </v>
      </c>
      <c r="I24" s="155">
        <v>0</v>
      </c>
      <c r="J24" s="155">
        <v>0</v>
      </c>
      <c r="K24" s="156" t="str">
        <f t="shared" si="1"/>
        <v> </v>
      </c>
      <c r="M24" s="157">
        <f t="shared" si="2"/>
        <v>0</v>
      </c>
      <c r="N24" s="157">
        <f t="shared" si="3"/>
        <v>0</v>
      </c>
    </row>
    <row r="25" spans="2:14" ht="12.75">
      <c r="B25" s="245" t="s">
        <v>81</v>
      </c>
      <c r="C25" s="245"/>
      <c r="D25" s="154"/>
      <c r="E25" s="155">
        <v>10642312</v>
      </c>
      <c r="F25" s="155">
        <v>7818750</v>
      </c>
      <c r="G25" s="156">
        <f t="shared" si="0"/>
        <v>0.7346852826716601</v>
      </c>
      <c r="I25" s="155">
        <v>13628771</v>
      </c>
      <c r="J25" s="155">
        <v>9203285.4</v>
      </c>
      <c r="K25" s="156">
        <f t="shared" si="1"/>
        <v>0.6752835894006878</v>
      </c>
      <c r="M25" s="157">
        <f t="shared" si="2"/>
        <v>-2986459</v>
      </c>
      <c r="N25" s="157">
        <f t="shared" si="3"/>
        <v>-1384535.4000000004</v>
      </c>
    </row>
    <row r="26" spans="2:14" ht="12.75">
      <c r="B26" s="246" t="s">
        <v>82</v>
      </c>
      <c r="C26" s="246"/>
      <c r="D26" s="154"/>
      <c r="E26" s="158">
        <v>0</v>
      </c>
      <c r="F26" s="158">
        <v>0</v>
      </c>
      <c r="G26" s="159" t="str">
        <f t="shared" si="0"/>
        <v> </v>
      </c>
      <c r="I26" s="158">
        <v>14000</v>
      </c>
      <c r="J26" s="158">
        <v>0</v>
      </c>
      <c r="K26" s="159">
        <f t="shared" si="1"/>
        <v>0</v>
      </c>
      <c r="M26" s="160">
        <f t="shared" si="2"/>
        <v>-14000</v>
      </c>
      <c r="N26" s="160">
        <f t="shared" si="3"/>
        <v>0</v>
      </c>
    </row>
    <row r="27" spans="2:14" ht="12.75">
      <c r="B27" s="246" t="s">
        <v>83</v>
      </c>
      <c r="C27" s="246"/>
      <c r="D27" s="154"/>
      <c r="E27" s="158">
        <v>46418251</v>
      </c>
      <c r="F27" s="158">
        <v>40183280.58</v>
      </c>
      <c r="G27" s="159">
        <f t="shared" si="0"/>
        <v>0.8656784715994577</v>
      </c>
      <c r="I27" s="158">
        <v>64631316</v>
      </c>
      <c r="J27" s="158">
        <v>52053851.24</v>
      </c>
      <c r="K27" s="159">
        <f t="shared" si="1"/>
        <v>0.8053967404903221</v>
      </c>
      <c r="M27" s="160">
        <f t="shared" si="2"/>
        <v>-18213065</v>
      </c>
      <c r="N27" s="160">
        <f t="shared" si="3"/>
        <v>-11870570.660000004</v>
      </c>
    </row>
    <row r="28" spans="2:14" ht="12.75">
      <c r="B28" s="247" t="s">
        <v>84</v>
      </c>
      <c r="C28" s="247"/>
      <c r="D28" s="154"/>
      <c r="E28" s="161">
        <v>10951634</v>
      </c>
      <c r="F28" s="161">
        <v>4114347.650000001</v>
      </c>
      <c r="G28" s="162">
        <f t="shared" si="0"/>
        <v>0.3756834505243693</v>
      </c>
      <c r="I28" s="161">
        <v>21131768</v>
      </c>
      <c r="J28" s="161">
        <v>16892417.85</v>
      </c>
      <c r="K28" s="162">
        <f t="shared" si="1"/>
        <v>0.7993849757388971</v>
      </c>
      <c r="M28" s="163">
        <f t="shared" si="2"/>
        <v>-10180134</v>
      </c>
      <c r="N28" s="163">
        <f t="shared" si="3"/>
        <v>-12778070.200000001</v>
      </c>
    </row>
    <row r="29" spans="2:14" ht="12.75">
      <c r="B29" s="211" t="s">
        <v>85</v>
      </c>
      <c r="C29" s="211"/>
      <c r="D29" s="153"/>
      <c r="E29" s="116">
        <f>SUM(E30)</f>
        <v>152884036</v>
      </c>
      <c r="F29" s="116">
        <f>SUM(F30)</f>
        <v>22570915</v>
      </c>
      <c r="G29" s="151">
        <f t="shared" si="0"/>
        <v>0.14763421734889312</v>
      </c>
      <c r="I29" s="116">
        <f>SUM(I30)</f>
        <v>3262877</v>
      </c>
      <c r="J29" s="116">
        <f>SUM(J30)</f>
        <v>219167</v>
      </c>
      <c r="K29" s="151">
        <f t="shared" si="1"/>
        <v>0.06716986267027535</v>
      </c>
      <c r="M29" s="71">
        <f t="shared" si="2"/>
        <v>149621159</v>
      </c>
      <c r="N29" s="71">
        <f t="shared" si="3"/>
        <v>22351748</v>
      </c>
    </row>
    <row r="30" spans="2:14" ht="12.75">
      <c r="B30" s="250" t="s">
        <v>86</v>
      </c>
      <c r="C30" s="250"/>
      <c r="D30" s="154"/>
      <c r="E30" s="170">
        <v>152884036</v>
      </c>
      <c r="F30" s="170">
        <v>22570915</v>
      </c>
      <c r="G30" s="171">
        <f t="shared" si="0"/>
        <v>0.14763421734889312</v>
      </c>
      <c r="I30" s="170">
        <v>3262877</v>
      </c>
      <c r="J30" s="170">
        <v>219167</v>
      </c>
      <c r="K30" s="171">
        <f t="shared" si="1"/>
        <v>0.06716986267027535</v>
      </c>
      <c r="M30" s="172">
        <f t="shared" si="2"/>
        <v>149621159</v>
      </c>
      <c r="N30" s="172">
        <f t="shared" si="3"/>
        <v>22351748</v>
      </c>
    </row>
    <row r="31" spans="2:14" ht="12.75">
      <c r="B31" s="211" t="s">
        <v>87</v>
      </c>
      <c r="C31" s="211"/>
      <c r="D31" s="153"/>
      <c r="E31" s="116">
        <f>SUM(E32)</f>
        <v>0</v>
      </c>
      <c r="F31" s="116">
        <f>SUM(F32)</f>
        <v>0</v>
      </c>
      <c r="G31" s="151" t="str">
        <f t="shared" si="0"/>
        <v> </v>
      </c>
      <c r="I31" s="116">
        <f>SUM(I32)</f>
        <v>0</v>
      </c>
      <c r="J31" s="116">
        <f>SUM(J32)</f>
        <v>0</v>
      </c>
      <c r="K31" s="151" t="str">
        <f t="shared" si="1"/>
        <v> </v>
      </c>
      <c r="M31" s="71">
        <f t="shared" si="2"/>
        <v>0</v>
      </c>
      <c r="N31" s="71">
        <f t="shared" si="3"/>
        <v>0</v>
      </c>
    </row>
    <row r="32" spans="2:14" ht="12.75">
      <c r="B32" s="250" t="s">
        <v>88</v>
      </c>
      <c r="C32" s="250"/>
      <c r="D32" s="154"/>
      <c r="E32" s="170">
        <v>0</v>
      </c>
      <c r="F32" s="170">
        <v>0</v>
      </c>
      <c r="G32" s="171" t="str">
        <f t="shared" si="0"/>
        <v> </v>
      </c>
      <c r="I32" s="170">
        <v>0</v>
      </c>
      <c r="J32" s="170">
        <v>0</v>
      </c>
      <c r="K32" s="171" t="str">
        <f t="shared" si="1"/>
        <v> </v>
      </c>
      <c r="M32" s="172">
        <f t="shared" si="2"/>
        <v>0</v>
      </c>
      <c r="N32" s="172">
        <f t="shared" si="3"/>
        <v>0</v>
      </c>
    </row>
    <row r="33" spans="2:14" ht="12.75">
      <c r="B33" s="211" t="s">
        <v>89</v>
      </c>
      <c r="C33" s="211"/>
      <c r="D33" s="153"/>
      <c r="E33" s="116">
        <f>SUM(E34:E40)</f>
        <v>158248387</v>
      </c>
      <c r="F33" s="116">
        <f>SUM(F34:F40)</f>
        <v>74400597.14999998</v>
      </c>
      <c r="G33" s="151">
        <f t="shared" si="0"/>
        <v>0.47015074567553083</v>
      </c>
      <c r="I33" s="116">
        <f>SUM(I34:I40)</f>
        <v>371298845</v>
      </c>
      <c r="J33" s="116">
        <f>SUM(J34:J40)</f>
        <v>86110877.54</v>
      </c>
      <c r="K33" s="151">
        <f t="shared" si="1"/>
        <v>0.23191797846826054</v>
      </c>
      <c r="M33" s="71">
        <f t="shared" si="2"/>
        <v>-213050458</v>
      </c>
      <c r="N33" s="71">
        <f t="shared" si="3"/>
        <v>-11710280.39000003</v>
      </c>
    </row>
    <row r="34" spans="2:14" ht="12.75">
      <c r="B34" s="245" t="s">
        <v>90</v>
      </c>
      <c r="C34" s="245"/>
      <c r="D34" s="154"/>
      <c r="E34" s="155">
        <v>0</v>
      </c>
      <c r="F34" s="155">
        <v>0</v>
      </c>
      <c r="G34" s="156" t="str">
        <f t="shared" si="0"/>
        <v> </v>
      </c>
      <c r="I34" s="155">
        <v>796048</v>
      </c>
      <c r="J34" s="155">
        <v>0</v>
      </c>
      <c r="K34" s="156">
        <f t="shared" si="1"/>
        <v>0</v>
      </c>
      <c r="M34" s="157">
        <f t="shared" si="2"/>
        <v>-796048</v>
      </c>
      <c r="N34" s="157">
        <f t="shared" si="3"/>
        <v>0</v>
      </c>
    </row>
    <row r="35" spans="2:14" ht="12.75">
      <c r="B35" s="245" t="s">
        <v>91</v>
      </c>
      <c r="C35" s="245"/>
      <c r="D35" s="154"/>
      <c r="E35" s="155">
        <v>58421405</v>
      </c>
      <c r="F35" s="155">
        <v>31946010.980000004</v>
      </c>
      <c r="G35" s="156">
        <f t="shared" si="0"/>
        <v>0.5468203132054082</v>
      </c>
      <c r="I35" s="155">
        <v>135651056</v>
      </c>
      <c r="J35" s="155">
        <v>34022062.01</v>
      </c>
      <c r="K35" s="156">
        <f t="shared" si="1"/>
        <v>0.25080572914964994</v>
      </c>
      <c r="M35" s="157">
        <f t="shared" si="2"/>
        <v>-77229651</v>
      </c>
      <c r="N35" s="157">
        <f t="shared" si="3"/>
        <v>-2076051.0299999937</v>
      </c>
    </row>
    <row r="36" spans="2:14" ht="12.75">
      <c r="B36" s="251" t="s">
        <v>92</v>
      </c>
      <c r="C36" s="252"/>
      <c r="D36" s="154"/>
      <c r="E36" s="158">
        <v>68327440</v>
      </c>
      <c r="F36" s="158">
        <v>33176837.16999998</v>
      </c>
      <c r="G36" s="159">
        <f t="shared" si="0"/>
        <v>0.4855565665858399</v>
      </c>
      <c r="I36" s="158">
        <v>146042608</v>
      </c>
      <c r="J36" s="158">
        <v>29617239.260000005</v>
      </c>
      <c r="K36" s="159">
        <f t="shared" si="1"/>
        <v>0.20279861929061144</v>
      </c>
      <c r="M36" s="160">
        <f t="shared" si="2"/>
        <v>-77715168</v>
      </c>
      <c r="N36" s="160">
        <f t="shared" si="3"/>
        <v>3559597.909999974</v>
      </c>
    </row>
    <row r="37" spans="2:14" ht="12.75">
      <c r="B37" s="253" t="s">
        <v>93</v>
      </c>
      <c r="C37" s="254"/>
      <c r="D37" s="154"/>
      <c r="E37" s="158">
        <v>0</v>
      </c>
      <c r="F37" s="158">
        <v>0</v>
      </c>
      <c r="G37" s="159" t="str">
        <f t="shared" si="0"/>
        <v> </v>
      </c>
      <c r="I37" s="158">
        <v>0</v>
      </c>
      <c r="J37" s="158">
        <v>0</v>
      </c>
      <c r="K37" s="159" t="str">
        <f t="shared" si="1"/>
        <v> </v>
      </c>
      <c r="M37" s="160">
        <f t="shared" si="2"/>
        <v>0</v>
      </c>
      <c r="N37" s="160">
        <f aca="true" t="shared" si="4" ref="N37:N42">+F37-J37</f>
        <v>0</v>
      </c>
    </row>
    <row r="38" spans="2:14" ht="12.75">
      <c r="B38" s="246" t="s">
        <v>94</v>
      </c>
      <c r="C38" s="246"/>
      <c r="D38" s="154"/>
      <c r="E38" s="158">
        <v>193347</v>
      </c>
      <c r="F38" s="158">
        <v>136839.43</v>
      </c>
      <c r="G38" s="159">
        <f t="shared" si="0"/>
        <v>0.7077401252670069</v>
      </c>
      <c r="I38" s="158">
        <v>7104957</v>
      </c>
      <c r="J38" s="158">
        <v>6617472.74</v>
      </c>
      <c r="K38" s="159">
        <f t="shared" si="1"/>
        <v>0.9313881477396697</v>
      </c>
      <c r="M38" s="160">
        <f>+E38-I38</f>
        <v>-6911610</v>
      </c>
      <c r="N38" s="160">
        <f t="shared" si="4"/>
        <v>-6480633.3100000005</v>
      </c>
    </row>
    <row r="39" spans="2:14" ht="12.75">
      <c r="B39" s="246" t="s">
        <v>95</v>
      </c>
      <c r="C39" s="246"/>
      <c r="D39" s="154"/>
      <c r="E39" s="158">
        <v>1178988</v>
      </c>
      <c r="F39" s="158">
        <v>409916.43</v>
      </c>
      <c r="G39" s="159">
        <f t="shared" si="0"/>
        <v>0.347684989160195</v>
      </c>
      <c r="I39" s="158">
        <v>345915</v>
      </c>
      <c r="J39" s="158">
        <v>147560.6</v>
      </c>
      <c r="K39" s="159">
        <f t="shared" si="1"/>
        <v>0.42658051833542926</v>
      </c>
      <c r="M39" s="160">
        <f>+E39-I39</f>
        <v>833073</v>
      </c>
      <c r="N39" s="160">
        <f t="shared" si="4"/>
        <v>262355.82999999996</v>
      </c>
    </row>
    <row r="40" spans="2:14" ht="12.75">
      <c r="B40" s="249" t="s">
        <v>96</v>
      </c>
      <c r="C40" s="249"/>
      <c r="D40" s="154"/>
      <c r="E40" s="167">
        <v>30127207</v>
      </c>
      <c r="F40" s="167">
        <v>8730993.139999999</v>
      </c>
      <c r="G40" s="168">
        <f t="shared" si="0"/>
        <v>0.28980426695378697</v>
      </c>
      <c r="I40" s="167">
        <v>81358261</v>
      </c>
      <c r="J40" s="167">
        <v>15706542.930000002</v>
      </c>
      <c r="K40" s="168">
        <f t="shared" si="1"/>
        <v>0.19305406404888623</v>
      </c>
      <c r="M40" s="169">
        <f>+E40-I40</f>
        <v>-51231054</v>
      </c>
      <c r="N40" s="169">
        <f t="shared" si="4"/>
        <v>-6975549.790000003</v>
      </c>
    </row>
    <row r="41" spans="5:14" ht="3.75" customHeight="1">
      <c r="E41" s="115"/>
      <c r="F41" s="115"/>
      <c r="G41" s="150"/>
      <c r="I41" s="115">
        <v>0</v>
      </c>
      <c r="J41" s="115">
        <v>0</v>
      </c>
      <c r="K41" s="150" t="str">
        <f t="shared" si="1"/>
        <v> </v>
      </c>
      <c r="M41" s="64">
        <f>+E41-I41</f>
        <v>0</v>
      </c>
      <c r="N41" s="64">
        <f t="shared" si="4"/>
        <v>0</v>
      </c>
    </row>
    <row r="42" spans="2:14" ht="21" customHeight="1">
      <c r="B42" s="212" t="s">
        <v>97</v>
      </c>
      <c r="C42" s="212"/>
      <c r="D42" s="70"/>
      <c r="E42" s="116">
        <f>+E33+E31+E29+E23+E20+E17+E14+E10</f>
        <v>1958463768</v>
      </c>
      <c r="F42" s="116">
        <f>+F33+F31+F29+F23+F20+F17+F14+F10</f>
        <v>1210173428.0200005</v>
      </c>
      <c r="G42" s="151">
        <f>IF(E42=0," ",F42/E42)</f>
        <v>0.6179197429094335</v>
      </c>
      <c r="I42" s="116">
        <f>+I33+I31+I29+I23+I20+I17+I14+I10</f>
        <v>5450159472</v>
      </c>
      <c r="J42" s="116">
        <f>+J33+J31+J29+J23+J20+J17+J14+J10</f>
        <v>2981487087.920001</v>
      </c>
      <c r="K42" s="151">
        <f>IF(I42=0," ",J42/I42)</f>
        <v>0.5470458439312252</v>
      </c>
      <c r="M42" s="71">
        <f>+E42-I42</f>
        <v>-3491695704</v>
      </c>
      <c r="N42" s="71">
        <f t="shared" si="4"/>
        <v>-1771313659.9000006</v>
      </c>
    </row>
    <row r="43" ht="12.75">
      <c r="B43" s="103" t="s">
        <v>145</v>
      </c>
    </row>
    <row r="44" ht="12.75">
      <c r="B44" s="102" t="s">
        <v>141</v>
      </c>
    </row>
    <row r="45" ht="12.75">
      <c r="B45" s="1" t="s">
        <v>151</v>
      </c>
    </row>
  </sheetData>
  <sheetProtection/>
  <mergeCells count="39">
    <mergeCell ref="B22:C22"/>
    <mergeCell ref="B27:C27"/>
    <mergeCell ref="B26:C26"/>
    <mergeCell ref="B33:C33"/>
    <mergeCell ref="B12:C12"/>
    <mergeCell ref="B8:C9"/>
    <mergeCell ref="B28:C28"/>
    <mergeCell ref="B32:C32"/>
    <mergeCell ref="B19:C19"/>
    <mergeCell ref="B18:C18"/>
    <mergeCell ref="B42:C42"/>
    <mergeCell ref="B25:C25"/>
    <mergeCell ref="B29:C29"/>
    <mergeCell ref="B30:C30"/>
    <mergeCell ref="B31:C31"/>
    <mergeCell ref="B40:C40"/>
    <mergeCell ref="B39:C39"/>
    <mergeCell ref="B38:C38"/>
    <mergeCell ref="B36:C36"/>
    <mergeCell ref="B34:C34"/>
    <mergeCell ref="B35:C35"/>
    <mergeCell ref="B24:C24"/>
    <mergeCell ref="I8:K8"/>
    <mergeCell ref="B10:C10"/>
    <mergeCell ref="B14:C14"/>
    <mergeCell ref="B17:C17"/>
    <mergeCell ref="B20:C20"/>
    <mergeCell ref="B23:C23"/>
    <mergeCell ref="B21:C21"/>
    <mergeCell ref="B13:C13"/>
    <mergeCell ref="B16:C16"/>
    <mergeCell ref="B11:C11"/>
    <mergeCell ref="E8:G8"/>
    <mergeCell ref="B6:C6"/>
    <mergeCell ref="B2:N2"/>
    <mergeCell ref="B3:N3"/>
    <mergeCell ref="B4:N4"/>
    <mergeCell ref="B15:C15"/>
    <mergeCell ref="M8:N8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9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5"/>
  <sheetViews>
    <sheetView showGridLines="0" showZeros="0" zoomScalePageLayoutView="0" workbookViewId="0" topLeftCell="A1">
      <selection activeCell="B5" sqref="B5:U5"/>
    </sheetView>
  </sheetViews>
  <sheetFormatPr defaultColWidth="16.8515625" defaultRowHeight="12.75"/>
  <cols>
    <col min="1" max="1" width="2.7109375" style="57" customWidth="1"/>
    <col min="2" max="2" width="35.00390625" style="57" customWidth="1"/>
    <col min="3" max="4" width="13.7109375" style="57" bestFit="1" customWidth="1"/>
    <col min="5" max="5" width="11.8515625" style="57" bestFit="1" customWidth="1"/>
    <col min="6" max="7" width="11.28125" style="57" customWidth="1"/>
    <col min="8" max="8" width="11.8515625" style="57" bestFit="1" customWidth="1"/>
    <col min="9" max="10" width="12.00390625" style="57" bestFit="1" customWidth="1"/>
    <col min="11" max="11" width="9.7109375" style="57" bestFit="1" customWidth="1"/>
    <col min="12" max="12" width="12.421875" style="57" bestFit="1" customWidth="1"/>
    <col min="13" max="13" width="11.57421875" style="57" bestFit="1" customWidth="1"/>
    <col min="14" max="14" width="9.7109375" style="57" bestFit="1" customWidth="1"/>
    <col min="15" max="16" width="11.57421875" style="57" customWidth="1"/>
    <col min="17" max="17" width="9.7109375" style="57" bestFit="1" customWidth="1"/>
    <col min="18" max="19" width="11.57421875" style="57" customWidth="1"/>
    <col min="20" max="20" width="12.00390625" style="57" bestFit="1" customWidth="1"/>
    <col min="21" max="21" width="7.7109375" style="185" bestFit="1" customWidth="1"/>
    <col min="22" max="16384" width="16.8515625" style="57" customWidth="1"/>
  </cols>
  <sheetData>
    <row r="2" spans="2:21" ht="15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178"/>
    </row>
    <row r="3" spans="2:21" ht="20.25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</row>
    <row r="4" spans="2:21" ht="20.25">
      <c r="B4" s="219" t="s">
        <v>11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</row>
    <row r="5" spans="2:21" ht="18.75">
      <c r="B5" s="217" t="s">
        <v>12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</row>
    <row r="6" spans="2:21" ht="15">
      <c r="B6" s="218" t="s">
        <v>119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3:21" ht="15.75"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2:21" ht="15">
      <c r="B8" s="94" t="s">
        <v>23</v>
      </c>
      <c r="C8" s="95"/>
      <c r="D8" s="95"/>
      <c r="E8" s="95"/>
      <c r="F8" s="95"/>
      <c r="G8" s="95"/>
      <c r="H8" s="95"/>
      <c r="I8" s="96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179"/>
    </row>
    <row r="9" spans="2:21" ht="15">
      <c r="B9" s="94" t="s">
        <v>9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5"/>
      <c r="U9" s="179"/>
    </row>
    <row r="10" spans="2:21" ht="15.75" thickBot="1">
      <c r="B10" s="94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5"/>
      <c r="U10" s="179"/>
    </row>
    <row r="11" spans="2:21" ht="15.75" thickBot="1">
      <c r="B11" s="94"/>
      <c r="C11" s="220" t="s">
        <v>26</v>
      </c>
      <c r="D11" s="221"/>
      <c r="E11" s="222"/>
      <c r="F11" s="220" t="s">
        <v>148</v>
      </c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2"/>
    </row>
    <row r="12" spans="2:21" ht="22.5" customHeight="1">
      <c r="B12" s="223" t="s">
        <v>140</v>
      </c>
      <c r="C12" s="231" t="s">
        <v>24</v>
      </c>
      <c r="D12" s="232"/>
      <c r="E12" s="233"/>
      <c r="F12" s="231" t="s">
        <v>28</v>
      </c>
      <c r="G12" s="232"/>
      <c r="H12" s="233"/>
      <c r="I12" s="228" t="s">
        <v>29</v>
      </c>
      <c r="J12" s="229"/>
      <c r="K12" s="230"/>
      <c r="L12" s="228" t="s">
        <v>62</v>
      </c>
      <c r="M12" s="229"/>
      <c r="N12" s="230"/>
      <c r="O12" s="228" t="s">
        <v>30</v>
      </c>
      <c r="P12" s="229"/>
      <c r="Q12" s="230"/>
      <c r="R12" s="225" t="s">
        <v>4</v>
      </c>
      <c r="S12" s="226"/>
      <c r="T12" s="226"/>
      <c r="U12" s="227"/>
    </row>
    <row r="13" spans="2:21" ht="15">
      <c r="B13" s="224"/>
      <c r="C13" s="5">
        <v>2016</v>
      </c>
      <c r="D13" s="3">
        <v>2017</v>
      </c>
      <c r="E13" s="6" t="s">
        <v>13</v>
      </c>
      <c r="F13" s="5">
        <v>2016</v>
      </c>
      <c r="G13" s="3">
        <v>2017</v>
      </c>
      <c r="H13" s="6" t="s">
        <v>13</v>
      </c>
      <c r="I13" s="5">
        <v>2016</v>
      </c>
      <c r="J13" s="3">
        <v>2017</v>
      </c>
      <c r="K13" s="6" t="s">
        <v>13</v>
      </c>
      <c r="L13" s="5">
        <v>2016</v>
      </c>
      <c r="M13" s="3">
        <v>2017</v>
      </c>
      <c r="N13" s="6" t="s">
        <v>13</v>
      </c>
      <c r="O13" s="5">
        <v>2016</v>
      </c>
      <c r="P13" s="3">
        <v>2017</v>
      </c>
      <c r="Q13" s="6" t="s">
        <v>13</v>
      </c>
      <c r="R13" s="5">
        <v>2016</v>
      </c>
      <c r="S13" s="3">
        <v>2017</v>
      </c>
      <c r="T13" s="3" t="s">
        <v>13</v>
      </c>
      <c r="U13" s="7" t="s">
        <v>14</v>
      </c>
    </row>
    <row r="14" spans="2:21" ht="4.5" customHeight="1">
      <c r="B14" s="58"/>
      <c r="C14" s="98"/>
      <c r="D14" s="99"/>
      <c r="E14" s="100"/>
      <c r="F14" s="98"/>
      <c r="G14" s="99"/>
      <c r="H14" s="100"/>
      <c r="I14" s="98"/>
      <c r="J14" s="99"/>
      <c r="K14" s="100"/>
      <c r="L14" s="98"/>
      <c r="M14" s="99"/>
      <c r="N14" s="100"/>
      <c r="O14" s="98"/>
      <c r="P14" s="99"/>
      <c r="Q14" s="100"/>
      <c r="R14" s="98"/>
      <c r="S14" s="99"/>
      <c r="T14" s="99"/>
      <c r="U14" s="180"/>
    </row>
    <row r="15" spans="2:22" ht="15">
      <c r="B15" s="91" t="s">
        <v>15</v>
      </c>
      <c r="C15" s="23">
        <f>SUM(C17:C22)</f>
        <v>1647331345</v>
      </c>
      <c r="D15" s="24">
        <f>SUM(D17:D22)</f>
        <v>5075597750</v>
      </c>
      <c r="E15" s="25">
        <f>+D15-C15</f>
        <v>3428266405</v>
      </c>
      <c r="F15" s="23">
        <f>SUM(F17:F22)</f>
        <v>1038812222.2100003</v>
      </c>
      <c r="G15" s="24">
        <f>SUM(G17:G22)</f>
        <v>2575836910.359999</v>
      </c>
      <c r="H15" s="25">
        <f>+G15-F15</f>
        <v>1537024688.149999</v>
      </c>
      <c r="I15" s="23">
        <f>SUM(I17:I22)</f>
        <v>74324151.14</v>
      </c>
      <c r="J15" s="26">
        <f>SUM(J17:J22)</f>
        <v>128294938.6199999</v>
      </c>
      <c r="K15" s="27">
        <f>+J15-I15</f>
        <v>53970787.4799999</v>
      </c>
      <c r="L15" s="23">
        <f>SUM(L17:L22)</f>
        <v>0</v>
      </c>
      <c r="M15" s="24">
        <f>SUM(M17:M22)</f>
        <v>0</v>
      </c>
      <c r="N15" s="25">
        <f>+M15-L15</f>
        <v>0</v>
      </c>
      <c r="O15" s="23">
        <f>SUM(O17:O22)</f>
        <v>65542.51999999999</v>
      </c>
      <c r="P15" s="24">
        <f>SUM(P17:P22)</f>
        <v>191025194.4</v>
      </c>
      <c r="Q15" s="25">
        <f>+P15-O15</f>
        <v>190959651.88</v>
      </c>
      <c r="R15" s="23">
        <f>SUM(R17:R22)</f>
        <v>1113201915.8700001</v>
      </c>
      <c r="S15" s="24">
        <f>SUM(S17:S22)</f>
        <v>2895157043.379999</v>
      </c>
      <c r="T15" s="24">
        <f>+S15-R15</f>
        <v>1781955127.509999</v>
      </c>
      <c r="U15" s="181">
        <f>IF(R15=0,"",T15/R15)</f>
        <v>1.6007474494124891</v>
      </c>
      <c r="V15" s="60"/>
    </row>
    <row r="16" spans="2:21" ht="4.5" customHeight="1">
      <c r="B16" s="58"/>
      <c r="C16" s="28"/>
      <c r="D16" s="29"/>
      <c r="E16" s="30"/>
      <c r="F16" s="28"/>
      <c r="G16" s="29"/>
      <c r="H16" s="30"/>
      <c r="I16" s="28"/>
      <c r="J16" s="29"/>
      <c r="K16" s="30"/>
      <c r="L16" s="28"/>
      <c r="M16" s="29"/>
      <c r="N16" s="30"/>
      <c r="O16" s="28"/>
      <c r="P16" s="29"/>
      <c r="Q16" s="30"/>
      <c r="R16" s="28"/>
      <c r="S16" s="29"/>
      <c r="T16" s="29"/>
      <c r="U16" s="180">
        <f aca="true" t="shared" si="0" ref="U16:U29">IF(R16=0,"",T16/R16)</f>
      </c>
    </row>
    <row r="17" spans="2:23" ht="15">
      <c r="B17" s="255" t="s">
        <v>36</v>
      </c>
      <c r="C17" s="28">
        <f>+Egresos_1!F22</f>
        <v>579712449</v>
      </c>
      <c r="D17" s="29">
        <f>+Egresos_1!J22</f>
        <v>2076677963</v>
      </c>
      <c r="E17" s="30">
        <f aca="true" t="shared" si="1" ref="E17:E22">+D17-C17</f>
        <v>1496965514</v>
      </c>
      <c r="F17" s="28">
        <v>431033090.1500002</v>
      </c>
      <c r="G17" s="29">
        <v>1266525243.1699967</v>
      </c>
      <c r="H17" s="30">
        <f aca="true" t="shared" si="2" ref="H17:H22">+G17-F17</f>
        <v>835492153.0199965</v>
      </c>
      <c r="I17" s="28">
        <v>61040</v>
      </c>
      <c r="J17" s="29">
        <v>710926.6</v>
      </c>
      <c r="K17" s="30">
        <f aca="true" t="shared" si="3" ref="K17:K22">+J17-I17</f>
        <v>649886.6</v>
      </c>
      <c r="L17" s="105">
        <v>0</v>
      </c>
      <c r="M17" s="107">
        <v>0</v>
      </c>
      <c r="N17" s="30">
        <f aca="true" t="shared" si="4" ref="N17:N22">+M17-L17</f>
        <v>0</v>
      </c>
      <c r="O17" s="105">
        <v>0</v>
      </c>
      <c r="P17" s="107">
        <v>0</v>
      </c>
      <c r="Q17" s="30">
        <f aca="true" t="shared" si="5" ref="Q17:Q22">+P17-O17</f>
        <v>0</v>
      </c>
      <c r="R17" s="28">
        <f>+F17+I17+L17+O17</f>
        <v>431094130.1500002</v>
      </c>
      <c r="S17" s="29">
        <f aca="true" t="shared" si="6" ref="R17:S19">+G17+J17+M17+P17</f>
        <v>1267236169.7699966</v>
      </c>
      <c r="T17" s="29">
        <f aca="true" t="shared" si="7" ref="T17:T22">+S17-R17</f>
        <v>836142039.6199964</v>
      </c>
      <c r="U17" s="180">
        <f t="shared" si="0"/>
        <v>1.939581128903469</v>
      </c>
      <c r="W17" s="59"/>
    </row>
    <row r="18" spans="2:23" ht="15">
      <c r="B18" s="255" t="s">
        <v>37</v>
      </c>
      <c r="C18" s="28">
        <f>+Egresos_1!F23</f>
        <v>52785755</v>
      </c>
      <c r="D18" s="29">
        <f>+Egresos_1!J23</f>
        <v>160294918</v>
      </c>
      <c r="E18" s="30">
        <f t="shared" si="1"/>
        <v>107509163</v>
      </c>
      <c r="F18" s="28">
        <v>31617806.71</v>
      </c>
      <c r="G18" s="29">
        <v>104019732.56999995</v>
      </c>
      <c r="H18" s="30">
        <f t="shared" si="2"/>
        <v>72401925.85999995</v>
      </c>
      <c r="I18" s="28">
        <v>335883.24</v>
      </c>
      <c r="J18" s="29">
        <v>310080</v>
      </c>
      <c r="K18" s="30">
        <f t="shared" si="3"/>
        <v>-25803.23999999999</v>
      </c>
      <c r="L18" s="105">
        <v>0</v>
      </c>
      <c r="M18" s="107">
        <v>0</v>
      </c>
      <c r="N18" s="30">
        <f t="shared" si="4"/>
        <v>0</v>
      </c>
      <c r="O18" s="105">
        <v>0</v>
      </c>
      <c r="P18" s="107">
        <v>0</v>
      </c>
      <c r="Q18" s="30">
        <f t="shared" si="5"/>
        <v>0</v>
      </c>
      <c r="R18" s="28">
        <f t="shared" si="6"/>
        <v>31953689.95</v>
      </c>
      <c r="S18" s="29">
        <f>+G18+J18+M18+P18</f>
        <v>104329812.56999995</v>
      </c>
      <c r="T18" s="29">
        <f t="shared" si="7"/>
        <v>72376122.61999995</v>
      </c>
      <c r="U18" s="180">
        <f t="shared" si="0"/>
        <v>2.2650317610658277</v>
      </c>
      <c r="W18" s="59"/>
    </row>
    <row r="19" spans="2:23" ht="15">
      <c r="B19" s="255" t="s">
        <v>38</v>
      </c>
      <c r="C19" s="28">
        <f>+Egresos_1!F24</f>
        <v>898335999</v>
      </c>
      <c r="D19" s="29">
        <f>+Egresos_1!J24</f>
        <v>2551424171</v>
      </c>
      <c r="E19" s="30">
        <f t="shared" si="1"/>
        <v>1653088172</v>
      </c>
      <c r="F19" s="28">
        <v>485802935.61</v>
      </c>
      <c r="G19" s="29">
        <v>975281271.8100027</v>
      </c>
      <c r="H19" s="30">
        <f t="shared" si="2"/>
        <v>489478336.2000027</v>
      </c>
      <c r="I19" s="28">
        <v>63696968.23</v>
      </c>
      <c r="J19" s="29">
        <v>126003778.3199999</v>
      </c>
      <c r="K19" s="30">
        <f t="shared" si="3"/>
        <v>62306810.08999991</v>
      </c>
      <c r="L19" s="105">
        <v>0</v>
      </c>
      <c r="M19" s="107">
        <v>0</v>
      </c>
      <c r="N19" s="30">
        <f t="shared" si="4"/>
        <v>0</v>
      </c>
      <c r="O19" s="105">
        <v>65542.51999999999</v>
      </c>
      <c r="P19" s="107">
        <v>191025194.4</v>
      </c>
      <c r="Q19" s="30">
        <f t="shared" si="5"/>
        <v>190959651.88</v>
      </c>
      <c r="R19" s="28">
        <f t="shared" si="6"/>
        <v>549565446.36</v>
      </c>
      <c r="S19" s="29">
        <f t="shared" si="6"/>
        <v>1292310244.5300026</v>
      </c>
      <c r="T19" s="29">
        <f t="shared" si="7"/>
        <v>742744798.1700026</v>
      </c>
      <c r="U19" s="180">
        <f>IF(R19=0,"",T19/R19)</f>
        <v>1.3515129145937206</v>
      </c>
      <c r="W19" s="59"/>
    </row>
    <row r="20" spans="2:23" ht="15">
      <c r="B20" s="255" t="s">
        <v>110</v>
      </c>
      <c r="C20" s="28">
        <f>+Egresos_1!F25</f>
        <v>48484945</v>
      </c>
      <c r="D20" s="29">
        <f>+Egresos_1!J25</f>
        <v>187794843</v>
      </c>
      <c r="E20" s="30">
        <f t="shared" si="1"/>
        <v>139309898</v>
      </c>
      <c r="F20" s="28">
        <v>41910400</v>
      </c>
      <c r="G20" s="29">
        <v>153131262.01999998</v>
      </c>
      <c r="H20" s="30">
        <f t="shared" si="2"/>
        <v>111220862.01999998</v>
      </c>
      <c r="I20" s="28">
        <v>6561871.18</v>
      </c>
      <c r="J20" s="29">
        <v>0</v>
      </c>
      <c r="K20" s="30">
        <f t="shared" si="3"/>
        <v>-6561871.18</v>
      </c>
      <c r="L20" s="105">
        <v>0</v>
      </c>
      <c r="M20" s="107">
        <v>0</v>
      </c>
      <c r="N20" s="30">
        <f t="shared" si="4"/>
        <v>0</v>
      </c>
      <c r="O20" s="105">
        <v>0</v>
      </c>
      <c r="P20" s="107">
        <v>0</v>
      </c>
      <c r="Q20" s="30">
        <f t="shared" si="5"/>
        <v>0</v>
      </c>
      <c r="R20" s="28">
        <f aca="true" t="shared" si="8" ref="R20:S22">+F20+I20+L20+O20</f>
        <v>48472271.18</v>
      </c>
      <c r="S20" s="29">
        <f t="shared" si="8"/>
        <v>153131262.01999998</v>
      </c>
      <c r="T20" s="29">
        <f>+S20-R20</f>
        <v>104658990.83999997</v>
      </c>
      <c r="U20" s="180">
        <f>IF(R20=0,"",T20/R20)</f>
        <v>2.159151784973158</v>
      </c>
      <c r="W20" s="59"/>
    </row>
    <row r="21" spans="2:23" ht="15">
      <c r="B21" s="255" t="s">
        <v>61</v>
      </c>
      <c r="C21" s="28">
        <f>+Egresos_1!F26</f>
        <v>68012197</v>
      </c>
      <c r="D21" s="29">
        <f>+Egresos_1!J26</f>
        <v>99405855</v>
      </c>
      <c r="E21" s="30">
        <f t="shared" si="1"/>
        <v>31393658</v>
      </c>
      <c r="F21" s="28">
        <v>48447989.739999995</v>
      </c>
      <c r="G21" s="29">
        <v>76879400.79000002</v>
      </c>
      <c r="H21" s="30">
        <f t="shared" si="2"/>
        <v>28431411.050000027</v>
      </c>
      <c r="I21" s="28">
        <v>3668388.4899999998</v>
      </c>
      <c r="J21" s="29">
        <v>1270153.7</v>
      </c>
      <c r="K21" s="30">
        <f t="shared" si="3"/>
        <v>-2398234.79</v>
      </c>
      <c r="L21" s="105">
        <v>0</v>
      </c>
      <c r="M21" s="107">
        <v>0</v>
      </c>
      <c r="N21" s="30">
        <f t="shared" si="4"/>
        <v>0</v>
      </c>
      <c r="O21" s="105">
        <v>0</v>
      </c>
      <c r="P21" s="107">
        <v>0</v>
      </c>
      <c r="Q21" s="30">
        <f t="shared" si="5"/>
        <v>0</v>
      </c>
      <c r="R21" s="28">
        <f t="shared" si="8"/>
        <v>52116378.23</v>
      </c>
      <c r="S21" s="29">
        <f t="shared" si="8"/>
        <v>78149554.49000002</v>
      </c>
      <c r="T21" s="29">
        <f t="shared" si="7"/>
        <v>26033176.260000028</v>
      </c>
      <c r="U21" s="180">
        <f>IF(R21=0,"",T21/R21)</f>
        <v>0.4995200576891667</v>
      </c>
      <c r="W21" s="59"/>
    </row>
    <row r="22" spans="2:23" ht="15">
      <c r="B22" s="58"/>
      <c r="C22" s="28"/>
      <c r="D22" s="29"/>
      <c r="E22" s="30">
        <f t="shared" si="1"/>
        <v>0</v>
      </c>
      <c r="F22" s="28"/>
      <c r="G22" s="29"/>
      <c r="H22" s="30">
        <f t="shared" si="2"/>
        <v>0</v>
      </c>
      <c r="I22" s="28"/>
      <c r="J22" s="29"/>
      <c r="K22" s="30">
        <f t="shared" si="3"/>
        <v>0</v>
      </c>
      <c r="L22" s="105"/>
      <c r="M22" s="107"/>
      <c r="N22" s="30">
        <f t="shared" si="4"/>
        <v>0</v>
      </c>
      <c r="O22" s="105"/>
      <c r="P22" s="107"/>
      <c r="Q22" s="30">
        <f t="shared" si="5"/>
        <v>0</v>
      </c>
      <c r="R22" s="28">
        <f t="shared" si="8"/>
        <v>0</v>
      </c>
      <c r="S22" s="29">
        <f t="shared" si="8"/>
        <v>0</v>
      </c>
      <c r="T22" s="29">
        <f t="shared" si="7"/>
        <v>0</v>
      </c>
      <c r="U22" s="180">
        <f>IF(R22=0,"",T22/R22)</f>
      </c>
      <c r="W22" s="59"/>
    </row>
    <row r="23" spans="2:21" ht="4.5" customHeight="1">
      <c r="B23" s="58"/>
      <c r="C23" s="28"/>
      <c r="D23" s="29"/>
      <c r="E23" s="30"/>
      <c r="F23" s="28"/>
      <c r="G23" s="29"/>
      <c r="H23" s="30"/>
      <c r="I23" s="28"/>
      <c r="J23" s="29"/>
      <c r="K23" s="30"/>
      <c r="L23" s="105"/>
      <c r="M23" s="107"/>
      <c r="N23" s="30"/>
      <c r="O23" s="105"/>
      <c r="P23" s="107"/>
      <c r="Q23" s="30"/>
      <c r="R23" s="28"/>
      <c r="S23" s="29"/>
      <c r="T23" s="29"/>
      <c r="U23" s="180">
        <f t="shared" si="0"/>
      </c>
    </row>
    <row r="24" spans="2:22" ht="15">
      <c r="B24" s="91" t="s">
        <v>16</v>
      </c>
      <c r="C24" s="23">
        <f>+C26+C27</f>
        <v>311132423</v>
      </c>
      <c r="D24" s="26">
        <f>+D26+D27</f>
        <v>374561722</v>
      </c>
      <c r="E24" s="25">
        <f>+D24-C24</f>
        <v>63429299</v>
      </c>
      <c r="F24" s="23">
        <f>+F26+F27</f>
        <v>90819194.75</v>
      </c>
      <c r="G24" s="26">
        <f>+G26+G27</f>
        <v>79022380.66</v>
      </c>
      <c r="H24" s="25">
        <f>+G24-F24</f>
        <v>-11796814.090000004</v>
      </c>
      <c r="I24" s="23">
        <f>+I26+I27</f>
        <v>6136904.9</v>
      </c>
      <c r="J24" s="26">
        <f>+J26+J27</f>
        <v>3041561.0500000007</v>
      </c>
      <c r="K24" s="27">
        <f>+J24-I24</f>
        <v>-3095343.8499999996</v>
      </c>
      <c r="L24" s="23">
        <f>+L26+L27</f>
        <v>0</v>
      </c>
      <c r="M24" s="26">
        <f>+M26+M27</f>
        <v>2299694.19</v>
      </c>
      <c r="N24" s="27">
        <f>+M24-L24</f>
        <v>2299694.19</v>
      </c>
      <c r="O24" s="23">
        <f>+O26+O27</f>
        <v>15412.5</v>
      </c>
      <c r="P24" s="26">
        <f>+P26+P27</f>
        <v>1966408.6400000001</v>
      </c>
      <c r="Q24" s="25">
        <f>+P24-O24</f>
        <v>1950996.1400000001</v>
      </c>
      <c r="R24" s="23">
        <f>+R26+R27</f>
        <v>96971512.15</v>
      </c>
      <c r="S24" s="26">
        <f>+S26+S27</f>
        <v>86330044.53999999</v>
      </c>
      <c r="T24" s="24">
        <f>+S24-R24</f>
        <v>-10641467.610000014</v>
      </c>
      <c r="U24" s="181">
        <f t="shared" si="0"/>
        <v>-0.10973808053585161</v>
      </c>
      <c r="V24" s="60"/>
    </row>
    <row r="25" spans="2:22" ht="4.5" customHeight="1">
      <c r="B25" s="58"/>
      <c r="C25" s="28"/>
      <c r="D25" s="29"/>
      <c r="E25" s="30"/>
      <c r="F25" s="28"/>
      <c r="G25" s="29"/>
      <c r="H25" s="30"/>
      <c r="I25" s="28"/>
      <c r="J25" s="29"/>
      <c r="K25" s="30"/>
      <c r="L25" s="105"/>
      <c r="M25" s="107"/>
      <c r="N25" s="30"/>
      <c r="O25" s="105"/>
      <c r="P25" s="107"/>
      <c r="Q25" s="30"/>
      <c r="R25" s="28"/>
      <c r="S25" s="29"/>
      <c r="T25" s="29"/>
      <c r="U25" s="180">
        <f t="shared" si="0"/>
      </c>
      <c r="V25" s="60"/>
    </row>
    <row r="26" spans="2:22" ht="15">
      <c r="B26" s="255" t="s">
        <v>110</v>
      </c>
      <c r="C26" s="28">
        <f>+Egresos_1!F28</f>
        <v>152884036</v>
      </c>
      <c r="D26" s="29">
        <f>+Egresos_1!J28</f>
        <v>3262877</v>
      </c>
      <c r="E26" s="30">
        <f>+D26-C26</f>
        <v>-149621159</v>
      </c>
      <c r="F26" s="28">
        <v>21630915</v>
      </c>
      <c r="G26" s="29">
        <v>219167</v>
      </c>
      <c r="H26" s="30">
        <f>+G26-F26</f>
        <v>-21411748</v>
      </c>
      <c r="I26" s="105">
        <v>940000</v>
      </c>
      <c r="J26" s="29"/>
      <c r="K26" s="30">
        <f>+J26-I26</f>
        <v>-940000</v>
      </c>
      <c r="L26" s="105">
        <v>0</v>
      </c>
      <c r="M26" s="107">
        <v>0</v>
      </c>
      <c r="N26" s="30">
        <f>+M26-L26</f>
        <v>0</v>
      </c>
      <c r="O26" s="105">
        <v>0</v>
      </c>
      <c r="P26" s="107">
        <v>0</v>
      </c>
      <c r="Q26" s="30">
        <f>+P26-O26</f>
        <v>0</v>
      </c>
      <c r="R26" s="28">
        <f aca="true" t="shared" si="9" ref="R26:S29">+F26+I26+L26+O26</f>
        <v>22570915</v>
      </c>
      <c r="S26" s="144">
        <f t="shared" si="9"/>
        <v>219167</v>
      </c>
      <c r="T26" s="29">
        <f>+S26-R26</f>
        <v>-22351748</v>
      </c>
      <c r="U26" s="180">
        <f t="shared" si="0"/>
        <v>-0.9902898486835824</v>
      </c>
      <c r="V26" s="60"/>
    </row>
    <row r="27" spans="1:23" ht="15">
      <c r="A27" s="61"/>
      <c r="B27" s="146" t="s">
        <v>39</v>
      </c>
      <c r="C27" s="147">
        <f>+C28+C29</f>
        <v>158248387</v>
      </c>
      <c r="D27" s="148">
        <f>+D28+D29</f>
        <v>371298845</v>
      </c>
      <c r="E27" s="149">
        <f>+D27-C27</f>
        <v>213050458</v>
      </c>
      <c r="F27" s="147">
        <f>+F28+F29</f>
        <v>69188279.75</v>
      </c>
      <c r="G27" s="148">
        <f>+G28+G29</f>
        <v>78803213.66</v>
      </c>
      <c r="H27" s="149">
        <f>+G27-F27</f>
        <v>9614933.909999996</v>
      </c>
      <c r="I27" s="147">
        <f>+I28+I29</f>
        <v>5196904.9</v>
      </c>
      <c r="J27" s="148">
        <f>+J28+J29</f>
        <v>3041561.0500000007</v>
      </c>
      <c r="K27" s="149">
        <f>+J27-I27</f>
        <v>-2155343.8499999996</v>
      </c>
      <c r="L27" s="147">
        <f>+L28+L29</f>
        <v>0</v>
      </c>
      <c r="M27" s="148">
        <f>+M28+M29</f>
        <v>2299694.19</v>
      </c>
      <c r="N27" s="149">
        <f>+M27-L27</f>
        <v>2299694.19</v>
      </c>
      <c r="O27" s="147">
        <f>+O28+O29</f>
        <v>15412.5</v>
      </c>
      <c r="P27" s="148">
        <f>+P28+P29</f>
        <v>1966408.6400000001</v>
      </c>
      <c r="Q27" s="149">
        <f>+P27-O27</f>
        <v>1950996.1400000001</v>
      </c>
      <c r="R27" s="147">
        <f t="shared" si="9"/>
        <v>74400597.15</v>
      </c>
      <c r="S27" s="148">
        <f t="shared" si="9"/>
        <v>86110877.53999999</v>
      </c>
      <c r="T27" s="148">
        <f>+S27-R27</f>
        <v>11710280.389999986</v>
      </c>
      <c r="U27" s="182">
        <f t="shared" si="0"/>
        <v>0.1573949785159753</v>
      </c>
      <c r="W27" s="59"/>
    </row>
    <row r="28" spans="2:23" ht="15">
      <c r="B28" s="256" t="s">
        <v>57</v>
      </c>
      <c r="C28" s="28">
        <f>+Egresos_1!F31</f>
        <v>124456075</v>
      </c>
      <c r="D28" s="29">
        <f>+Egresos_1!J31</f>
        <v>277675736</v>
      </c>
      <c r="E28" s="30">
        <f>+D28-C28</f>
        <v>153219661</v>
      </c>
      <c r="F28" s="28">
        <v>61247314.809999995</v>
      </c>
      <c r="G28" s="36">
        <v>67592383.1</v>
      </c>
      <c r="H28" s="30">
        <f>+G28-F28</f>
        <v>6345068.289999999</v>
      </c>
      <c r="I28" s="105">
        <v>15412.5</v>
      </c>
      <c r="J28" s="106">
        <v>0</v>
      </c>
      <c r="K28" s="30">
        <f>+J28-I28</f>
        <v>-15412.5</v>
      </c>
      <c r="L28" s="105">
        <v>0</v>
      </c>
      <c r="M28" s="106">
        <v>2299694.19</v>
      </c>
      <c r="N28" s="30">
        <f>+M28-L28</f>
        <v>2299694.19</v>
      </c>
      <c r="O28" s="105">
        <v>15412.5</v>
      </c>
      <c r="P28" s="106">
        <v>0</v>
      </c>
      <c r="Q28" s="30">
        <f>+P28-O28</f>
        <v>-15412.5</v>
      </c>
      <c r="R28" s="28">
        <f t="shared" si="9"/>
        <v>61278139.809999995</v>
      </c>
      <c r="S28" s="29">
        <f t="shared" si="9"/>
        <v>69892077.28999999</v>
      </c>
      <c r="T28" s="29">
        <f>+S28-R28</f>
        <v>8613937.479999997</v>
      </c>
      <c r="U28" s="180">
        <f t="shared" si="0"/>
        <v>0.14057113200088175</v>
      </c>
      <c r="W28" s="59"/>
    </row>
    <row r="29" spans="2:23" ht="15">
      <c r="B29" s="257" t="s">
        <v>58</v>
      </c>
      <c r="C29" s="28">
        <f>+Egresos_1!F32</f>
        <v>33792312</v>
      </c>
      <c r="D29" s="36">
        <f>+Egresos_1!J32</f>
        <v>93623109</v>
      </c>
      <c r="E29" s="30">
        <f>+D29-C29</f>
        <v>59830797</v>
      </c>
      <c r="F29" s="28">
        <v>7940964.9399999995</v>
      </c>
      <c r="G29" s="39">
        <v>11210830.56</v>
      </c>
      <c r="H29" s="30">
        <f>+G29-F29</f>
        <v>3269865.620000001</v>
      </c>
      <c r="I29" s="28">
        <v>5181492.4</v>
      </c>
      <c r="J29" s="39">
        <v>3041561.0500000007</v>
      </c>
      <c r="K29" s="30">
        <f>+J29-I29</f>
        <v>-2139931.3499999996</v>
      </c>
      <c r="L29" s="105">
        <v>0</v>
      </c>
      <c r="M29" s="108">
        <v>0</v>
      </c>
      <c r="N29" s="30">
        <f>+M29-L29</f>
        <v>0</v>
      </c>
      <c r="O29" s="105">
        <v>0</v>
      </c>
      <c r="P29" s="108">
        <v>1966408.6400000001</v>
      </c>
      <c r="Q29" s="30">
        <f>+P29-O29</f>
        <v>1966408.6400000001</v>
      </c>
      <c r="R29" s="28">
        <f t="shared" si="9"/>
        <v>13122457.34</v>
      </c>
      <c r="S29" s="29">
        <f t="shared" si="9"/>
        <v>16218800.250000002</v>
      </c>
      <c r="T29" s="29">
        <f>+S29-R29</f>
        <v>3096342.910000002</v>
      </c>
      <c r="U29" s="180">
        <f t="shared" si="0"/>
        <v>0.2359575519869819</v>
      </c>
      <c r="W29" s="59"/>
    </row>
    <row r="30" spans="2:23" ht="15.75" thickBot="1">
      <c r="B30" s="58"/>
      <c r="C30" s="28"/>
      <c r="D30" s="29"/>
      <c r="E30" s="30"/>
      <c r="F30" s="28"/>
      <c r="G30" s="29"/>
      <c r="H30" s="30"/>
      <c r="I30" s="28"/>
      <c r="J30" s="29"/>
      <c r="K30" s="30"/>
      <c r="L30" s="28"/>
      <c r="M30" s="29"/>
      <c r="N30" s="30"/>
      <c r="O30" s="28"/>
      <c r="P30" s="29"/>
      <c r="Q30" s="30"/>
      <c r="R30" s="28"/>
      <c r="S30" s="29"/>
      <c r="T30" s="29"/>
      <c r="U30" s="180"/>
      <c r="W30" s="62"/>
    </row>
    <row r="31" spans="2:21" ht="15.75" thickBot="1">
      <c r="B31" s="77" t="s">
        <v>17</v>
      </c>
      <c r="C31" s="72">
        <f>+C15+C24</f>
        <v>1958463768</v>
      </c>
      <c r="D31" s="72">
        <f>+D15+D24</f>
        <v>5450159472</v>
      </c>
      <c r="E31" s="73">
        <f>+D31-C31</f>
        <v>3491695704</v>
      </c>
      <c r="F31" s="72">
        <f>+F15+F24</f>
        <v>1129631416.9600003</v>
      </c>
      <c r="G31" s="74">
        <f>+G15+G24</f>
        <v>2654859291.019999</v>
      </c>
      <c r="H31" s="73">
        <f>+G31-F31</f>
        <v>1525227874.0599988</v>
      </c>
      <c r="I31" s="72">
        <f>+I15+I24</f>
        <v>80461056.04</v>
      </c>
      <c r="J31" s="75">
        <f>+J15+J24</f>
        <v>131336499.6699999</v>
      </c>
      <c r="K31" s="73">
        <f>+J31-I31</f>
        <v>50875443.62999989</v>
      </c>
      <c r="L31" s="72">
        <f>+L15+L24</f>
        <v>0</v>
      </c>
      <c r="M31" s="75">
        <f>+M15+M24</f>
        <v>2299694.19</v>
      </c>
      <c r="N31" s="76">
        <f>+M31-L31</f>
        <v>2299694.19</v>
      </c>
      <c r="O31" s="72">
        <f>+O15+O24</f>
        <v>80955.01999999999</v>
      </c>
      <c r="P31" s="74">
        <f>+P15+P24</f>
        <v>192991603.04</v>
      </c>
      <c r="Q31" s="73">
        <f>+P31-O31</f>
        <v>192910648.01999998</v>
      </c>
      <c r="R31" s="72">
        <f>+R15+R24</f>
        <v>1210173428.0200002</v>
      </c>
      <c r="S31" s="74">
        <f>+S15+S24</f>
        <v>2981487087.919999</v>
      </c>
      <c r="T31" s="74">
        <f>+S31-R31</f>
        <v>1771313659.899999</v>
      </c>
      <c r="U31" s="183">
        <f>IF(R31=0,"",T31/R31)</f>
        <v>1.4636857981571256</v>
      </c>
    </row>
    <row r="32" spans="2:21" ht="15">
      <c r="B32" s="103" t="s">
        <v>145</v>
      </c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  <c r="U32" s="184"/>
    </row>
    <row r="33" spans="2:21" ht="15">
      <c r="B33" s="102" t="s">
        <v>105</v>
      </c>
      <c r="F33" s="104"/>
      <c r="G33" s="101"/>
      <c r="H33" s="101"/>
      <c r="I33" s="104"/>
      <c r="J33" s="101"/>
      <c r="K33" s="101"/>
      <c r="L33" s="104"/>
      <c r="M33" s="101"/>
      <c r="N33" s="101"/>
      <c r="O33" s="104"/>
      <c r="P33" s="101"/>
      <c r="Q33" s="101"/>
      <c r="R33" s="104"/>
      <c r="S33" s="101"/>
      <c r="T33" s="101"/>
      <c r="U33" s="184"/>
    </row>
    <row r="34" spans="2:15" ht="15">
      <c r="B34" s="1" t="s">
        <v>151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6:16" ht="15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</sheetData>
  <sheetProtection/>
  <mergeCells count="13">
    <mergeCell ref="B12:B13"/>
    <mergeCell ref="R12:U12"/>
    <mergeCell ref="O12:Q12"/>
    <mergeCell ref="C12:E12"/>
    <mergeCell ref="F12:H12"/>
    <mergeCell ref="I12:K12"/>
    <mergeCell ref="L12:N12"/>
    <mergeCell ref="B5:U5"/>
    <mergeCell ref="B6:U6"/>
    <mergeCell ref="B3:U3"/>
    <mergeCell ref="B4:U4"/>
    <mergeCell ref="C11:E11"/>
    <mergeCell ref="F11:U11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N24 N15 N31 Q15:Q16 H15:H16 H23:H25 H30:H31 Q23:Q24 E24 E31 E15 K24 K31 Q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43"/>
  <sheetViews>
    <sheetView showGridLines="0" tabSelected="1" zoomScalePageLayoutView="0" workbookViewId="0" topLeftCell="A1">
      <selection activeCell="B35" sqref="B35"/>
    </sheetView>
  </sheetViews>
  <sheetFormatPr defaultColWidth="16.57421875" defaultRowHeight="12.75"/>
  <cols>
    <col min="1" max="1" width="2.57421875" style="10" customWidth="1"/>
    <col min="2" max="2" width="5.7109375" style="10" customWidth="1"/>
    <col min="3" max="3" width="43.8515625" style="10" customWidth="1"/>
    <col min="4" max="4" width="0.85546875" style="42" customWidth="1"/>
    <col min="5" max="5" width="10.7109375" style="10" customWidth="1"/>
    <col min="6" max="6" width="10.7109375" style="10" bestFit="1" customWidth="1"/>
    <col min="7" max="7" width="12.00390625" style="190" bestFit="1" customWidth="1"/>
    <col min="8" max="8" width="10.7109375" style="10" customWidth="1"/>
    <col min="9" max="9" width="10.8515625" style="10" bestFit="1" customWidth="1"/>
    <col min="10" max="10" width="12.00390625" style="190" customWidth="1"/>
    <col min="11" max="12" width="10.00390625" style="10" customWidth="1"/>
    <col min="13" max="13" width="10.421875" style="190" customWidth="1"/>
    <col min="14" max="14" width="10.421875" style="10" bestFit="1" customWidth="1"/>
    <col min="15" max="15" width="10.57421875" style="10" customWidth="1"/>
    <col min="16" max="16" width="10.7109375" style="190" bestFit="1" customWidth="1"/>
    <col min="17" max="17" width="10.140625" style="10" bestFit="1" customWidth="1"/>
    <col min="18" max="18" width="10.57421875" style="10" customWidth="1"/>
    <col min="19" max="19" width="10.7109375" style="190" bestFit="1" customWidth="1"/>
    <col min="20" max="20" width="10.421875" style="10" bestFit="1" customWidth="1"/>
    <col min="21" max="21" width="10.8515625" style="10" bestFit="1" customWidth="1"/>
    <col min="22" max="22" width="11.421875" style="190" bestFit="1" customWidth="1"/>
    <col min="23" max="23" width="9.57421875" style="190" bestFit="1" customWidth="1"/>
    <col min="24" max="16384" width="16.57421875" style="10" customWidth="1"/>
  </cols>
  <sheetData>
    <row r="2" spans="3:23" ht="14.25">
      <c r="C2" s="239" t="s">
        <v>149</v>
      </c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3:24" ht="12.75">
      <c r="C3" s="240" t="s">
        <v>18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11"/>
    </row>
    <row r="4" spans="3:24" ht="15.75">
      <c r="C4" s="241" t="s">
        <v>119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4"/>
    </row>
    <row r="5" spans="3:23" ht="12.75">
      <c r="C5" s="12" t="s">
        <v>23</v>
      </c>
      <c r="D5" s="12"/>
      <c r="E5" s="12"/>
      <c r="F5" s="12"/>
      <c r="G5" s="12"/>
      <c r="H5" s="12"/>
      <c r="I5" s="13"/>
      <c r="J5" s="192"/>
      <c r="K5" s="13"/>
      <c r="L5" s="13"/>
      <c r="M5" s="192"/>
      <c r="N5" s="13"/>
      <c r="O5" s="13"/>
      <c r="P5" s="192"/>
      <c r="Q5" s="13"/>
      <c r="R5" s="13"/>
      <c r="S5" s="192"/>
      <c r="T5" s="13"/>
      <c r="U5" s="13"/>
      <c r="V5" s="192"/>
      <c r="W5" s="192"/>
    </row>
    <row r="6" spans="3:23" ht="12.75">
      <c r="C6" s="12" t="s">
        <v>25</v>
      </c>
      <c r="D6" s="12"/>
      <c r="E6" s="14"/>
      <c r="F6" s="14"/>
      <c r="G6" s="187"/>
      <c r="H6" s="15"/>
      <c r="I6" s="15"/>
      <c r="J6" s="193"/>
      <c r="K6" s="15"/>
      <c r="L6" s="15"/>
      <c r="M6" s="193"/>
      <c r="N6" s="15"/>
      <c r="O6" s="15"/>
      <c r="P6" s="193"/>
      <c r="Q6" s="15"/>
      <c r="R6" s="15"/>
      <c r="S6" s="193"/>
      <c r="T6" s="15"/>
      <c r="U6" s="15"/>
      <c r="V6" s="193"/>
      <c r="W6" s="193"/>
    </row>
    <row r="7" spans="3:23" ht="13.5" thickBot="1">
      <c r="C7" s="12"/>
      <c r="D7" s="12"/>
      <c r="E7" s="14"/>
      <c r="F7" s="14"/>
      <c r="G7" s="187"/>
      <c r="H7" s="15"/>
      <c r="I7" s="15"/>
      <c r="J7" s="193"/>
      <c r="K7" s="15"/>
      <c r="L7" s="15"/>
      <c r="M7" s="193"/>
      <c r="N7" s="15"/>
      <c r="O7" s="15"/>
      <c r="P7" s="193"/>
      <c r="Q7" s="15"/>
      <c r="R7" s="15"/>
      <c r="S7" s="193"/>
      <c r="T7" s="15"/>
      <c r="U7" s="15"/>
      <c r="V7" s="193"/>
      <c r="W7" s="193"/>
    </row>
    <row r="8" spans="2:23" ht="15.75" customHeight="1" thickBot="1">
      <c r="B8" s="236" t="s">
        <v>60</v>
      </c>
      <c r="C8" s="236" t="s">
        <v>124</v>
      </c>
      <c r="D8" s="12"/>
      <c r="E8" s="220" t="s">
        <v>26</v>
      </c>
      <c r="F8" s="221"/>
      <c r="G8" s="222"/>
      <c r="H8" s="220" t="s">
        <v>150</v>
      </c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2"/>
    </row>
    <row r="9" spans="2:23" ht="16.5" customHeight="1">
      <c r="B9" s="237"/>
      <c r="C9" s="237"/>
      <c r="D9" s="22"/>
      <c r="E9" s="242" t="s">
        <v>59</v>
      </c>
      <c r="F9" s="243"/>
      <c r="G9" s="244"/>
      <c r="H9" s="228" t="s">
        <v>19</v>
      </c>
      <c r="I9" s="229"/>
      <c r="J9" s="230"/>
      <c r="K9" s="228" t="s">
        <v>125</v>
      </c>
      <c r="L9" s="229"/>
      <c r="M9" s="230"/>
      <c r="N9" s="228" t="s">
        <v>20</v>
      </c>
      <c r="O9" s="229"/>
      <c r="P9" s="230"/>
      <c r="Q9" s="228" t="s">
        <v>106</v>
      </c>
      <c r="R9" s="229"/>
      <c r="S9" s="230"/>
      <c r="T9" s="228" t="s">
        <v>4</v>
      </c>
      <c r="U9" s="229"/>
      <c r="V9" s="229"/>
      <c r="W9" s="230"/>
    </row>
    <row r="10" spans="2:23" ht="17.25" customHeight="1" thickBot="1">
      <c r="B10" s="238"/>
      <c r="C10" s="238"/>
      <c r="D10" s="21"/>
      <c r="E10" s="89">
        <v>2016</v>
      </c>
      <c r="F10" s="112">
        <v>2017</v>
      </c>
      <c r="G10" s="90" t="s">
        <v>13</v>
      </c>
      <c r="H10" s="89">
        <v>2016</v>
      </c>
      <c r="I10" s="112">
        <v>2017</v>
      </c>
      <c r="J10" s="90" t="s">
        <v>13</v>
      </c>
      <c r="K10" s="89">
        <v>2016</v>
      </c>
      <c r="L10" s="112">
        <v>2017</v>
      </c>
      <c r="M10" s="90" t="s">
        <v>13</v>
      </c>
      <c r="N10" s="89">
        <v>2016</v>
      </c>
      <c r="O10" s="112">
        <v>2017</v>
      </c>
      <c r="P10" s="90" t="s">
        <v>13</v>
      </c>
      <c r="Q10" s="89">
        <v>2016</v>
      </c>
      <c r="R10" s="112">
        <v>2017</v>
      </c>
      <c r="S10" s="90" t="s">
        <v>13</v>
      </c>
      <c r="T10" s="89">
        <v>2016</v>
      </c>
      <c r="U10" s="112">
        <v>2017</v>
      </c>
      <c r="V10" s="112" t="s">
        <v>13</v>
      </c>
      <c r="W10" s="113" t="s">
        <v>14</v>
      </c>
    </row>
    <row r="11" spans="2:23" ht="4.5" customHeight="1">
      <c r="B11" s="82"/>
      <c r="C11" s="83"/>
      <c r="D11" s="41"/>
      <c r="E11" s="109"/>
      <c r="F11" s="110"/>
      <c r="G11" s="188"/>
      <c r="H11" s="41"/>
      <c r="I11" s="110"/>
      <c r="J11" s="188"/>
      <c r="K11" s="41"/>
      <c r="L11" s="110"/>
      <c r="M11" s="188"/>
      <c r="N11" s="41"/>
      <c r="O11" s="110"/>
      <c r="P11" s="188"/>
      <c r="Q11" s="41"/>
      <c r="R11" s="110"/>
      <c r="S11" s="194"/>
      <c r="T11" s="111"/>
      <c r="U11" s="110"/>
      <c r="V11" s="188"/>
      <c r="W11" s="195"/>
    </row>
    <row r="12" spans="2:25" ht="12.75" customHeight="1">
      <c r="B12" s="31"/>
      <c r="C12" s="49"/>
      <c r="D12" s="46"/>
      <c r="E12" s="84"/>
      <c r="F12" s="85"/>
      <c r="G12" s="189"/>
      <c r="H12" s="84"/>
      <c r="I12" s="85"/>
      <c r="J12" s="189"/>
      <c r="K12" s="84"/>
      <c r="L12" s="85"/>
      <c r="M12" s="189"/>
      <c r="N12" s="84"/>
      <c r="O12" s="85"/>
      <c r="P12" s="189"/>
      <c r="Q12" s="84"/>
      <c r="R12" s="85"/>
      <c r="S12" s="189"/>
      <c r="T12" s="84"/>
      <c r="U12" s="85"/>
      <c r="V12" s="189"/>
      <c r="W12" s="35"/>
      <c r="Y12" s="16"/>
    </row>
    <row r="13" spans="2:25" ht="12.75" customHeight="1">
      <c r="B13" s="31" t="s">
        <v>138</v>
      </c>
      <c r="C13" s="49" t="s">
        <v>139</v>
      </c>
      <c r="D13" s="46"/>
      <c r="E13" s="84">
        <v>0</v>
      </c>
      <c r="F13" s="85">
        <v>106430</v>
      </c>
      <c r="G13" s="54">
        <f>+F13-E13</f>
        <v>106430</v>
      </c>
      <c r="H13" s="84">
        <v>0</v>
      </c>
      <c r="I13" s="85">
        <v>0</v>
      </c>
      <c r="J13" s="54">
        <f>+I13-H13</f>
        <v>0</v>
      </c>
      <c r="K13" s="84">
        <v>0</v>
      </c>
      <c r="L13" s="85">
        <v>0</v>
      </c>
      <c r="M13" s="54">
        <f>+L13-K13</f>
        <v>0</v>
      </c>
      <c r="N13" s="84">
        <v>0</v>
      </c>
      <c r="O13" s="85"/>
      <c r="P13" s="54">
        <f>+O13-N13</f>
        <v>0</v>
      </c>
      <c r="Q13" s="84">
        <v>0</v>
      </c>
      <c r="R13" s="85"/>
      <c r="S13" s="54">
        <f>+R13-Q13</f>
        <v>0</v>
      </c>
      <c r="T13" s="84">
        <f>+H13+K13+N13+Q13</f>
        <v>0</v>
      </c>
      <c r="U13" s="85">
        <f>+I13+L13+O13+R13</f>
        <v>0</v>
      </c>
      <c r="V13" s="54">
        <f>+U13-T13</f>
        <v>0</v>
      </c>
      <c r="W13" s="35" t="str">
        <f>IF(T13=0," ",V13/T13)</f>
        <v> </v>
      </c>
      <c r="Y13" s="16"/>
    </row>
    <row r="14" spans="2:25" ht="12.75" customHeight="1">
      <c r="B14" s="31"/>
      <c r="C14" s="49"/>
      <c r="D14" s="46"/>
      <c r="E14" s="84"/>
      <c r="F14" s="85"/>
      <c r="G14" s="189"/>
      <c r="H14" s="84"/>
      <c r="I14" s="85"/>
      <c r="J14" s="189"/>
      <c r="K14" s="84"/>
      <c r="L14" s="85"/>
      <c r="M14" s="189"/>
      <c r="N14" s="84"/>
      <c r="O14" s="85"/>
      <c r="P14" s="189"/>
      <c r="Q14" s="84"/>
      <c r="R14" s="85"/>
      <c r="S14" s="189"/>
      <c r="T14" s="84"/>
      <c r="U14" s="85"/>
      <c r="V14" s="189"/>
      <c r="W14" s="35"/>
      <c r="Y14" s="16"/>
    </row>
    <row r="15" spans="2:25" ht="12.75" customHeight="1">
      <c r="B15" s="31" t="s">
        <v>41</v>
      </c>
      <c r="C15" s="49" t="s">
        <v>126</v>
      </c>
      <c r="D15" s="46"/>
      <c r="E15" s="84">
        <v>6974922</v>
      </c>
      <c r="F15" s="85">
        <v>50613118</v>
      </c>
      <c r="G15" s="54">
        <f aca="true" t="shared" si="0" ref="G15:G25">+F15-E15</f>
        <v>43638196</v>
      </c>
      <c r="H15" s="84">
        <v>2694020</v>
      </c>
      <c r="I15" s="85">
        <v>31282991</v>
      </c>
      <c r="J15" s="54">
        <f>+I15-H15</f>
        <v>28588971</v>
      </c>
      <c r="K15" s="84">
        <v>0</v>
      </c>
      <c r="L15" s="85">
        <v>0</v>
      </c>
      <c r="M15" s="54">
        <f>+L15-K15</f>
        <v>0</v>
      </c>
      <c r="N15" s="84">
        <v>0</v>
      </c>
      <c r="O15" s="85"/>
      <c r="P15" s="54">
        <f>+O15-N15</f>
        <v>0</v>
      </c>
      <c r="Q15" s="84">
        <v>0</v>
      </c>
      <c r="R15" s="85"/>
      <c r="S15" s="54">
        <f>+R15-Q15</f>
        <v>0</v>
      </c>
      <c r="T15" s="84">
        <f>+H15+K15+N15+Q15</f>
        <v>2694020</v>
      </c>
      <c r="U15" s="85">
        <f>+I15+L15+O15+R15</f>
        <v>31282991</v>
      </c>
      <c r="V15" s="54">
        <f aca="true" t="shared" si="1" ref="V15:V25">+U15-T15</f>
        <v>28588971</v>
      </c>
      <c r="W15" s="261">
        <f>IF(T15=0," ",V15/T15)</f>
        <v>10.612011417881085</v>
      </c>
      <c r="Y15" s="16"/>
    </row>
    <row r="16" spans="2:25" ht="12.75" customHeight="1">
      <c r="B16" s="31" t="s">
        <v>42</v>
      </c>
      <c r="C16" s="49" t="s">
        <v>127</v>
      </c>
      <c r="D16" s="46"/>
      <c r="E16" s="84">
        <v>47827873</v>
      </c>
      <c r="F16" s="85">
        <v>56722672</v>
      </c>
      <c r="G16" s="54">
        <f t="shared" si="0"/>
        <v>8894799</v>
      </c>
      <c r="H16" s="84">
        <v>39025260</v>
      </c>
      <c r="I16" s="85">
        <v>46016061</v>
      </c>
      <c r="J16" s="54">
        <f>+I16-H16</f>
        <v>6990801</v>
      </c>
      <c r="K16" s="84">
        <v>0</v>
      </c>
      <c r="L16" s="85">
        <v>0</v>
      </c>
      <c r="M16" s="54">
        <f>+L16-K16</f>
        <v>0</v>
      </c>
      <c r="N16" s="84">
        <v>0</v>
      </c>
      <c r="O16" s="85"/>
      <c r="P16" s="54">
        <f>+O16-N16</f>
        <v>0</v>
      </c>
      <c r="Q16" s="84">
        <v>0</v>
      </c>
      <c r="R16" s="85"/>
      <c r="S16" s="54">
        <f>+R16-Q16</f>
        <v>0</v>
      </c>
      <c r="T16" s="84">
        <f>+H16+K16+N16+Q16</f>
        <v>39025260</v>
      </c>
      <c r="U16" s="85">
        <f>+I16+L16+O16+R16</f>
        <v>46016061</v>
      </c>
      <c r="V16" s="54">
        <f t="shared" si="1"/>
        <v>6990801</v>
      </c>
      <c r="W16" s="261">
        <f>IF(T16=0," ",V16/T16)</f>
        <v>0.17913528314737684</v>
      </c>
      <c r="Y16" s="16"/>
    </row>
    <row r="17" spans="2:25" ht="12.75" customHeight="1">
      <c r="B17" s="31" t="s">
        <v>43</v>
      </c>
      <c r="C17" s="49" t="s">
        <v>128</v>
      </c>
      <c r="D17" s="46"/>
      <c r="E17" s="84">
        <v>1162745</v>
      </c>
      <c r="F17" s="85">
        <v>138954636</v>
      </c>
      <c r="G17" s="54">
        <f t="shared" si="0"/>
        <v>137791891</v>
      </c>
      <c r="H17" s="84">
        <v>671808</v>
      </c>
      <c r="I17" s="85">
        <v>83107679</v>
      </c>
      <c r="J17" s="54">
        <f>+I17-H17</f>
        <v>82435871</v>
      </c>
      <c r="K17" s="84">
        <v>0</v>
      </c>
      <c r="L17" s="85">
        <v>0</v>
      </c>
      <c r="M17" s="54">
        <f>+L17-K17</f>
        <v>0</v>
      </c>
      <c r="N17" s="84">
        <v>0</v>
      </c>
      <c r="O17" s="85"/>
      <c r="P17" s="54">
        <f>+O17-N17</f>
        <v>0</v>
      </c>
      <c r="Q17" s="84">
        <v>0</v>
      </c>
      <c r="R17" s="85"/>
      <c r="S17" s="54">
        <f>+R17-Q17</f>
        <v>0</v>
      </c>
      <c r="T17" s="84">
        <f>+H17+K17+N17+Q17</f>
        <v>671808</v>
      </c>
      <c r="U17" s="85">
        <f>+I17+L17+O17+R17</f>
        <v>83107679</v>
      </c>
      <c r="V17" s="54">
        <f t="shared" si="1"/>
        <v>82435871</v>
      </c>
      <c r="W17" s="261">
        <f>IF(T17=0," ",V17/T17)</f>
        <v>122.70748636515195</v>
      </c>
      <c r="Y17" s="16"/>
    </row>
    <row r="18" spans="2:25" ht="12.75" customHeight="1">
      <c r="B18" s="31"/>
      <c r="C18" s="49"/>
      <c r="D18" s="46"/>
      <c r="E18" s="84"/>
      <c r="F18" s="85"/>
      <c r="G18" s="54"/>
      <c r="H18" s="84"/>
      <c r="I18" s="85"/>
      <c r="J18" s="54"/>
      <c r="K18" s="84"/>
      <c r="L18" s="85"/>
      <c r="M18" s="54"/>
      <c r="N18" s="84"/>
      <c r="O18" s="85"/>
      <c r="P18" s="54"/>
      <c r="Q18" s="84"/>
      <c r="R18" s="85"/>
      <c r="S18" s="54"/>
      <c r="T18" s="84"/>
      <c r="U18" s="85"/>
      <c r="V18" s="54"/>
      <c r="W18" s="261"/>
      <c r="Y18" s="16"/>
    </row>
    <row r="19" spans="2:25" ht="12.75" customHeight="1">
      <c r="B19" s="33" t="s">
        <v>46</v>
      </c>
      <c r="C19" s="49" t="s">
        <v>129</v>
      </c>
      <c r="D19" s="46"/>
      <c r="E19" s="84">
        <v>84237</v>
      </c>
      <c r="F19" s="85">
        <v>384584767</v>
      </c>
      <c r="G19" s="54">
        <f>+F19-E19</f>
        <v>384500530</v>
      </c>
      <c r="H19" s="84">
        <v>0</v>
      </c>
      <c r="I19" s="85">
        <v>0</v>
      </c>
      <c r="J19" s="54">
        <f>+I19-H19</f>
        <v>0</v>
      </c>
      <c r="K19" s="84">
        <v>0</v>
      </c>
      <c r="L19" s="85">
        <v>0</v>
      </c>
      <c r="M19" s="54">
        <f>+L19-K19</f>
        <v>0</v>
      </c>
      <c r="N19" s="84">
        <v>84237</v>
      </c>
      <c r="O19" s="85">
        <v>375965500</v>
      </c>
      <c r="P19" s="54">
        <f>+O19-N19</f>
        <v>375881263</v>
      </c>
      <c r="Q19" s="84">
        <v>0</v>
      </c>
      <c r="R19" s="85"/>
      <c r="S19" s="54">
        <f>+R19-Q19</f>
        <v>0</v>
      </c>
      <c r="T19" s="84">
        <f>+H19+K19+N19+Q19</f>
        <v>84237</v>
      </c>
      <c r="U19" s="85">
        <f>+I19+L19+O19+R19</f>
        <v>375965500</v>
      </c>
      <c r="V19" s="54">
        <f>+U19-T19</f>
        <v>375881263</v>
      </c>
      <c r="W19" s="261">
        <f>IF(T19=0," ",V19/T19)</f>
        <v>4462.187198024621</v>
      </c>
      <c r="Y19" s="16"/>
    </row>
    <row r="20" spans="2:25" ht="12.75" customHeight="1">
      <c r="B20" s="31" t="s">
        <v>101</v>
      </c>
      <c r="C20" s="49" t="s">
        <v>130</v>
      </c>
      <c r="D20" s="46"/>
      <c r="E20" s="84">
        <v>0</v>
      </c>
      <c r="F20" s="85">
        <v>0</v>
      </c>
      <c r="G20" s="54">
        <f>+F20-E20</f>
        <v>0</v>
      </c>
      <c r="H20" s="84">
        <v>0</v>
      </c>
      <c r="I20" s="85">
        <v>0</v>
      </c>
      <c r="J20" s="54">
        <f>+I20-H20</f>
        <v>0</v>
      </c>
      <c r="K20" s="84">
        <v>0</v>
      </c>
      <c r="L20" s="85">
        <v>0</v>
      </c>
      <c r="M20" s="54">
        <f>+L20-K20</f>
        <v>0</v>
      </c>
      <c r="N20" s="84">
        <v>0</v>
      </c>
      <c r="O20" s="85"/>
      <c r="P20" s="54">
        <f>+O20-N20</f>
        <v>0</v>
      </c>
      <c r="Q20" s="84">
        <v>0</v>
      </c>
      <c r="R20" s="85"/>
      <c r="S20" s="54">
        <f>+R20-Q20</f>
        <v>0</v>
      </c>
      <c r="T20" s="84">
        <f>+H20+K20+N20+Q20</f>
        <v>0</v>
      </c>
      <c r="U20" s="85">
        <f>+I20+L20+O20+R20</f>
        <v>0</v>
      </c>
      <c r="V20" s="54">
        <f>+U20-T20</f>
        <v>0</v>
      </c>
      <c r="W20" s="261" t="str">
        <f>IF(T20=0," ",V20/T20)</f>
        <v> </v>
      </c>
      <c r="Y20" s="16"/>
    </row>
    <row r="21" spans="2:25" ht="12.75" customHeight="1">
      <c r="B21" s="31"/>
      <c r="C21" s="49"/>
      <c r="D21" s="46"/>
      <c r="E21" s="84"/>
      <c r="F21" s="85"/>
      <c r="G21" s="54"/>
      <c r="H21" s="84"/>
      <c r="I21" s="85"/>
      <c r="J21" s="54"/>
      <c r="K21" s="84"/>
      <c r="L21" s="85"/>
      <c r="M21" s="54"/>
      <c r="N21" s="84"/>
      <c r="O21" s="85"/>
      <c r="P21" s="54"/>
      <c r="Q21" s="84"/>
      <c r="R21" s="85"/>
      <c r="S21" s="54"/>
      <c r="T21" s="84"/>
      <c r="U21" s="85"/>
      <c r="V21" s="54"/>
      <c r="W21" s="261"/>
      <c r="Y21" s="16"/>
    </row>
    <row r="22" spans="2:25" ht="12.75" customHeight="1">
      <c r="B22" s="33" t="s">
        <v>52</v>
      </c>
      <c r="C22" s="49" t="s">
        <v>131</v>
      </c>
      <c r="D22" s="46"/>
      <c r="E22" s="84">
        <v>0</v>
      </c>
      <c r="F22" s="86">
        <v>84481</v>
      </c>
      <c r="G22" s="54">
        <f t="shared" si="0"/>
        <v>84481</v>
      </c>
      <c r="H22" s="84">
        <v>740119</v>
      </c>
      <c r="I22" s="85">
        <v>848562</v>
      </c>
      <c r="J22" s="54">
        <f>+I22-H22</f>
        <v>108443</v>
      </c>
      <c r="K22" s="84">
        <v>4690</v>
      </c>
      <c r="L22" s="86">
        <v>0</v>
      </c>
      <c r="M22" s="54">
        <f>+L22-K22</f>
        <v>-4690</v>
      </c>
      <c r="N22" s="84">
        <v>-71923</v>
      </c>
      <c r="O22" s="86">
        <v>-3240</v>
      </c>
      <c r="P22" s="54">
        <f>+O22-N22</f>
        <v>68683</v>
      </c>
      <c r="Q22" s="84">
        <v>0</v>
      </c>
      <c r="R22" s="86"/>
      <c r="S22" s="54">
        <f>+R22-Q22</f>
        <v>0</v>
      </c>
      <c r="T22" s="84">
        <f>+H22+K22+N22+Q22</f>
        <v>672886</v>
      </c>
      <c r="U22" s="86">
        <f>+I22+L22+O22+R22</f>
        <v>845322</v>
      </c>
      <c r="V22" s="54">
        <f t="shared" si="1"/>
        <v>172436</v>
      </c>
      <c r="W22" s="261">
        <f>IF(T22=0," ",V22/T22)</f>
        <v>0.2562633194924549</v>
      </c>
      <c r="Y22" s="16"/>
    </row>
    <row r="23" spans="2:25" ht="12.75" customHeight="1">
      <c r="B23" s="31" t="s">
        <v>53</v>
      </c>
      <c r="C23" s="49" t="s">
        <v>132</v>
      </c>
      <c r="D23" s="46"/>
      <c r="E23" s="84">
        <v>13851914</v>
      </c>
      <c r="F23" s="85">
        <v>7917298</v>
      </c>
      <c r="G23" s="54">
        <f t="shared" si="0"/>
        <v>-5934616</v>
      </c>
      <c r="H23" s="84">
        <v>16025985</v>
      </c>
      <c r="I23" s="85">
        <v>14107043</v>
      </c>
      <c r="J23" s="54">
        <f>+I23-H23</f>
        <v>-1918942</v>
      </c>
      <c r="K23" s="84">
        <v>0</v>
      </c>
      <c r="L23" s="85">
        <v>0</v>
      </c>
      <c r="M23" s="54">
        <f>+L23-K23</f>
        <v>0</v>
      </c>
      <c r="N23" s="84">
        <v>0</v>
      </c>
      <c r="O23" s="85">
        <v>0</v>
      </c>
      <c r="P23" s="54">
        <f>+O23-N23</f>
        <v>0</v>
      </c>
      <c r="Q23" s="84">
        <v>0</v>
      </c>
      <c r="R23" s="85"/>
      <c r="S23" s="54">
        <f>+R23-Q23</f>
        <v>0</v>
      </c>
      <c r="T23" s="84">
        <f>+H23+K23+N23+Q23</f>
        <v>16025985</v>
      </c>
      <c r="U23" s="85">
        <f>+I23+L23+O23+R23</f>
        <v>14107043</v>
      </c>
      <c r="V23" s="54">
        <f t="shared" si="1"/>
        <v>-1918942</v>
      </c>
      <c r="W23" s="261">
        <f>IF(T23=0," ",V23/T23)</f>
        <v>-0.11973941071328845</v>
      </c>
      <c r="Y23" s="16"/>
    </row>
    <row r="24" spans="2:25" ht="12.75" customHeight="1">
      <c r="B24" s="31" t="s">
        <v>54</v>
      </c>
      <c r="C24" s="49" t="s">
        <v>133</v>
      </c>
      <c r="D24" s="46"/>
      <c r="E24" s="84">
        <v>0</v>
      </c>
      <c r="F24" s="85">
        <v>0</v>
      </c>
      <c r="G24" s="54">
        <f>+F24-E24</f>
        <v>0</v>
      </c>
      <c r="H24" s="84">
        <v>979328</v>
      </c>
      <c r="I24" s="85">
        <v>0</v>
      </c>
      <c r="J24" s="54">
        <f>+I24-H24</f>
        <v>-979328</v>
      </c>
      <c r="K24" s="84">
        <v>0</v>
      </c>
      <c r="L24" s="85">
        <v>0</v>
      </c>
      <c r="M24" s="54">
        <f>+L24-K24</f>
        <v>0</v>
      </c>
      <c r="N24" s="84">
        <v>0</v>
      </c>
      <c r="O24" s="85">
        <v>54010</v>
      </c>
      <c r="P24" s="54">
        <f>+O24-N24</f>
        <v>54010</v>
      </c>
      <c r="Q24" s="84">
        <v>0</v>
      </c>
      <c r="R24" s="85"/>
      <c r="S24" s="54">
        <f>+R24-Q24</f>
        <v>0</v>
      </c>
      <c r="T24" s="84">
        <f>+H24+K24+N24+Q24</f>
        <v>979328</v>
      </c>
      <c r="U24" s="85">
        <f>+I24+L24+O24+R24</f>
        <v>54010</v>
      </c>
      <c r="V24" s="54">
        <f>+U24-T24</f>
        <v>-925318</v>
      </c>
      <c r="W24" s="261">
        <f>IF(T24=0," ",V24/T24)</f>
        <v>-0.9448499379166122</v>
      </c>
      <c r="Y24" s="16"/>
    </row>
    <row r="25" spans="2:25" ht="12.75" customHeight="1">
      <c r="B25" s="33" t="s">
        <v>48</v>
      </c>
      <c r="C25" s="49" t="s">
        <v>134</v>
      </c>
      <c r="D25" s="46"/>
      <c r="E25" s="84">
        <v>77340</v>
      </c>
      <c r="F25" s="85">
        <v>587635</v>
      </c>
      <c r="G25" s="54">
        <f t="shared" si="0"/>
        <v>510295</v>
      </c>
      <c r="H25" s="84">
        <v>3078265</v>
      </c>
      <c r="I25" s="85">
        <v>4935035</v>
      </c>
      <c r="J25" s="54">
        <f>+I25-H25</f>
        <v>1856770</v>
      </c>
      <c r="K25" s="84">
        <v>0</v>
      </c>
      <c r="L25" s="85">
        <v>0</v>
      </c>
      <c r="M25" s="54">
        <f>+L25-K25</f>
        <v>0</v>
      </c>
      <c r="N25" s="84">
        <v>0</v>
      </c>
      <c r="O25" s="85">
        <v>0</v>
      </c>
      <c r="P25" s="54">
        <f>+O25-N25</f>
        <v>0</v>
      </c>
      <c r="Q25" s="84">
        <v>0</v>
      </c>
      <c r="R25" s="85"/>
      <c r="S25" s="54">
        <f>+R25-Q25</f>
        <v>0</v>
      </c>
      <c r="T25" s="84">
        <f>+H25+K25+N25+Q25</f>
        <v>3078265</v>
      </c>
      <c r="U25" s="85">
        <f>+I25+L25+O25+R25</f>
        <v>4935035</v>
      </c>
      <c r="V25" s="54">
        <f t="shared" si="1"/>
        <v>1856770</v>
      </c>
      <c r="W25" s="261">
        <f>IF(T25=0," ",V25/T25)</f>
        <v>0.6031871849889467</v>
      </c>
      <c r="Y25" s="16"/>
    </row>
    <row r="26" spans="2:25" ht="12.75" customHeight="1">
      <c r="B26" s="47"/>
      <c r="C26" s="50"/>
      <c r="D26" s="44"/>
      <c r="E26" s="87"/>
      <c r="F26" s="88"/>
      <c r="G26" s="54"/>
      <c r="H26" s="84"/>
      <c r="I26" s="85"/>
      <c r="J26" s="54"/>
      <c r="K26" s="84"/>
      <c r="L26" s="88"/>
      <c r="M26" s="54"/>
      <c r="N26" s="84"/>
      <c r="O26" s="88"/>
      <c r="P26" s="54"/>
      <c r="Q26" s="84"/>
      <c r="R26" s="88"/>
      <c r="S26" s="54"/>
      <c r="T26" s="87"/>
      <c r="U26" s="88"/>
      <c r="V26" s="54"/>
      <c r="W26" s="261"/>
      <c r="Y26" s="16"/>
    </row>
    <row r="27" spans="2:25" ht="12.75" customHeight="1">
      <c r="B27" s="33" t="s">
        <v>102</v>
      </c>
      <c r="C27" s="49" t="s">
        <v>135</v>
      </c>
      <c r="D27" s="46"/>
      <c r="E27" s="84">
        <v>0</v>
      </c>
      <c r="F27" s="85">
        <v>0</v>
      </c>
      <c r="G27" s="54">
        <f>+F27-E27</f>
        <v>0</v>
      </c>
      <c r="H27" s="84">
        <v>0</v>
      </c>
      <c r="I27" s="85">
        <v>0</v>
      </c>
      <c r="J27" s="54">
        <f>+I27-H27</f>
        <v>0</v>
      </c>
      <c r="K27" s="84">
        <v>0</v>
      </c>
      <c r="L27" s="85">
        <v>0</v>
      </c>
      <c r="M27" s="54">
        <f>+L27-K27</f>
        <v>0</v>
      </c>
      <c r="N27" s="84">
        <v>0</v>
      </c>
      <c r="O27" s="85">
        <v>0</v>
      </c>
      <c r="P27" s="54">
        <f>+O27-N27</f>
        <v>0</v>
      </c>
      <c r="Q27" s="84">
        <v>0</v>
      </c>
      <c r="R27" s="85"/>
      <c r="S27" s="54">
        <f>+R27-Q27</f>
        <v>0</v>
      </c>
      <c r="T27" s="84">
        <f>+H27+K27+N27+Q27</f>
        <v>0</v>
      </c>
      <c r="U27" s="85">
        <f>+I27+L27+O27+R27</f>
        <v>0</v>
      </c>
      <c r="V27" s="54">
        <f>+U27-T27</f>
        <v>0</v>
      </c>
      <c r="W27" s="261" t="str">
        <f>IF(T27=0," ",V27/T27)</f>
        <v> </v>
      </c>
      <c r="Y27" s="16"/>
    </row>
    <row r="28" spans="2:25" ht="12.75" customHeight="1">
      <c r="B28" s="48" t="s">
        <v>108</v>
      </c>
      <c r="C28" s="49" t="s">
        <v>136</v>
      </c>
      <c r="D28" s="44"/>
      <c r="E28" s="84">
        <v>136266933</v>
      </c>
      <c r="F28" s="85">
        <v>0</v>
      </c>
      <c r="G28" s="54">
        <f>+F28-E28</f>
        <v>-136266933</v>
      </c>
      <c r="H28" s="84">
        <v>0</v>
      </c>
      <c r="I28" s="88">
        <v>0</v>
      </c>
      <c r="J28" s="54">
        <f>+I28-H28</f>
        <v>0</v>
      </c>
      <c r="K28" s="84">
        <v>0</v>
      </c>
      <c r="L28" s="88">
        <v>0</v>
      </c>
      <c r="M28" s="54">
        <f>+L28-K28</f>
        <v>0</v>
      </c>
      <c r="N28" s="84">
        <v>0</v>
      </c>
      <c r="O28" s="88">
        <v>0</v>
      </c>
      <c r="P28" s="54">
        <f>+O28-N28</f>
        <v>0</v>
      </c>
      <c r="Q28" s="84">
        <v>0</v>
      </c>
      <c r="R28" s="88"/>
      <c r="S28" s="54">
        <f>+R28-Q28</f>
        <v>0</v>
      </c>
      <c r="T28" s="87">
        <f>+H28+K28+N28+Q28</f>
        <v>0</v>
      </c>
      <c r="U28" s="88">
        <f>+I28+L28+O28+R28</f>
        <v>0</v>
      </c>
      <c r="V28" s="54">
        <f>+U28-T28</f>
        <v>0</v>
      </c>
      <c r="W28" s="261" t="str">
        <f>IF(T28=0," ",V28/T28)</f>
        <v> </v>
      </c>
      <c r="Y28" s="16"/>
    </row>
    <row r="29" spans="2:25" ht="12.75" customHeight="1">
      <c r="B29" s="48"/>
      <c r="C29" s="49"/>
      <c r="D29" s="44"/>
      <c r="E29" s="84"/>
      <c r="F29" s="85"/>
      <c r="G29" s="54"/>
      <c r="H29" s="87"/>
      <c r="I29" s="88"/>
      <c r="J29" s="54"/>
      <c r="K29" s="87"/>
      <c r="L29" s="88"/>
      <c r="M29" s="54"/>
      <c r="N29" s="87"/>
      <c r="O29" s="88"/>
      <c r="P29" s="54"/>
      <c r="Q29" s="87"/>
      <c r="R29" s="88"/>
      <c r="S29" s="54"/>
      <c r="T29" s="87"/>
      <c r="U29" s="88"/>
      <c r="V29" s="54"/>
      <c r="W29" s="261"/>
      <c r="Y29" s="16"/>
    </row>
    <row r="30" spans="2:25" ht="12.75" customHeight="1">
      <c r="B30" s="33" t="s">
        <v>51</v>
      </c>
      <c r="C30" s="49" t="s">
        <v>137</v>
      </c>
      <c r="D30" s="46"/>
      <c r="E30" s="84">
        <v>41459550</v>
      </c>
      <c r="F30" s="85">
        <v>79765828</v>
      </c>
      <c r="G30" s="54">
        <f>+F30-E30</f>
        <v>38306278</v>
      </c>
      <c r="H30" s="84">
        <v>40969440</v>
      </c>
      <c r="I30" s="85">
        <v>54303577</v>
      </c>
      <c r="J30" s="54">
        <f>+I30-H30</f>
        <v>13334137</v>
      </c>
      <c r="K30" s="84">
        <v>-4690</v>
      </c>
      <c r="L30" s="85">
        <v>3538063</v>
      </c>
      <c r="M30" s="54">
        <f>+L30-K30</f>
        <v>3542753</v>
      </c>
      <c r="N30" s="84">
        <v>2807803</v>
      </c>
      <c r="O30" s="85">
        <v>44064777</v>
      </c>
      <c r="P30" s="54">
        <f>+O30-N30</f>
        <v>41256974</v>
      </c>
      <c r="Q30" s="84">
        <v>235568</v>
      </c>
      <c r="R30" s="85">
        <v>235568</v>
      </c>
      <c r="S30" s="54">
        <f>+R30-Q30</f>
        <v>0</v>
      </c>
      <c r="T30" s="84">
        <f>+H30+K30+N30+Q30</f>
        <v>44008121</v>
      </c>
      <c r="U30" s="85">
        <f>+I30+L30+O30+R30</f>
        <v>102141985</v>
      </c>
      <c r="V30" s="54">
        <f>+U30-T30</f>
        <v>58133864</v>
      </c>
      <c r="W30" s="261">
        <f>IF(T30=0," ",V30/T30)</f>
        <v>1.3209803708729122</v>
      </c>
      <c r="Y30" s="16"/>
    </row>
    <row r="31" spans="2:25" ht="12.75" customHeight="1">
      <c r="B31" s="48"/>
      <c r="C31" s="45"/>
      <c r="D31" s="46"/>
      <c r="E31" s="81"/>
      <c r="F31" s="53"/>
      <c r="G31" s="54"/>
      <c r="H31" s="32"/>
      <c r="I31" s="53"/>
      <c r="J31" s="54"/>
      <c r="K31" s="32"/>
      <c r="L31" s="53"/>
      <c r="M31" s="54"/>
      <c r="N31" s="32"/>
      <c r="O31" s="53"/>
      <c r="P31" s="54"/>
      <c r="Q31" s="32"/>
      <c r="R31" s="53"/>
      <c r="S31" s="54"/>
      <c r="T31" s="32"/>
      <c r="U31" s="53"/>
      <c r="V31" s="54"/>
      <c r="W31" s="262"/>
      <c r="Y31" s="16"/>
    </row>
    <row r="32" spans="2:23" ht="20.25" customHeight="1" thickBot="1">
      <c r="B32" s="234" t="s">
        <v>4</v>
      </c>
      <c r="C32" s="235"/>
      <c r="D32" s="22"/>
      <c r="E32" s="79">
        <f>SUM(E13:E30)</f>
        <v>247705514</v>
      </c>
      <c r="F32" s="186">
        <f aca="true" t="shared" si="2" ref="F32:V32">SUM(F13:F30)</f>
        <v>719336865</v>
      </c>
      <c r="G32" s="56">
        <f t="shared" si="2"/>
        <v>471631351</v>
      </c>
      <c r="H32" s="79">
        <f t="shared" si="2"/>
        <v>104184225</v>
      </c>
      <c r="I32" s="55">
        <f t="shared" si="2"/>
        <v>234600948</v>
      </c>
      <c r="J32" s="56">
        <f t="shared" si="2"/>
        <v>130416723</v>
      </c>
      <c r="K32" s="79">
        <f t="shared" si="2"/>
        <v>0</v>
      </c>
      <c r="L32" s="55">
        <f t="shared" si="2"/>
        <v>3538063</v>
      </c>
      <c r="M32" s="56">
        <f t="shared" si="2"/>
        <v>3538063</v>
      </c>
      <c r="N32" s="79">
        <f t="shared" si="2"/>
        <v>2820117</v>
      </c>
      <c r="O32" s="55">
        <f t="shared" si="2"/>
        <v>420081047</v>
      </c>
      <c r="P32" s="56">
        <f t="shared" si="2"/>
        <v>417260930</v>
      </c>
      <c r="Q32" s="79">
        <f t="shared" si="2"/>
        <v>235568</v>
      </c>
      <c r="R32" s="55">
        <f t="shared" si="2"/>
        <v>235568</v>
      </c>
      <c r="S32" s="56">
        <f t="shared" si="2"/>
        <v>0</v>
      </c>
      <c r="T32" s="79">
        <f t="shared" si="2"/>
        <v>107239910</v>
      </c>
      <c r="U32" s="55">
        <f t="shared" si="2"/>
        <v>658455626</v>
      </c>
      <c r="V32" s="56">
        <f t="shared" si="2"/>
        <v>551215716</v>
      </c>
      <c r="W32" s="263">
        <f>IF(T32=0," ",V32/T32)</f>
        <v>5.140024045152593</v>
      </c>
    </row>
    <row r="33" spans="9:21" ht="3" customHeight="1">
      <c r="I33" s="40"/>
      <c r="O33" s="40"/>
      <c r="R33" s="40"/>
      <c r="T33" s="16"/>
      <c r="U33" s="16"/>
    </row>
    <row r="34" spans="2:21" ht="13.5">
      <c r="B34" s="103" t="s">
        <v>145</v>
      </c>
      <c r="D34" s="43"/>
      <c r="T34" s="260"/>
      <c r="U34" s="16"/>
    </row>
    <row r="35" spans="2:23" s="1" customFormat="1" ht="11.25">
      <c r="B35" s="1" t="s">
        <v>151</v>
      </c>
      <c r="D35" s="18"/>
      <c r="G35" s="80"/>
      <c r="I35" s="2"/>
      <c r="J35" s="80"/>
      <c r="M35" s="80"/>
      <c r="P35" s="80"/>
      <c r="Q35" s="197"/>
      <c r="S35" s="80"/>
      <c r="V35" s="80"/>
      <c r="W35" s="80"/>
    </row>
    <row r="36" spans="2:23" s="1" customFormat="1" ht="11.25">
      <c r="B36" s="196" t="s">
        <v>63</v>
      </c>
      <c r="D36" s="18"/>
      <c r="E36" s="2"/>
      <c r="F36" s="2"/>
      <c r="G36" s="191"/>
      <c r="H36" s="2"/>
      <c r="I36" s="2"/>
      <c r="J36" s="191"/>
      <c r="K36" s="2"/>
      <c r="L36" s="2"/>
      <c r="M36" s="191"/>
      <c r="N36" s="2"/>
      <c r="O36" s="2"/>
      <c r="P36" s="191"/>
      <c r="Q36" s="2"/>
      <c r="R36" s="2"/>
      <c r="S36" s="191"/>
      <c r="T36" s="2"/>
      <c r="U36" s="2"/>
      <c r="V36" s="191"/>
      <c r="W36" s="191"/>
    </row>
    <row r="37" spans="2:23" s="1" customFormat="1" ht="11.25">
      <c r="B37" s="51" t="s">
        <v>27</v>
      </c>
      <c r="C37" s="34" t="s">
        <v>40</v>
      </c>
      <c r="D37" s="20"/>
      <c r="G37" s="80"/>
      <c r="J37" s="80"/>
      <c r="M37" s="80"/>
      <c r="P37" s="80"/>
      <c r="S37" s="80"/>
      <c r="V37" s="80"/>
      <c r="W37" s="80"/>
    </row>
    <row r="38" spans="2:23" s="1" customFormat="1" ht="11.25">
      <c r="B38" s="52" t="s">
        <v>44</v>
      </c>
      <c r="C38" s="34" t="s">
        <v>45</v>
      </c>
      <c r="D38" s="20"/>
      <c r="G38" s="80"/>
      <c r="J38" s="80"/>
      <c r="M38" s="80"/>
      <c r="P38" s="80"/>
      <c r="S38" s="80"/>
      <c r="V38" s="80"/>
      <c r="W38" s="80"/>
    </row>
    <row r="39" spans="2:23" s="1" customFormat="1" ht="11.25">
      <c r="B39" s="52" t="s">
        <v>21</v>
      </c>
      <c r="C39" s="34" t="s">
        <v>47</v>
      </c>
      <c r="D39" s="20"/>
      <c r="G39" s="80"/>
      <c r="J39" s="80"/>
      <c r="M39" s="80"/>
      <c r="P39" s="80"/>
      <c r="S39" s="80"/>
      <c r="V39" s="80"/>
      <c r="W39" s="80"/>
    </row>
    <row r="40" spans="2:23" s="1" customFormat="1" ht="11.25">
      <c r="B40" s="80" t="s">
        <v>103</v>
      </c>
      <c r="C40" s="80" t="s">
        <v>104</v>
      </c>
      <c r="D40" s="20"/>
      <c r="G40" s="80"/>
      <c r="J40" s="80"/>
      <c r="M40" s="80"/>
      <c r="P40" s="80"/>
      <c r="S40" s="80"/>
      <c r="V40" s="80"/>
      <c r="W40" s="80"/>
    </row>
    <row r="41" spans="2:23" s="1" customFormat="1" ht="11.25">
      <c r="B41" s="52" t="s">
        <v>49</v>
      </c>
      <c r="C41" s="34" t="s">
        <v>50</v>
      </c>
      <c r="D41" s="18"/>
      <c r="G41" s="80"/>
      <c r="J41" s="80"/>
      <c r="M41" s="80"/>
      <c r="P41" s="80"/>
      <c r="S41" s="80"/>
      <c r="V41" s="80"/>
      <c r="W41" s="80"/>
    </row>
    <row r="42" spans="4:23" s="1" customFormat="1" ht="11.25">
      <c r="D42" s="18"/>
      <c r="G42" s="80"/>
      <c r="J42" s="80"/>
      <c r="M42" s="80"/>
      <c r="P42" s="80"/>
      <c r="S42" s="80"/>
      <c r="V42" s="80"/>
      <c r="W42" s="80"/>
    </row>
    <row r="43" spans="4:23" s="1" customFormat="1" ht="11.25">
      <c r="D43" s="18"/>
      <c r="G43" s="80"/>
      <c r="J43" s="80"/>
      <c r="M43" s="80"/>
      <c r="P43" s="80"/>
      <c r="S43" s="80"/>
      <c r="V43" s="80"/>
      <c r="W43" s="80"/>
    </row>
  </sheetData>
  <sheetProtection/>
  <mergeCells count="14">
    <mergeCell ref="C2:W2"/>
    <mergeCell ref="C3:W3"/>
    <mergeCell ref="C4:W4"/>
    <mergeCell ref="E9:G9"/>
    <mergeCell ref="H9:J9"/>
    <mergeCell ref="K9:M9"/>
    <mergeCell ref="Q9:S9"/>
    <mergeCell ref="E8:G8"/>
    <mergeCell ref="H8:W8"/>
    <mergeCell ref="B32:C32"/>
    <mergeCell ref="T9:W9"/>
    <mergeCell ref="C8:C10"/>
    <mergeCell ref="B8:B10"/>
    <mergeCell ref="N9:P9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2017-09-19T16:09:39Z</cp:lastPrinted>
  <dcterms:created xsi:type="dcterms:W3CDTF">2005-04-28T15:55:54Z</dcterms:created>
  <dcterms:modified xsi:type="dcterms:W3CDTF">2017-10-16T21:13:26Z</dcterms:modified>
  <cp:category/>
  <cp:version/>
  <cp:contentType/>
  <cp:contentStatus/>
</cp:coreProperties>
</file>