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Egresos_1" sheetId="1" r:id="rId1"/>
    <sheet name="Egresos_2" sheetId="2" r:id="rId2"/>
    <sheet name="Gto_09_10" sheetId="3" r:id="rId3"/>
    <sheet name="Ing_2018_2019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'Ing_2018_2019'!$A$1:$V$40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<sst xmlns="http://schemas.openxmlformats.org/spreadsheetml/2006/main" count="191" uniqueCount="149">
  <si>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</si>
  <si>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</si>
  <si>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</si>
  <si>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</si>
  <si>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</si>
  <si>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</si>
  <si>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</si>
  <si>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</si>
  <si>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</si>
  <si>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</si>
  <si>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</si>
  <si>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</si>
  <si>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</si>
  <si>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</si>
  <si>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</si>
  <si>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</si>
  <si>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</si>
  <si>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</si>
  <si>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</si>
  <si>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</si>
  <si>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</si>
  <si>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</si>
  <si>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</si>
  <si>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</si>
  <si>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</si>
  <si>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</si>
  <si>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</si>
  <si>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</si>
  <si>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</si>
  <si>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</si>
  <si>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</si>
  <si>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</si>
  <si>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</si>
  <si>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</si>
  <si>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</si>
  <si>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</si>
  <si>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</si>
  <si>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</si>
  <si>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</si>
  <si>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</si>
  <si>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</si>
  <si>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</si>
  <si>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</si>
  <si>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</si>
  <si>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</si>
  <si>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</si>
  <si>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</si>
  <si>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</si>
  <si>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</si>
  <si>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</si>
  <si>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</si>
  <si>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</si>
  <si>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</si>
  <si>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</si>
  <si>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</si>
  <si>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</si>
  <si>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</si>
  <si>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</si>
  <si>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</si>
  <si>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</si>
  <si>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</si>
  <si>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</si>
  <si>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</si>
  <si>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</si>
  <si>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</si>
  <si>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</si>
  <si>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</si>
  <si>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</si>
  <si>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</si>
  <si>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</si>
  <si>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</si>
  <si>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</si>
  <si>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</si>
  <si>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</si>
  <si>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</si>
  <si>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</si>
  <si>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</si>
  <si>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</si>
  <si>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</si>
  <si>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</si>
  <si>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</si>
  <si>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</si>
  <si>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</si>
  <si>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</si>
  <si>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</si>
  <si>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</si>
  <si>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</si>
  <si>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</si>
  <si>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</si>
  <si>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</si>
  <si>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</si>
  <si>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</si>
  <si>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</si>
  <si>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</si>
  <si>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</si>
  <si>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</si>
  <si>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</si>
  <si>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</si>
  <si>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</si>
  <si>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</si>
  <si>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</si>
  <si>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</si>
  <si>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</si>
  <si>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</si>
  <si>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</si>
  <si>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</si>
  <si>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</si>
  <si>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</si>
  <si>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</si>
  <si>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</si>
  <si>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</si>
  <si>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</si>
  <si>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</si>
  <si>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</si>
  <si>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</si>
  <si>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</si>
  <si>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</si>
  <si>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</si>
  <si>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</si>
  <si>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</si>
  <si>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</si>
  <si>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</si>
  <si>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</si>
  <si>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</si>
  <si>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</si>
  <si>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</si>
  <si>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</si>
  <si>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</si>
  <si>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</si>
  <si>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</si>
  <si>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</si>
  <si>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</si>
  <si>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</si>
  <si>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</si>
  <si>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>AÑO FISCAL 2018</t>
  </si>
  <si>
    <t xml:space="preserve"> </t>
  </si>
  <si>
    <t>19 / 3 OPERACIONES OFICIALES CREDITO EXTERNO</t>
  </si>
  <si>
    <t>DENOMINACION 
INGRESO</t>
  </si>
  <si>
    <t>PRESUPUESTO DE EGRESOS COMPARATIVO I TRIMESTRE AÑO FISCAL 2018 - 2019</t>
  </si>
  <si>
    <t>AÑO FISCAL 2019</t>
  </si>
  <si>
    <t>EJECUCION
I TRIMESTRE
 /*</t>
  </si>
  <si>
    <t>Fuente : Consulta Amigable: Base de Datos MEF, al 31 de Marzo del 2019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</si>
  <si>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 Trimestre se encuentra a Nivel de Devengados</t>
    </r>
  </si>
  <si>
    <t>EJECUCION AL
I TRIMESTRE (*)</t>
  </si>
  <si>
    <t>RESULTADOS OPERATIVOS COMPARATIVOS I TRIMESTRE AÑOS FISCALES 2018 - 2019</t>
  </si>
  <si>
    <t>EJECUCION I TRIMESTRE (*)</t>
  </si>
  <si>
    <t>EJECUCION I TRIMESTRE</t>
  </si>
  <si>
    <t>INGRESOS COMPARATIVOS I TRIMESTRE AÑO FISCAL 2018 - 2019</t>
  </si>
  <si>
    <t>5 RECURSOS DETERMINADOS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</si>
</sst>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216" fontId="6" fillId="0" borderId="0" xfId="50" applyNumberFormat="1" applyFont="1" applyAlignment="1">
      <alignment vertical="center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7">
      <selection activeCell="J29" sqref="J29:K30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2" t="s">
        <v>138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3:15" ht="12.75">
      <c r="C2" s="203" t="s">
        <v>9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3:15" ht="12.75">
      <c r="C3" s="203" t="s">
        <v>115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6" t="s">
        <v>6</v>
      </c>
      <c r="D6" s="198"/>
      <c r="E6" s="14"/>
      <c r="F6" s="194" t="s">
        <v>134</v>
      </c>
      <c r="G6" s="199"/>
      <c r="H6" s="195"/>
      <c r="I6" s="72"/>
      <c r="J6" s="194" t="s">
        <v>139</v>
      </c>
      <c r="K6" s="199"/>
      <c r="L6" s="195"/>
      <c r="M6" s="72"/>
      <c r="N6" s="194" t="s">
        <v>10</v>
      </c>
      <c r="O6" s="195"/>
    </row>
    <row r="7" spans="3:15" ht="12.75" customHeight="1">
      <c r="C7" s="198"/>
      <c r="D7" s="198"/>
      <c r="E7" s="14"/>
      <c r="F7" s="196" t="s">
        <v>8</v>
      </c>
      <c r="G7" s="196" t="s">
        <v>140</v>
      </c>
      <c r="H7" s="196" t="s">
        <v>114</v>
      </c>
      <c r="I7" s="69"/>
      <c r="J7" s="196" t="s">
        <v>8</v>
      </c>
      <c r="K7" s="196" t="s">
        <v>140</v>
      </c>
      <c r="L7" s="196" t="s">
        <v>114</v>
      </c>
      <c r="M7" s="69"/>
      <c r="N7" s="196" t="s">
        <v>8</v>
      </c>
      <c r="O7" s="196" t="s">
        <v>140</v>
      </c>
    </row>
    <row r="8" spans="3:15" ht="12.75">
      <c r="C8" s="198"/>
      <c r="D8" s="198"/>
      <c r="E8" s="14"/>
      <c r="F8" s="197"/>
      <c r="G8" s="197"/>
      <c r="H8" s="197"/>
      <c r="I8" s="69"/>
      <c r="J8" s="197"/>
      <c r="K8" s="197"/>
      <c r="L8" s="197"/>
      <c r="M8" s="69"/>
      <c r="N8" s="197"/>
      <c r="O8" s="197"/>
    </row>
    <row r="9" spans="3:15" ht="12.75">
      <c r="C9" s="198"/>
      <c r="D9" s="198"/>
      <c r="E9" s="14"/>
      <c r="F9" s="197"/>
      <c r="G9" s="197"/>
      <c r="H9" s="197"/>
      <c r="I9" s="69"/>
      <c r="J9" s="197"/>
      <c r="K9" s="197"/>
      <c r="L9" s="197"/>
      <c r="M9" s="69"/>
      <c r="N9" s="197"/>
      <c r="O9" s="197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200" t="s">
        <v>7</v>
      </c>
      <c r="D11" s="201"/>
      <c r="E11" s="16"/>
      <c r="F11" s="162">
        <f>SUM(F12:F16)</f>
        <v>6303924476</v>
      </c>
      <c r="G11" s="162">
        <f>SUM(G12:G16)</f>
        <v>926394778</v>
      </c>
      <c r="H11" s="127">
        <f aca="true" t="shared" si="0" ref="H11:H16">IF(F11=0," ",G11/F11)</f>
        <v>0.14695524693021403</v>
      </c>
      <c r="I11" s="69"/>
      <c r="J11" s="162">
        <f>SUM(J12:J16)</f>
        <v>6553555229</v>
      </c>
      <c r="K11" s="162">
        <f>SUM(K12:K16)</f>
        <v>1047193546</v>
      </c>
      <c r="L11" s="127">
        <f aca="true" t="shared" si="1" ref="L11:L16">IF(J11=0," ",K11/J11)</f>
        <v>0.15979014586862497</v>
      </c>
      <c r="M11" s="69"/>
      <c r="N11" s="162">
        <f aca="true" t="shared" si="2" ref="N11:O16">+J11-F11</f>
        <v>249630753</v>
      </c>
      <c r="O11" s="162">
        <f t="shared" si="2"/>
        <v>120798768</v>
      </c>
    </row>
    <row r="12" spans="3:18" ht="12.75">
      <c r="C12" s="76" t="s">
        <v>32</v>
      </c>
      <c r="D12" s="120" t="s">
        <v>1</v>
      </c>
      <c r="E12" s="71"/>
      <c r="F12" s="161">
        <v>5257694136</v>
      </c>
      <c r="G12" s="161">
        <v>885302296</v>
      </c>
      <c r="H12" s="96">
        <f t="shared" si="0"/>
        <v>0.16838223622371631</v>
      </c>
      <c r="I12" s="69"/>
      <c r="J12" s="161">
        <v>5525948779</v>
      </c>
      <c r="K12" s="161">
        <v>950787430</v>
      </c>
      <c r="L12" s="96">
        <f t="shared" si="1"/>
        <v>0.17205867589892113</v>
      </c>
      <c r="M12" s="69"/>
      <c r="N12" s="161">
        <f t="shared" si="2"/>
        <v>268254643</v>
      </c>
      <c r="O12" s="161">
        <f t="shared" si="2"/>
        <v>65485134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61">
        <v>289405522</v>
      </c>
      <c r="G13" s="161">
        <v>16996570</v>
      </c>
      <c r="H13" s="96">
        <f t="shared" si="0"/>
        <v>0.05872925258143485</v>
      </c>
      <c r="I13" s="69"/>
      <c r="J13" s="161">
        <v>397645248</v>
      </c>
      <c r="K13" s="161">
        <v>28052461</v>
      </c>
      <c r="L13" s="96">
        <f t="shared" si="1"/>
        <v>0.07054645099141232</v>
      </c>
      <c r="M13" s="69"/>
      <c r="N13" s="161">
        <f t="shared" si="2"/>
        <v>108239726</v>
      </c>
      <c r="O13" s="161">
        <f t="shared" si="2"/>
        <v>11055891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61">
        <v>89047531</v>
      </c>
      <c r="G14" s="161">
        <v>0</v>
      </c>
      <c r="H14" s="96">
        <f t="shared" si="0"/>
        <v>0</v>
      </c>
      <c r="I14" s="69"/>
      <c r="J14" s="161">
        <v>65090190</v>
      </c>
      <c r="K14" s="161">
        <v>1631392</v>
      </c>
      <c r="L14" s="96">
        <f t="shared" si="1"/>
        <v>0.025063561805550114</v>
      </c>
      <c r="M14" s="69"/>
      <c r="N14" s="161">
        <f t="shared" si="2"/>
        <v>-23957341</v>
      </c>
      <c r="O14" s="161">
        <f t="shared" si="2"/>
        <v>1631392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61">
        <v>662797737</v>
      </c>
      <c r="G15" s="161">
        <v>24095912</v>
      </c>
      <c r="H15" s="96">
        <f t="shared" si="0"/>
        <v>0.03635484953383297</v>
      </c>
      <c r="I15" s="69"/>
      <c r="J15" s="161">
        <v>559813085</v>
      </c>
      <c r="K15" s="161">
        <v>66671645</v>
      </c>
      <c r="L15" s="96">
        <f t="shared" si="1"/>
        <v>0.11909626049559024</v>
      </c>
      <c r="M15" s="69"/>
      <c r="N15" s="161">
        <f t="shared" si="2"/>
        <v>-102984652</v>
      </c>
      <c r="O15" s="161">
        <f t="shared" si="2"/>
        <v>42575733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61">
        <v>4979550</v>
      </c>
      <c r="G16" s="161">
        <v>0</v>
      </c>
      <c r="H16" s="96">
        <f t="shared" si="0"/>
        <v>0</v>
      </c>
      <c r="I16" s="69"/>
      <c r="J16" s="161">
        <v>5057927</v>
      </c>
      <c r="K16" s="161">
        <v>50618</v>
      </c>
      <c r="L16" s="96">
        <f t="shared" si="1"/>
        <v>0.01000765728726413</v>
      </c>
      <c r="M16" s="69"/>
      <c r="N16" s="161">
        <f t="shared" si="2"/>
        <v>78377</v>
      </c>
      <c r="O16" s="161">
        <f t="shared" si="2"/>
        <v>50618</v>
      </c>
      <c r="Q16" s="77"/>
      <c r="R16" s="77"/>
    </row>
    <row r="17" spans="3:15" ht="5.25" customHeight="1">
      <c r="C17" s="73"/>
      <c r="D17" s="74"/>
      <c r="E17" s="71"/>
      <c r="F17" s="161"/>
      <c r="G17" s="161"/>
      <c r="H17" s="97"/>
      <c r="I17" s="69"/>
      <c r="J17" s="161"/>
      <c r="K17" s="161"/>
      <c r="L17" s="97"/>
      <c r="M17" s="69"/>
      <c r="N17" s="161"/>
      <c r="O17" s="161"/>
    </row>
    <row r="18" spans="3:15" ht="12.75">
      <c r="C18" s="200" t="s">
        <v>5</v>
      </c>
      <c r="D18" s="201"/>
      <c r="E18" s="16"/>
      <c r="F18" s="162">
        <f>+F19+F25</f>
        <v>6303924476</v>
      </c>
      <c r="G18" s="162">
        <f>+G19+G25</f>
        <v>926394778</v>
      </c>
      <c r="H18" s="127">
        <f>IF(F18=0," ",G18/F18)</f>
        <v>0.14695524693021403</v>
      </c>
      <c r="I18" s="69"/>
      <c r="J18" s="162">
        <f>+J19+J25</f>
        <v>6553555229</v>
      </c>
      <c r="K18" s="162">
        <f>+K19+K25</f>
        <v>1047193546</v>
      </c>
      <c r="L18" s="127">
        <f aca="true" t="shared" si="3" ref="L18:L30">IF(J18=0," ",K18/J18)</f>
        <v>0.15979014586862497</v>
      </c>
      <c r="M18" s="69"/>
      <c r="N18" s="162">
        <f aca="true" t="shared" si="4" ref="N18:N30">+J18-F18</f>
        <v>249630753</v>
      </c>
      <c r="O18" s="162">
        <f aca="true" t="shared" si="5" ref="O18:O30">+K18-G18</f>
        <v>120798768</v>
      </c>
    </row>
    <row r="19" spans="3:15" ht="12.75">
      <c r="C19" s="76"/>
      <c r="D19" s="128" t="s">
        <v>108</v>
      </c>
      <c r="E19" s="16"/>
      <c r="F19" s="162">
        <f>+SUM(F20:F24)</f>
        <v>5762666348</v>
      </c>
      <c r="G19" s="162">
        <f>+SUM(G20:G24)</f>
        <v>904105282</v>
      </c>
      <c r="H19" s="127">
        <f aca="true" t="shared" si="6" ref="H19:H30">IF(F19=0," ",G19/F19)</f>
        <v>0.15689009694510253</v>
      </c>
      <c r="I19" s="69"/>
      <c r="J19" s="162">
        <f>+SUM(J20:J24)</f>
        <v>6005418933</v>
      </c>
      <c r="K19" s="162">
        <f>+SUM(K20:K24)</f>
        <v>1014133493</v>
      </c>
      <c r="L19" s="127">
        <f t="shared" si="3"/>
        <v>0.1688697332050057</v>
      </c>
      <c r="M19" s="69"/>
      <c r="N19" s="162">
        <f t="shared" si="4"/>
        <v>242752585</v>
      </c>
      <c r="O19" s="162">
        <f t="shared" si="5"/>
        <v>110028211</v>
      </c>
    </row>
    <row r="20" spans="3:21" ht="12.75">
      <c r="C20" s="76"/>
      <c r="D20" s="121" t="s">
        <v>109</v>
      </c>
      <c r="E20" s="71"/>
      <c r="F20" s="161">
        <v>2353717981</v>
      </c>
      <c r="G20" s="161">
        <v>564866003</v>
      </c>
      <c r="H20" s="96">
        <f t="shared" si="6"/>
        <v>0.23998882090368837</v>
      </c>
      <c r="I20" s="69"/>
      <c r="J20" s="161">
        <v>2531752622</v>
      </c>
      <c r="K20" s="161">
        <v>593114306</v>
      </c>
      <c r="L20" s="96">
        <f t="shared" si="3"/>
        <v>0.234270244591061</v>
      </c>
      <c r="M20" s="69"/>
      <c r="N20" s="161">
        <f t="shared" si="4"/>
        <v>178034641</v>
      </c>
      <c r="O20" s="161">
        <f t="shared" si="5"/>
        <v>28248303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61">
        <v>186061576</v>
      </c>
      <c r="G21" s="161">
        <v>43663174</v>
      </c>
      <c r="H21" s="96">
        <f t="shared" si="6"/>
        <v>0.23467055874018825</v>
      </c>
      <c r="I21" s="69"/>
      <c r="J21" s="161">
        <v>174925612</v>
      </c>
      <c r="K21" s="161">
        <v>43705780</v>
      </c>
      <c r="L21" s="96">
        <f t="shared" si="3"/>
        <v>0.24985352059251334</v>
      </c>
      <c r="M21" s="69"/>
      <c r="N21" s="161">
        <f t="shared" si="4"/>
        <v>-11135964</v>
      </c>
      <c r="O21" s="161">
        <f t="shared" si="5"/>
        <v>42606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61">
        <v>2522966307</v>
      </c>
      <c r="G22" s="161">
        <v>272883161</v>
      </c>
      <c r="H22" s="96">
        <f t="shared" si="6"/>
        <v>0.10815965327911135</v>
      </c>
      <c r="I22" s="69"/>
      <c r="J22" s="161">
        <v>2676307425</v>
      </c>
      <c r="K22" s="161">
        <v>352336521</v>
      </c>
      <c r="L22" s="96">
        <f t="shared" si="3"/>
        <v>0.13165024231100805</v>
      </c>
      <c r="M22" s="69"/>
      <c r="N22" s="161">
        <f t="shared" si="4"/>
        <v>153341118</v>
      </c>
      <c r="O22" s="161">
        <f t="shared" si="5"/>
        <v>79453360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61">
        <v>594285717</v>
      </c>
      <c r="G23" s="161">
        <v>7757977</v>
      </c>
      <c r="H23" s="96">
        <f t="shared" si="6"/>
        <v>0.013054288161530895</v>
      </c>
      <c r="I23" s="69"/>
      <c r="J23" s="161">
        <v>488064000</v>
      </c>
      <c r="K23" s="161">
        <v>1223344</v>
      </c>
      <c r="L23" s="96">
        <f t="shared" si="3"/>
        <v>0.0025065237345921845</v>
      </c>
      <c r="M23" s="69"/>
      <c r="N23" s="161">
        <f t="shared" si="4"/>
        <v>-106221717</v>
      </c>
      <c r="O23" s="161">
        <f t="shared" si="5"/>
        <v>-6534633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61">
        <v>105634767</v>
      </c>
      <c r="G24" s="161">
        <v>14934967</v>
      </c>
      <c r="H24" s="96">
        <f t="shared" si="6"/>
        <v>0.14138306377861373</v>
      </c>
      <c r="I24" s="69"/>
      <c r="J24" s="161">
        <v>134369274</v>
      </c>
      <c r="K24" s="161">
        <v>23753542</v>
      </c>
      <c r="L24" s="96">
        <f t="shared" si="3"/>
        <v>0.17677807800018328</v>
      </c>
      <c r="M24" s="69"/>
      <c r="N24" s="161">
        <f t="shared" si="4"/>
        <v>28734507</v>
      </c>
      <c r="O24" s="161">
        <f t="shared" si="5"/>
        <v>8818575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62">
        <f>+F26+F27+F28</f>
        <v>541258128</v>
      </c>
      <c r="G25" s="162">
        <f>+G26+G27+G28</f>
        <v>22289496</v>
      </c>
      <c r="H25" s="127">
        <f t="shared" si="6"/>
        <v>0.04118089844186137</v>
      </c>
      <c r="I25" s="69"/>
      <c r="J25" s="162">
        <f>+J26+J27+J28</f>
        <v>548136296</v>
      </c>
      <c r="K25" s="162">
        <f>+K26+K27+K28</f>
        <v>33060053</v>
      </c>
      <c r="L25" s="127">
        <f t="shared" si="3"/>
        <v>0.060313562960990275</v>
      </c>
      <c r="M25" s="69"/>
      <c r="N25" s="162">
        <f t="shared" si="4"/>
        <v>6878168</v>
      </c>
      <c r="O25" s="162">
        <f t="shared" si="5"/>
        <v>10770557</v>
      </c>
    </row>
    <row r="26" spans="3:21" ht="12.75">
      <c r="C26" s="78"/>
      <c r="D26" s="123" t="s">
        <v>107</v>
      </c>
      <c r="E26" s="71"/>
      <c r="F26" s="161">
        <v>1646360</v>
      </c>
      <c r="G26" s="161">
        <v>0</v>
      </c>
      <c r="H26" s="96">
        <f t="shared" si="6"/>
        <v>0</v>
      </c>
      <c r="I26" s="69"/>
      <c r="J26" s="161">
        <v>12</v>
      </c>
      <c r="K26" s="161">
        <v>0</v>
      </c>
      <c r="L26" s="96">
        <f t="shared" si="3"/>
        <v>0</v>
      </c>
      <c r="M26" s="69"/>
      <c r="N26" s="161">
        <f t="shared" si="4"/>
        <v>-1646348</v>
      </c>
      <c r="O26" s="161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61">
        <v>0</v>
      </c>
      <c r="G27" s="161">
        <v>0</v>
      </c>
      <c r="H27" s="96" t="str">
        <f t="shared" si="6"/>
        <v> </v>
      </c>
      <c r="I27" s="69"/>
      <c r="J27" s="161">
        <v>0</v>
      </c>
      <c r="K27" s="161">
        <v>0</v>
      </c>
      <c r="L27" s="96" t="str">
        <f t="shared" si="3"/>
        <v> </v>
      </c>
      <c r="M27" s="69"/>
      <c r="N27" s="161">
        <f t="shared" si="4"/>
        <v>0</v>
      </c>
      <c r="O27" s="161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3">
        <f>SUM(F29:F30)</f>
        <v>539611768</v>
      </c>
      <c r="G28" s="163">
        <f>SUM(G29:G30)</f>
        <v>22289496</v>
      </c>
      <c r="H28" s="127">
        <f t="shared" si="6"/>
        <v>0.04130654170611046</v>
      </c>
      <c r="I28" s="81"/>
      <c r="J28" s="163">
        <f>+J29+J30</f>
        <v>548136284</v>
      </c>
      <c r="K28" s="163">
        <f>+K29+K30</f>
        <v>33060053</v>
      </c>
      <c r="L28" s="130">
        <f t="shared" si="3"/>
        <v>0.06031356428139685</v>
      </c>
      <c r="M28" s="81"/>
      <c r="N28" s="162">
        <f t="shared" si="4"/>
        <v>8524516</v>
      </c>
      <c r="O28" s="162">
        <f t="shared" si="5"/>
        <v>10770557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61">
        <v>425651632</v>
      </c>
      <c r="G29" s="161">
        <f>18052988+2</f>
        <v>18052990</v>
      </c>
      <c r="H29" s="96">
        <f t="shared" si="6"/>
        <v>0.04241259434428763</v>
      </c>
      <c r="I29" s="69"/>
      <c r="J29" s="165">
        <v>460087812</v>
      </c>
      <c r="K29" s="161">
        <v>26949804</v>
      </c>
      <c r="L29" s="96">
        <f t="shared" si="3"/>
        <v>0.05857534865539972</v>
      </c>
      <c r="M29" s="69"/>
      <c r="N29" s="161">
        <f t="shared" si="4"/>
        <v>34436180</v>
      </c>
      <c r="O29" s="161">
        <f t="shared" si="5"/>
        <v>8896814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4">
        <v>113960136</v>
      </c>
      <c r="G30" s="164">
        <v>4236506</v>
      </c>
      <c r="H30" s="98">
        <f t="shared" si="6"/>
        <v>0.0371753329602906</v>
      </c>
      <c r="I30" s="69"/>
      <c r="J30" s="164">
        <v>88048472</v>
      </c>
      <c r="K30" s="164">
        <v>6110249</v>
      </c>
      <c r="L30" s="98">
        <f t="shared" si="3"/>
        <v>0.06939642291577758</v>
      </c>
      <c r="M30" s="69"/>
      <c r="N30" s="164">
        <f t="shared" si="4"/>
        <v>-25911664</v>
      </c>
      <c r="O30" s="164">
        <f t="shared" si="5"/>
        <v>1873743</v>
      </c>
      <c r="Q30" s="77"/>
      <c r="R30" s="77"/>
      <c r="U30" s="77"/>
    </row>
    <row r="31" spans="2:15" ht="12.75">
      <c r="B31" s="63"/>
      <c r="C31" s="65" t="s">
        <v>141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142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J33" s="63"/>
      <c r="K33" s="63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I33" sqref="I33:J39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3.7109375" style="42" customWidth="1"/>
    <col min="7" max="7" width="11.421875" style="42" customWidth="1"/>
    <col min="8" max="8" width="0.85546875" style="42" customWidth="1"/>
    <col min="9" max="10" width="13.7109375" style="42" customWidth="1"/>
    <col min="11" max="11" width="11.421875" style="42" customWidth="1"/>
    <col min="12" max="12" width="0.85546875" style="42" customWidth="1"/>
    <col min="13" max="14" width="13.7109375" style="42" customWidth="1"/>
    <col min="15" max="16384" width="11.421875" style="42" customWidth="1"/>
  </cols>
  <sheetData>
    <row r="1" spans="2:15" ht="14.25">
      <c r="B1" s="220" t="s">
        <v>144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87"/>
    </row>
    <row r="2" spans="2:15" ht="12.75">
      <c r="B2" s="203" t="s">
        <v>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84"/>
    </row>
    <row r="3" spans="2:15" ht="12.75">
      <c r="B3" s="203" t="s">
        <v>115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19" t="s">
        <v>22</v>
      </c>
      <c r="C5" s="219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7" t="s">
        <v>63</v>
      </c>
      <c r="C7" s="208"/>
      <c r="D7" s="41"/>
      <c r="E7" s="217" t="s">
        <v>134</v>
      </c>
      <c r="F7" s="217"/>
      <c r="G7" s="217"/>
      <c r="I7" s="217" t="s">
        <v>139</v>
      </c>
      <c r="J7" s="217"/>
      <c r="K7" s="217"/>
      <c r="M7" s="217" t="s">
        <v>10</v>
      </c>
      <c r="N7" s="217"/>
    </row>
    <row r="8" spans="2:14" s="43" customFormat="1" ht="38.25">
      <c r="B8" s="209"/>
      <c r="C8" s="210"/>
      <c r="D8" s="41"/>
      <c r="E8" s="125" t="s">
        <v>64</v>
      </c>
      <c r="F8" s="126" t="s">
        <v>143</v>
      </c>
      <c r="G8" s="125" t="s">
        <v>0</v>
      </c>
      <c r="I8" s="125" t="s">
        <v>64</v>
      </c>
      <c r="J8" s="126" t="s">
        <v>143</v>
      </c>
      <c r="K8" s="125" t="s">
        <v>0</v>
      </c>
      <c r="M8" s="126" t="s">
        <v>65</v>
      </c>
      <c r="N8" s="126" t="s">
        <v>143</v>
      </c>
    </row>
    <row r="9" spans="2:14" s="43" customFormat="1" ht="12.75">
      <c r="B9" s="206" t="s">
        <v>66</v>
      </c>
      <c r="C9" s="206"/>
      <c r="D9" s="88"/>
      <c r="E9" s="166">
        <f>SUM(E10:E12)</f>
        <v>2353717981</v>
      </c>
      <c r="F9" s="166">
        <f>SUM(F10:F12)</f>
        <v>564866003</v>
      </c>
      <c r="G9" s="131">
        <f aca="true" t="shared" si="0" ref="G9:G39">IF(E9=0," ",F9/E9)</f>
        <v>0.23998882090368837</v>
      </c>
      <c r="I9" s="166">
        <f>SUM(I10:I12)</f>
        <v>2531752622</v>
      </c>
      <c r="J9" s="166">
        <f>SUM(J10:J12)</f>
        <v>593114306</v>
      </c>
      <c r="K9" s="131">
        <f aca="true" t="shared" si="1" ref="K9:K40">IF(I9=0," ",J9/I9)</f>
        <v>0.234270244591061</v>
      </c>
      <c r="M9" s="166">
        <f aca="true" t="shared" si="2" ref="M9:M36">+E9-I9</f>
        <v>-178034641</v>
      </c>
      <c r="N9" s="166">
        <f aca="true" t="shared" si="3" ref="N9:N35">+F9-J9</f>
        <v>-28248303</v>
      </c>
    </row>
    <row r="10" spans="2:14" ht="12.75">
      <c r="B10" s="213" t="s">
        <v>67</v>
      </c>
      <c r="C10" s="213"/>
      <c r="D10" s="89"/>
      <c r="E10" s="167">
        <v>2235578814</v>
      </c>
      <c r="F10" s="167">
        <v>539496347</v>
      </c>
      <c r="G10" s="90">
        <f t="shared" si="0"/>
        <v>0.24132289303400065</v>
      </c>
      <c r="I10" s="167">
        <v>2405886321</v>
      </c>
      <c r="J10" s="167">
        <v>564468529</v>
      </c>
      <c r="K10" s="90">
        <f t="shared" si="1"/>
        <v>0.2346197840159714</v>
      </c>
      <c r="M10" s="167">
        <f t="shared" si="2"/>
        <v>-170307507</v>
      </c>
      <c r="N10" s="167">
        <f t="shared" si="3"/>
        <v>-24972182</v>
      </c>
    </row>
    <row r="11" spans="2:14" ht="12.75">
      <c r="B11" s="205" t="s">
        <v>68</v>
      </c>
      <c r="C11" s="205"/>
      <c r="D11" s="89"/>
      <c r="E11" s="168">
        <v>14515245</v>
      </c>
      <c r="F11" s="168">
        <v>0</v>
      </c>
      <c r="G11" s="91">
        <f t="shared" si="0"/>
        <v>0</v>
      </c>
      <c r="I11" s="168">
        <v>13737134</v>
      </c>
      <c r="J11" s="168">
        <v>1592543</v>
      </c>
      <c r="K11" s="91">
        <f t="shared" si="1"/>
        <v>0.11592978564524449</v>
      </c>
      <c r="M11" s="168">
        <f t="shared" si="2"/>
        <v>778111</v>
      </c>
      <c r="N11" s="168">
        <f t="shared" si="3"/>
        <v>-1592543</v>
      </c>
    </row>
    <row r="12" spans="2:14" ht="12.75">
      <c r="B12" s="211" t="s">
        <v>69</v>
      </c>
      <c r="C12" s="211"/>
      <c r="D12" s="89"/>
      <c r="E12" s="168">
        <v>103623922</v>
      </c>
      <c r="F12" s="168">
        <v>25369656</v>
      </c>
      <c r="G12" s="92">
        <f t="shared" si="0"/>
        <v>0.24482431768988633</v>
      </c>
      <c r="I12" s="170">
        <v>112129167</v>
      </c>
      <c r="J12" s="170">
        <v>27053234</v>
      </c>
      <c r="K12" s="92">
        <f t="shared" si="1"/>
        <v>0.2412684828025165</v>
      </c>
      <c r="M12" s="170">
        <f t="shared" si="2"/>
        <v>-8505245</v>
      </c>
      <c r="N12" s="170">
        <f t="shared" si="3"/>
        <v>-1683578</v>
      </c>
    </row>
    <row r="13" spans="2:14" ht="12.75">
      <c r="B13" s="206" t="s">
        <v>70</v>
      </c>
      <c r="C13" s="206"/>
      <c r="D13" s="88"/>
      <c r="E13" s="169">
        <f>SUM(E14:E15)</f>
        <v>186061576</v>
      </c>
      <c r="F13" s="169">
        <f>SUM(F14:F15)</f>
        <v>43663174</v>
      </c>
      <c r="G13" s="131">
        <f t="shared" si="0"/>
        <v>0.23467055874018825</v>
      </c>
      <c r="I13" s="169">
        <f>SUM(I14:I15)</f>
        <v>174925612</v>
      </c>
      <c r="J13" s="169">
        <f>SUM(J14:J15)</f>
        <v>43705780</v>
      </c>
      <c r="K13" s="131">
        <f t="shared" si="1"/>
        <v>0.24985352059251334</v>
      </c>
      <c r="M13" s="169">
        <f t="shared" si="2"/>
        <v>11135964</v>
      </c>
      <c r="N13" s="169">
        <f t="shared" si="3"/>
        <v>-42606</v>
      </c>
    </row>
    <row r="14" spans="2:14" ht="12.75">
      <c r="B14" s="213" t="s">
        <v>71</v>
      </c>
      <c r="C14" s="213"/>
      <c r="D14" s="89"/>
      <c r="E14" s="167">
        <v>180034880</v>
      </c>
      <c r="F14" s="167">
        <v>43549964</v>
      </c>
      <c r="G14" s="90">
        <f t="shared" si="0"/>
        <v>0.24189737010961432</v>
      </c>
      <c r="I14" s="167">
        <v>168430997</v>
      </c>
      <c r="J14" s="167">
        <v>43321979</v>
      </c>
      <c r="K14" s="90">
        <f t="shared" si="1"/>
        <v>0.2572090634837244</v>
      </c>
      <c r="M14" s="167">
        <f t="shared" si="2"/>
        <v>11603883</v>
      </c>
      <c r="N14" s="167">
        <f t="shared" si="3"/>
        <v>227985</v>
      </c>
    </row>
    <row r="15" spans="2:14" ht="12.75">
      <c r="B15" s="211" t="s">
        <v>72</v>
      </c>
      <c r="C15" s="211"/>
      <c r="D15" s="89"/>
      <c r="E15" s="170">
        <v>6026696</v>
      </c>
      <c r="F15" s="170">
        <v>113210</v>
      </c>
      <c r="G15" s="92">
        <f t="shared" si="0"/>
        <v>0.018784753702526226</v>
      </c>
      <c r="I15" s="170">
        <v>6494615</v>
      </c>
      <c r="J15" s="170">
        <v>383801</v>
      </c>
      <c r="K15" s="92">
        <f t="shared" si="1"/>
        <v>0.05909526584716723</v>
      </c>
      <c r="M15" s="170">
        <f t="shared" si="2"/>
        <v>-467919</v>
      </c>
      <c r="N15" s="170">
        <f t="shared" si="3"/>
        <v>-270591</v>
      </c>
    </row>
    <row r="16" spans="2:14" ht="12.75">
      <c r="B16" s="206" t="s">
        <v>73</v>
      </c>
      <c r="C16" s="206"/>
      <c r="D16" s="88"/>
      <c r="E16" s="169">
        <f>SUM(E17:E18)</f>
        <v>2522966307</v>
      </c>
      <c r="F16" s="169">
        <f>SUM(F17:F18)</f>
        <v>272883161</v>
      </c>
      <c r="G16" s="131">
        <f t="shared" si="0"/>
        <v>0.10815965327911135</v>
      </c>
      <c r="I16" s="169">
        <f>SUM(I17:I18)</f>
        <v>2676307425</v>
      </c>
      <c r="J16" s="169">
        <f>SUM(J17:J18)</f>
        <v>352336521</v>
      </c>
      <c r="K16" s="131">
        <f t="shared" si="1"/>
        <v>0.13165024231100805</v>
      </c>
      <c r="M16" s="169">
        <f t="shared" si="2"/>
        <v>-153341118</v>
      </c>
      <c r="N16" s="169">
        <f t="shared" si="3"/>
        <v>-79453360</v>
      </c>
    </row>
    <row r="17" spans="2:14" ht="12.75">
      <c r="B17" s="213" t="s">
        <v>74</v>
      </c>
      <c r="C17" s="213"/>
      <c r="D17" s="89"/>
      <c r="E17" s="167">
        <v>1041720516</v>
      </c>
      <c r="F17" s="167">
        <v>57962324</v>
      </c>
      <c r="G17" s="90">
        <f t="shared" si="0"/>
        <v>0.055640954660818066</v>
      </c>
      <c r="I17" s="167">
        <v>966373902</v>
      </c>
      <c r="J17" s="167">
        <v>94907850</v>
      </c>
      <c r="K17" s="90">
        <f t="shared" si="1"/>
        <v>0.09821027844768929</v>
      </c>
      <c r="M17" s="167">
        <f t="shared" si="2"/>
        <v>75346614</v>
      </c>
      <c r="N17" s="167">
        <f t="shared" si="3"/>
        <v>-36945526</v>
      </c>
    </row>
    <row r="18" spans="2:14" ht="12.75">
      <c r="B18" s="211" t="s">
        <v>75</v>
      </c>
      <c r="C18" s="211"/>
      <c r="D18" s="89"/>
      <c r="E18" s="170">
        <v>1481245791</v>
      </c>
      <c r="F18" s="170">
        <v>214920837</v>
      </c>
      <c r="G18" s="92">
        <f t="shared" si="0"/>
        <v>0.14509464823856502</v>
      </c>
      <c r="I18" s="170">
        <v>1709933523</v>
      </c>
      <c r="J18" s="170">
        <v>257428671</v>
      </c>
      <c r="K18" s="92">
        <f t="shared" si="1"/>
        <v>0.15054893511202305</v>
      </c>
      <c r="M18" s="170">
        <f t="shared" si="2"/>
        <v>-228687732</v>
      </c>
      <c r="N18" s="170">
        <f t="shared" si="3"/>
        <v>-42507834</v>
      </c>
    </row>
    <row r="19" spans="2:14" ht="12.75">
      <c r="B19" s="206" t="s">
        <v>76</v>
      </c>
      <c r="C19" s="206"/>
      <c r="D19" s="88"/>
      <c r="E19" s="169">
        <f>SUM(E20:E21)</f>
        <v>594285717</v>
      </c>
      <c r="F19" s="169">
        <f>SUM(F20:F21)</f>
        <v>7757977</v>
      </c>
      <c r="G19" s="131">
        <f t="shared" si="0"/>
        <v>0.013054288161530895</v>
      </c>
      <c r="I19" s="169">
        <f>SUM(I20:I21)</f>
        <v>488064000</v>
      </c>
      <c r="J19" s="169">
        <f>SUM(J20:J21)</f>
        <v>1223344</v>
      </c>
      <c r="K19" s="131">
        <f t="shared" si="1"/>
        <v>0.0025065237345921845</v>
      </c>
      <c r="M19" s="169">
        <f t="shared" si="2"/>
        <v>106221717</v>
      </c>
      <c r="N19" s="169">
        <f>+F19-J19</f>
        <v>6534633</v>
      </c>
    </row>
    <row r="20" spans="2:14" ht="12.75">
      <c r="B20" s="218" t="s">
        <v>77</v>
      </c>
      <c r="C20" s="218"/>
      <c r="D20" s="89"/>
      <c r="E20" s="171">
        <v>594285717</v>
      </c>
      <c r="F20" s="171">
        <v>7757977</v>
      </c>
      <c r="G20" s="93">
        <f t="shared" si="0"/>
        <v>0.013054288161530895</v>
      </c>
      <c r="I20" s="171">
        <v>488064000</v>
      </c>
      <c r="J20" s="171">
        <v>1223344</v>
      </c>
      <c r="K20" s="93">
        <f t="shared" si="1"/>
        <v>0.0025065237345921845</v>
      </c>
      <c r="M20" s="171">
        <f t="shared" si="2"/>
        <v>106221717</v>
      </c>
      <c r="N20" s="171">
        <f t="shared" si="3"/>
        <v>6534633</v>
      </c>
    </row>
    <row r="21" spans="2:14" ht="12.75">
      <c r="B21" s="204" t="s">
        <v>105</v>
      </c>
      <c r="C21" s="204"/>
      <c r="D21" s="89"/>
      <c r="E21" s="172">
        <v>0</v>
      </c>
      <c r="F21" s="172">
        <v>0</v>
      </c>
      <c r="G21" s="94" t="str">
        <f>IF(E21=0," ",F21/E21)</f>
        <v> </v>
      </c>
      <c r="I21" s="172">
        <v>0</v>
      </c>
      <c r="J21" s="172">
        <v>0</v>
      </c>
      <c r="K21" s="94" t="str">
        <f>IF(I21=0," ",J21/I21)</f>
        <v> </v>
      </c>
      <c r="M21" s="172">
        <f>+E21-I21</f>
        <v>0</v>
      </c>
      <c r="N21" s="172">
        <f>+F21-J21</f>
        <v>0</v>
      </c>
    </row>
    <row r="22" spans="2:14" ht="12.75">
      <c r="B22" s="206" t="s">
        <v>78</v>
      </c>
      <c r="C22" s="206"/>
      <c r="D22" s="88"/>
      <c r="E22" s="169">
        <f>SUM(E23:E27)</f>
        <v>105634767</v>
      </c>
      <c r="F22" s="169">
        <f>SUM(F23:F27)</f>
        <v>14934967</v>
      </c>
      <c r="G22" s="131">
        <f t="shared" si="0"/>
        <v>0.14138306377861373</v>
      </c>
      <c r="I22" s="169">
        <f>SUM(I23:I27)</f>
        <v>134369274</v>
      </c>
      <c r="J22" s="169">
        <f>SUM(J23:J27)</f>
        <v>23753543</v>
      </c>
      <c r="K22" s="131">
        <f t="shared" si="1"/>
        <v>0.17677808544236087</v>
      </c>
      <c r="M22" s="169">
        <f t="shared" si="2"/>
        <v>-28734507</v>
      </c>
      <c r="N22" s="169">
        <f t="shared" si="3"/>
        <v>-8818576</v>
      </c>
    </row>
    <row r="23" spans="2:14" ht="12.75">
      <c r="B23" s="213" t="s">
        <v>79</v>
      </c>
      <c r="C23" s="213"/>
      <c r="D23" s="89"/>
      <c r="E23" s="167">
        <v>12517</v>
      </c>
      <c r="F23" s="167">
        <v>0</v>
      </c>
      <c r="G23" s="90">
        <f t="shared" si="0"/>
        <v>0</v>
      </c>
      <c r="I23" s="167">
        <v>43679</v>
      </c>
      <c r="J23" s="167">
        <v>0</v>
      </c>
      <c r="K23" s="90">
        <f t="shared" si="1"/>
        <v>0</v>
      </c>
      <c r="M23" s="167">
        <f t="shared" si="2"/>
        <v>-31162</v>
      </c>
      <c r="N23" s="167">
        <f t="shared" si="3"/>
        <v>0</v>
      </c>
    </row>
    <row r="24" spans="2:14" ht="12.75">
      <c r="B24" s="213" t="s">
        <v>80</v>
      </c>
      <c r="C24" s="213"/>
      <c r="D24" s="89"/>
      <c r="E24" s="167">
        <v>14686559</v>
      </c>
      <c r="F24" s="167">
        <v>3548104</v>
      </c>
      <c r="G24" s="90">
        <f t="shared" si="0"/>
        <v>0.24158851641150253</v>
      </c>
      <c r="I24" s="167">
        <v>14976711</v>
      </c>
      <c r="J24" s="167">
        <v>3546399</v>
      </c>
      <c r="K24" s="90">
        <f t="shared" si="1"/>
        <v>0.23679424674750016</v>
      </c>
      <c r="M24" s="167">
        <f t="shared" si="2"/>
        <v>-290152</v>
      </c>
      <c r="N24" s="167">
        <f t="shared" si="3"/>
        <v>1705</v>
      </c>
    </row>
    <row r="25" spans="2:14" ht="12.75">
      <c r="B25" s="205" t="s">
        <v>81</v>
      </c>
      <c r="C25" s="205"/>
      <c r="D25" s="89"/>
      <c r="E25" s="168">
        <v>18405</v>
      </c>
      <c r="F25" s="168">
        <v>0</v>
      </c>
      <c r="G25" s="91">
        <f t="shared" si="0"/>
        <v>0</v>
      </c>
      <c r="I25" s="168">
        <v>109138</v>
      </c>
      <c r="J25" s="168">
        <v>5500</v>
      </c>
      <c r="K25" s="91">
        <f t="shared" si="1"/>
        <v>0.050394912862614306</v>
      </c>
      <c r="M25" s="168">
        <f t="shared" si="2"/>
        <v>-90733</v>
      </c>
      <c r="N25" s="168">
        <f t="shared" si="3"/>
        <v>-5500</v>
      </c>
    </row>
    <row r="26" spans="2:14" ht="12.75">
      <c r="B26" s="205" t="s">
        <v>82</v>
      </c>
      <c r="C26" s="205"/>
      <c r="D26" s="89"/>
      <c r="E26" s="168">
        <v>69731933</v>
      </c>
      <c r="F26" s="168">
        <v>10802226</v>
      </c>
      <c r="G26" s="91">
        <f t="shared" si="0"/>
        <v>0.1549107494266651</v>
      </c>
      <c r="I26" s="168">
        <v>97121837</v>
      </c>
      <c r="J26" s="168">
        <v>20178572</v>
      </c>
      <c r="K26" s="91">
        <f t="shared" si="1"/>
        <v>0.20776555122201817</v>
      </c>
      <c r="M26" s="168">
        <f t="shared" si="2"/>
        <v>-27389904</v>
      </c>
      <c r="N26" s="168">
        <f t="shared" si="3"/>
        <v>-9376346</v>
      </c>
    </row>
    <row r="27" spans="2:14" ht="12.75">
      <c r="B27" s="211" t="s">
        <v>83</v>
      </c>
      <c r="C27" s="211"/>
      <c r="D27" s="89"/>
      <c r="E27" s="170">
        <v>21185353</v>
      </c>
      <c r="F27" s="170">
        <v>584637</v>
      </c>
      <c r="G27" s="92">
        <f t="shared" si="0"/>
        <v>0.027596283149022818</v>
      </c>
      <c r="I27" s="170">
        <v>22117909</v>
      </c>
      <c r="J27" s="170">
        <v>23072</v>
      </c>
      <c r="K27" s="92">
        <f t="shared" si="1"/>
        <v>0.001043136582214892</v>
      </c>
      <c r="M27" s="170">
        <f t="shared" si="2"/>
        <v>-932556</v>
      </c>
      <c r="N27" s="170">
        <f t="shared" si="3"/>
        <v>561565</v>
      </c>
    </row>
    <row r="28" spans="2:14" ht="12.75">
      <c r="B28" s="206" t="s">
        <v>84</v>
      </c>
      <c r="C28" s="206"/>
      <c r="D28" s="88"/>
      <c r="E28" s="169">
        <f>SUM(E29)</f>
        <v>1646360</v>
      </c>
      <c r="F28" s="169">
        <f>SUM(F29)</f>
        <v>0</v>
      </c>
      <c r="G28" s="131">
        <f t="shared" si="0"/>
        <v>0</v>
      </c>
      <c r="I28" s="169">
        <f>SUM(I29)</f>
        <v>12</v>
      </c>
      <c r="J28" s="169">
        <f>SUM(J29)</f>
        <v>0</v>
      </c>
      <c r="K28" s="131">
        <f t="shared" si="1"/>
        <v>0</v>
      </c>
      <c r="M28" s="169">
        <f t="shared" si="2"/>
        <v>1646348</v>
      </c>
      <c r="N28" s="169">
        <f t="shared" si="3"/>
        <v>0</v>
      </c>
    </row>
    <row r="29" spans="2:14" ht="12.75">
      <c r="B29" s="212" t="s">
        <v>85</v>
      </c>
      <c r="C29" s="212"/>
      <c r="D29" s="89"/>
      <c r="E29" s="173">
        <v>1646360</v>
      </c>
      <c r="F29" s="173">
        <v>0</v>
      </c>
      <c r="G29" s="95">
        <f t="shared" si="0"/>
        <v>0</v>
      </c>
      <c r="I29" s="173">
        <v>12</v>
      </c>
      <c r="J29" s="173">
        <v>0</v>
      </c>
      <c r="K29" s="95">
        <f t="shared" si="1"/>
        <v>0</v>
      </c>
      <c r="M29" s="173">
        <f t="shared" si="2"/>
        <v>1646348</v>
      </c>
      <c r="N29" s="173">
        <f t="shared" si="3"/>
        <v>0</v>
      </c>
    </row>
    <row r="30" spans="2:14" ht="12.75">
      <c r="B30" s="206" t="s">
        <v>86</v>
      </c>
      <c r="C30" s="206"/>
      <c r="D30" s="88"/>
      <c r="E30" s="169">
        <f>SUM(E31)</f>
        <v>0</v>
      </c>
      <c r="F30" s="169">
        <f>SUM(F31)</f>
        <v>0</v>
      </c>
      <c r="G30" s="131" t="str">
        <f t="shared" si="0"/>
        <v> </v>
      </c>
      <c r="I30" s="169">
        <f>SUM(I31)</f>
        <v>0</v>
      </c>
      <c r="J30" s="169">
        <f>SUM(J31)</f>
        <v>0</v>
      </c>
      <c r="K30" s="131" t="str">
        <f t="shared" si="1"/>
        <v> </v>
      </c>
      <c r="M30" s="169">
        <f t="shared" si="2"/>
        <v>0</v>
      </c>
      <c r="N30" s="169">
        <f t="shared" si="3"/>
        <v>0</v>
      </c>
    </row>
    <row r="31" spans="2:14" ht="12.75">
      <c r="B31" s="212" t="s">
        <v>87</v>
      </c>
      <c r="C31" s="212"/>
      <c r="D31" s="89"/>
      <c r="E31" s="173">
        <v>0</v>
      </c>
      <c r="F31" s="173">
        <v>0</v>
      </c>
      <c r="G31" s="95" t="str">
        <f t="shared" si="0"/>
        <v> </v>
      </c>
      <c r="I31" s="173">
        <v>0</v>
      </c>
      <c r="J31" s="173">
        <v>0</v>
      </c>
      <c r="K31" s="95" t="str">
        <f t="shared" si="1"/>
        <v> </v>
      </c>
      <c r="M31" s="173">
        <f t="shared" si="2"/>
        <v>0</v>
      </c>
      <c r="N31" s="173">
        <f t="shared" si="3"/>
        <v>0</v>
      </c>
    </row>
    <row r="32" spans="2:14" ht="12.75">
      <c r="B32" s="206" t="s">
        <v>88</v>
      </c>
      <c r="C32" s="206"/>
      <c r="D32" s="88"/>
      <c r="E32" s="169">
        <f>SUM(E33:E39)</f>
        <v>539611768</v>
      </c>
      <c r="F32" s="169">
        <f>SUM(F33:F39)</f>
        <v>22289495</v>
      </c>
      <c r="G32" s="131">
        <f t="shared" si="0"/>
        <v>0.04130653985292626</v>
      </c>
      <c r="I32" s="169">
        <f>SUM(I33:I39)</f>
        <v>548136284</v>
      </c>
      <c r="J32" s="169">
        <f>SUM(J33:J39)</f>
        <v>33060051</v>
      </c>
      <c r="K32" s="131">
        <f t="shared" si="1"/>
        <v>0.06031356063266923</v>
      </c>
      <c r="M32" s="169">
        <f t="shared" si="2"/>
        <v>-8524516</v>
      </c>
      <c r="N32" s="169">
        <f t="shared" si="3"/>
        <v>-10770556</v>
      </c>
    </row>
    <row r="33" spans="2:14" ht="12.75">
      <c r="B33" s="213" t="s">
        <v>89</v>
      </c>
      <c r="C33" s="213"/>
      <c r="D33" s="89"/>
      <c r="E33" s="167">
        <v>0</v>
      </c>
      <c r="F33" s="167">
        <v>0</v>
      </c>
      <c r="G33" s="90" t="str">
        <f t="shared" si="0"/>
        <v> </v>
      </c>
      <c r="I33" s="167">
        <v>0</v>
      </c>
      <c r="J33" s="167">
        <v>0</v>
      </c>
      <c r="K33" s="90" t="str">
        <f t="shared" si="1"/>
        <v> </v>
      </c>
      <c r="M33" s="167">
        <f t="shared" si="2"/>
        <v>0</v>
      </c>
      <c r="N33" s="167">
        <f t="shared" si="3"/>
        <v>0</v>
      </c>
    </row>
    <row r="34" spans="2:14" ht="12.75">
      <c r="B34" s="213" t="s">
        <v>90</v>
      </c>
      <c r="C34" s="213"/>
      <c r="D34" s="89"/>
      <c r="E34" s="167">
        <v>167215597</v>
      </c>
      <c r="F34" s="167">
        <v>14366736</v>
      </c>
      <c r="G34" s="90">
        <f t="shared" si="0"/>
        <v>0.08591743986656938</v>
      </c>
      <c r="I34" s="167">
        <v>216155964</v>
      </c>
      <c r="J34" s="167">
        <v>22612956</v>
      </c>
      <c r="K34" s="90">
        <f t="shared" si="1"/>
        <v>0.10461407393783499</v>
      </c>
      <c r="M34" s="167">
        <f t="shared" si="2"/>
        <v>-48940367</v>
      </c>
      <c r="N34" s="167">
        <f t="shared" si="3"/>
        <v>-8246220</v>
      </c>
    </row>
    <row r="35" spans="2:14" ht="12.75">
      <c r="B35" s="215" t="s">
        <v>91</v>
      </c>
      <c r="C35" s="216"/>
      <c r="D35" s="89"/>
      <c r="E35" s="168">
        <v>267088616</v>
      </c>
      <c r="F35" s="168">
        <v>4198489</v>
      </c>
      <c r="G35" s="91">
        <f t="shared" si="0"/>
        <v>0.01571946069015536</v>
      </c>
      <c r="I35" s="168">
        <v>249937263</v>
      </c>
      <c r="J35" s="168">
        <v>5593056</v>
      </c>
      <c r="K35" s="91">
        <f t="shared" si="1"/>
        <v>0.02237783967411054</v>
      </c>
      <c r="M35" s="168">
        <f t="shared" si="2"/>
        <v>17151353</v>
      </c>
      <c r="N35" s="168">
        <f t="shared" si="3"/>
        <v>-1394567</v>
      </c>
    </row>
    <row r="36" spans="2:14" ht="12.75">
      <c r="B36" s="112" t="s">
        <v>92</v>
      </c>
      <c r="C36" s="113"/>
      <c r="D36" s="89"/>
      <c r="E36" s="168">
        <v>38779619</v>
      </c>
      <c r="F36" s="168">
        <v>0</v>
      </c>
      <c r="G36" s="91">
        <f t="shared" si="0"/>
        <v>0</v>
      </c>
      <c r="I36" s="168">
        <v>0</v>
      </c>
      <c r="J36" s="168">
        <v>0</v>
      </c>
      <c r="K36" s="91" t="str">
        <f t="shared" si="1"/>
        <v> </v>
      </c>
      <c r="M36" s="168">
        <f t="shared" si="2"/>
        <v>38779619</v>
      </c>
      <c r="N36" s="168">
        <f aca="true" t="shared" si="4" ref="N36:N41">+F36-J36</f>
        <v>0</v>
      </c>
    </row>
    <row r="37" spans="2:14" ht="12.75">
      <c r="B37" s="205" t="s">
        <v>93</v>
      </c>
      <c r="C37" s="205"/>
      <c r="D37" s="89"/>
      <c r="E37" s="168">
        <v>2873305</v>
      </c>
      <c r="F37" s="168">
        <v>38018</v>
      </c>
      <c r="G37" s="91">
        <f t="shared" si="0"/>
        <v>0.013231452978364635</v>
      </c>
      <c r="I37" s="168">
        <v>2851634</v>
      </c>
      <c r="J37" s="168">
        <v>517193</v>
      </c>
      <c r="K37" s="91">
        <f t="shared" si="1"/>
        <v>0.18136724418351022</v>
      </c>
      <c r="M37" s="168">
        <f>+E37-I37</f>
        <v>21671</v>
      </c>
      <c r="N37" s="168">
        <f t="shared" si="4"/>
        <v>-479175</v>
      </c>
    </row>
    <row r="38" spans="2:14" ht="12.75">
      <c r="B38" s="205" t="s">
        <v>94</v>
      </c>
      <c r="C38" s="205"/>
      <c r="D38" s="89"/>
      <c r="E38" s="168">
        <v>128260</v>
      </c>
      <c r="F38" s="168">
        <v>0</v>
      </c>
      <c r="G38" s="91">
        <f t="shared" si="0"/>
        <v>0</v>
      </c>
      <c r="I38" s="168">
        <v>2062476</v>
      </c>
      <c r="J38" s="168">
        <v>0</v>
      </c>
      <c r="K38" s="91">
        <f t="shared" si="1"/>
        <v>0</v>
      </c>
      <c r="M38" s="168">
        <f>+E38-I38</f>
        <v>-1934216</v>
      </c>
      <c r="N38" s="168">
        <f t="shared" si="4"/>
        <v>0</v>
      </c>
    </row>
    <row r="39" spans="2:14" ht="12.75">
      <c r="B39" s="204" t="s">
        <v>95</v>
      </c>
      <c r="C39" s="204"/>
      <c r="D39" s="89"/>
      <c r="E39" s="172">
        <v>63526371</v>
      </c>
      <c r="F39" s="172">
        <v>3686252</v>
      </c>
      <c r="G39" s="94">
        <f t="shared" si="0"/>
        <v>0.058027114440395156</v>
      </c>
      <c r="I39" s="172">
        <v>77128947</v>
      </c>
      <c r="J39" s="172">
        <v>4336846</v>
      </c>
      <c r="K39" s="94">
        <f t="shared" si="1"/>
        <v>0.05622851301211204</v>
      </c>
      <c r="M39" s="172">
        <f>+E39-I39</f>
        <v>-13602576</v>
      </c>
      <c r="N39" s="172">
        <f t="shared" si="4"/>
        <v>-650594</v>
      </c>
    </row>
    <row r="40" spans="5:14" ht="3.75" customHeight="1">
      <c r="E40" s="174"/>
      <c r="F40" s="174"/>
      <c r="G40" s="86"/>
      <c r="I40" s="174">
        <v>0</v>
      </c>
      <c r="J40" s="174" t="s">
        <v>135</v>
      </c>
      <c r="K40" s="86" t="str">
        <f t="shared" si="1"/>
        <v> </v>
      </c>
      <c r="M40" s="174"/>
      <c r="N40" s="174"/>
    </row>
    <row r="41" spans="2:14" ht="21" customHeight="1">
      <c r="B41" s="214" t="s">
        <v>96</v>
      </c>
      <c r="C41" s="214"/>
      <c r="D41" s="45"/>
      <c r="E41" s="169">
        <f>+E32+E30+E28+E22+E19+E16+E13+E9</f>
        <v>6303924476</v>
      </c>
      <c r="F41" s="169">
        <f>+F32+F30+F28+F22+F19+F16+F13+F9</f>
        <v>926394777</v>
      </c>
      <c r="G41" s="131">
        <f>IF(E41=0," ",F41/E41)</f>
        <v>0.14695524677158267</v>
      </c>
      <c r="I41" s="169">
        <f>+I32+I30+I28+I22+I19+I16+I13+I9</f>
        <v>6553555229</v>
      </c>
      <c r="J41" s="169">
        <f>+J32+J30+J28+J22+J19+J16+J13+J9</f>
        <v>1047193545</v>
      </c>
      <c r="K41" s="131">
        <f>IF(I41=0," ",J41/I41)</f>
        <v>0.15979014571603606</v>
      </c>
      <c r="M41" s="169">
        <f>+E41-I41</f>
        <v>-249630753</v>
      </c>
      <c r="N41" s="169">
        <f t="shared" si="4"/>
        <v>-120798768</v>
      </c>
    </row>
    <row r="42" ht="12.75">
      <c r="B42" s="65" t="s">
        <v>141</v>
      </c>
    </row>
    <row r="43" ht="12.75">
      <c r="B43" s="64" t="s">
        <v>142</v>
      </c>
    </row>
    <row r="44" ht="12.75">
      <c r="B44" s="1"/>
    </row>
  </sheetData>
  <sheetProtection/>
  <mergeCells count="39"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tabSelected="1" zoomScale="115" zoomScaleNormal="115" zoomScalePageLayoutView="0" workbookViewId="0" topLeftCell="A1">
      <selection activeCell="A1" sqref="A1:W1"/>
    </sheetView>
  </sheetViews>
  <sheetFormatPr defaultColWidth="16.8515625" defaultRowHeight="12.75"/>
  <cols>
    <col min="1" max="1" width="35.00390625" style="37" customWidth="1"/>
    <col min="2" max="3" width="13.7109375" style="37" bestFit="1" customWidth="1"/>
    <col min="4" max="4" width="11.8515625" style="37" bestFit="1" customWidth="1"/>
    <col min="5" max="6" width="11.28125" style="37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9.7109375" style="37" bestFit="1" customWidth="1"/>
    <col min="14" max="15" width="11.57421875" style="37" customWidth="1"/>
    <col min="16" max="16" width="9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18.75">
      <c r="A2" s="227" t="s">
        <v>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5">
      <c r="A3" s="228" t="s">
        <v>116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30" t="s">
        <v>26</v>
      </c>
      <c r="C8" s="231"/>
      <c r="D8" s="232"/>
      <c r="E8" s="230" t="s">
        <v>145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2"/>
    </row>
    <row r="9" spans="1:23" ht="22.5" customHeight="1">
      <c r="A9" s="233" t="s">
        <v>133</v>
      </c>
      <c r="B9" s="221" t="s">
        <v>24</v>
      </c>
      <c r="C9" s="222"/>
      <c r="D9" s="223"/>
      <c r="E9" s="221" t="s">
        <v>28</v>
      </c>
      <c r="F9" s="222"/>
      <c r="G9" s="223"/>
      <c r="H9" s="224" t="s">
        <v>29</v>
      </c>
      <c r="I9" s="225"/>
      <c r="J9" s="226"/>
      <c r="K9" s="224" t="s">
        <v>136</v>
      </c>
      <c r="L9" s="225"/>
      <c r="M9" s="226"/>
      <c r="N9" s="224" t="s">
        <v>30</v>
      </c>
      <c r="O9" s="225"/>
      <c r="P9" s="226"/>
      <c r="Q9" s="224" t="s">
        <v>148</v>
      </c>
      <c r="R9" s="225"/>
      <c r="S9" s="226"/>
      <c r="T9" s="235" t="s">
        <v>4</v>
      </c>
      <c r="U9" s="236"/>
      <c r="V9" s="236"/>
      <c r="W9" s="237"/>
    </row>
    <row r="10" spans="1:23" ht="15">
      <c r="A10" s="234"/>
      <c r="B10" s="133">
        <v>2018</v>
      </c>
      <c r="C10" s="134">
        <v>2019</v>
      </c>
      <c r="D10" s="135" t="s">
        <v>13</v>
      </c>
      <c r="E10" s="133">
        <v>2018</v>
      </c>
      <c r="F10" s="157">
        <v>2019</v>
      </c>
      <c r="G10" s="135" t="s">
        <v>13</v>
      </c>
      <c r="H10" s="133">
        <v>2018</v>
      </c>
      <c r="I10" s="157">
        <v>2019</v>
      </c>
      <c r="J10" s="135" t="s">
        <v>13</v>
      </c>
      <c r="K10" s="133">
        <v>2018</v>
      </c>
      <c r="L10" s="157">
        <v>2019</v>
      </c>
      <c r="M10" s="135" t="s">
        <v>13</v>
      </c>
      <c r="N10" s="133">
        <v>2018</v>
      </c>
      <c r="O10" s="157">
        <v>2019</v>
      </c>
      <c r="P10" s="135" t="s">
        <v>13</v>
      </c>
      <c r="Q10" s="133">
        <v>2018</v>
      </c>
      <c r="R10" s="159">
        <v>2019</v>
      </c>
      <c r="S10" s="135" t="s">
        <v>13</v>
      </c>
      <c r="T10" s="133">
        <v>2018</v>
      </c>
      <c r="U10" s="157">
        <v>2019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5">
        <f>SUM(B14:B18)</f>
        <v>5762666348</v>
      </c>
      <c r="C12" s="176">
        <f>SUM(C14:C18)</f>
        <v>6005418933</v>
      </c>
      <c r="D12" s="177">
        <f>+C12-B12</f>
        <v>242752585</v>
      </c>
      <c r="E12" s="175">
        <f>SUM(E14:E18)</f>
        <v>863320860</v>
      </c>
      <c r="F12" s="176">
        <f>SUM(F14:F18)</f>
        <v>924501620</v>
      </c>
      <c r="G12" s="177">
        <f>+F12-E12</f>
        <v>61180760</v>
      </c>
      <c r="H12" s="175">
        <f>SUM(H14:H18)</f>
        <v>16753153</v>
      </c>
      <c r="I12" s="178">
        <f>SUM(I14:I18)</f>
        <v>25896282</v>
      </c>
      <c r="J12" s="179">
        <f>+I12-H12</f>
        <v>9143129</v>
      </c>
      <c r="K12" s="175">
        <f>SUM(K14:K18)</f>
        <v>0</v>
      </c>
      <c r="L12" s="176">
        <f>SUM(L14:L18)</f>
        <v>0</v>
      </c>
      <c r="M12" s="177">
        <f>+L12-K12</f>
        <v>0</v>
      </c>
      <c r="N12" s="175">
        <f>SUM(N14:N18)</f>
        <v>24031270</v>
      </c>
      <c r="O12" s="176">
        <f>SUM(O14:O18)</f>
        <v>63684973</v>
      </c>
      <c r="P12" s="177">
        <f>+O12-N12</f>
        <v>39653703</v>
      </c>
      <c r="Q12" s="175">
        <f>SUM(Q14:Q18)</f>
        <v>0</v>
      </c>
      <c r="R12" s="176">
        <f>SUM(R14:R18)</f>
        <v>50618</v>
      </c>
      <c r="S12" s="177">
        <f>+R12-Q12</f>
        <v>50618</v>
      </c>
      <c r="T12" s="175">
        <f>SUM(T14:T18)</f>
        <v>904105283</v>
      </c>
      <c r="U12" s="176">
        <f>SUM(U14:U18)</f>
        <v>1014133493</v>
      </c>
      <c r="V12" s="176">
        <f>+U12-T12</f>
        <v>110028210</v>
      </c>
      <c r="W12" s="101">
        <f>IF(T12=0,"",V12/T12)</f>
        <v>0.1216984482547261</v>
      </c>
      <c r="X12" s="40"/>
    </row>
    <row r="13" spans="1:23" ht="4.5" customHeight="1">
      <c r="A13" s="38"/>
      <c r="B13" s="180"/>
      <c r="C13" s="181"/>
      <c r="D13" s="182"/>
      <c r="E13" s="180"/>
      <c r="F13" s="181"/>
      <c r="G13" s="182"/>
      <c r="H13" s="180"/>
      <c r="I13" s="181"/>
      <c r="J13" s="182"/>
      <c r="K13" s="180"/>
      <c r="L13" s="181"/>
      <c r="M13" s="182"/>
      <c r="N13" s="180"/>
      <c r="O13" s="181"/>
      <c r="P13" s="182"/>
      <c r="Q13" s="180"/>
      <c r="R13" s="181"/>
      <c r="S13" s="182"/>
      <c r="T13" s="180"/>
      <c r="U13" s="181"/>
      <c r="V13" s="181"/>
      <c r="W13" s="100">
        <f aca="true" t="shared" si="0" ref="W13:W25">IF(T13=0,"",V13/T13)</f>
      </c>
    </row>
    <row r="14" spans="1:25" ht="15">
      <c r="A14" s="114" t="s">
        <v>36</v>
      </c>
      <c r="B14" s="180">
        <f>+Egresos_1!F20</f>
        <v>2353717981</v>
      </c>
      <c r="C14" s="181">
        <f>+Egresos_1!J20</f>
        <v>2531752622</v>
      </c>
      <c r="D14" s="182">
        <f>+C14-B14</f>
        <v>178034641</v>
      </c>
      <c r="E14" s="180">
        <v>564746743</v>
      </c>
      <c r="F14" s="181">
        <v>593016950</v>
      </c>
      <c r="G14" s="182">
        <f>+F14-E14</f>
        <v>28270207</v>
      </c>
      <c r="H14" s="180">
        <v>119260</v>
      </c>
      <c r="I14" s="181">
        <v>97356</v>
      </c>
      <c r="J14" s="182">
        <f>+I14-H14</f>
        <v>-21904</v>
      </c>
      <c r="K14" s="180">
        <v>0</v>
      </c>
      <c r="L14" s="181">
        <v>0</v>
      </c>
      <c r="M14" s="182">
        <f>+L14-K14</f>
        <v>0</v>
      </c>
      <c r="N14" s="180">
        <v>0</v>
      </c>
      <c r="O14" s="181">
        <v>0</v>
      </c>
      <c r="P14" s="182">
        <f>+O14-N14</f>
        <v>0</v>
      </c>
      <c r="Q14" s="180">
        <v>0</v>
      </c>
      <c r="R14" s="181">
        <v>0</v>
      </c>
      <c r="S14" s="182">
        <f>+R14-Q14</f>
        <v>0</v>
      </c>
      <c r="T14" s="180">
        <f aca="true" t="shared" si="1" ref="T14:U18">+E14+H14+K14+N14+Q14</f>
        <v>564866003</v>
      </c>
      <c r="U14" s="181">
        <f t="shared" si="1"/>
        <v>593114306</v>
      </c>
      <c r="V14" s="181">
        <f>+U14-T14</f>
        <v>28248303</v>
      </c>
      <c r="W14" s="100">
        <f t="shared" si="0"/>
        <v>0.0500088567022505</v>
      </c>
      <c r="Y14" s="39"/>
    </row>
    <row r="15" spans="1:25" ht="15">
      <c r="A15" s="114" t="s">
        <v>37</v>
      </c>
      <c r="B15" s="180">
        <f>+Egresos_1!F21</f>
        <v>186061576</v>
      </c>
      <c r="C15" s="181">
        <f>+Egresos_1!J21</f>
        <v>174925612</v>
      </c>
      <c r="D15" s="182">
        <f>+C15-B15</f>
        <v>-11135964</v>
      </c>
      <c r="E15" s="180">
        <v>43663174</v>
      </c>
      <c r="F15" s="181">
        <v>43705780</v>
      </c>
      <c r="G15" s="182">
        <f>+F15-E15</f>
        <v>42606</v>
      </c>
      <c r="H15" s="180">
        <v>0</v>
      </c>
      <c r="I15" s="181">
        <v>0</v>
      </c>
      <c r="J15" s="182">
        <f>+I15-H15</f>
        <v>0</v>
      </c>
      <c r="K15" s="180">
        <v>0</v>
      </c>
      <c r="L15" s="181">
        <v>0</v>
      </c>
      <c r="M15" s="182">
        <f>+L15-K15</f>
        <v>0</v>
      </c>
      <c r="N15" s="180">
        <v>0</v>
      </c>
      <c r="O15" s="181">
        <v>0</v>
      </c>
      <c r="P15" s="182">
        <f>+O15-N15</f>
        <v>0</v>
      </c>
      <c r="Q15" s="180">
        <v>0</v>
      </c>
      <c r="R15" s="181">
        <v>0</v>
      </c>
      <c r="S15" s="182">
        <f>+R15-Q15</f>
        <v>0</v>
      </c>
      <c r="T15" s="180">
        <f t="shared" si="1"/>
        <v>43663174</v>
      </c>
      <c r="U15" s="181">
        <f t="shared" si="1"/>
        <v>43705780</v>
      </c>
      <c r="V15" s="181">
        <f>+U15-T15</f>
        <v>42606</v>
      </c>
      <c r="W15" s="100">
        <f t="shared" si="0"/>
        <v>0.0009757879718043402</v>
      </c>
      <c r="Y15" s="39"/>
    </row>
    <row r="16" spans="1:25" ht="15">
      <c r="A16" s="114" t="s">
        <v>38</v>
      </c>
      <c r="B16" s="180">
        <f>+Egresos_1!F22</f>
        <v>2522966307</v>
      </c>
      <c r="C16" s="181">
        <f>+Egresos_1!J22</f>
        <v>2676307425</v>
      </c>
      <c r="D16" s="182">
        <f>+C16-B16</f>
        <v>153341118</v>
      </c>
      <c r="E16" s="180">
        <v>232532481</v>
      </c>
      <c r="F16" s="181">
        <v>263075415</v>
      </c>
      <c r="G16" s="182">
        <f>+F16-E16</f>
        <v>30542934</v>
      </c>
      <c r="H16" s="180">
        <v>16399348</v>
      </c>
      <c r="I16" s="181">
        <v>25525515</v>
      </c>
      <c r="J16" s="182">
        <f>+I16-H16</f>
        <v>9126167</v>
      </c>
      <c r="K16" s="180">
        <v>0</v>
      </c>
      <c r="L16" s="181">
        <v>0</v>
      </c>
      <c r="M16" s="182">
        <f>+L16-K16</f>
        <v>0</v>
      </c>
      <c r="N16" s="180">
        <v>23951333</v>
      </c>
      <c r="O16" s="181">
        <v>63684973</v>
      </c>
      <c r="P16" s="182">
        <f>+O16-N16</f>
        <v>39733640</v>
      </c>
      <c r="Q16" s="180">
        <v>0</v>
      </c>
      <c r="R16" s="181">
        <v>50618</v>
      </c>
      <c r="S16" s="182">
        <f>+R16-Q16</f>
        <v>50618</v>
      </c>
      <c r="T16" s="180">
        <f t="shared" si="1"/>
        <v>272883162</v>
      </c>
      <c r="U16" s="181">
        <f t="shared" si="1"/>
        <v>352336521</v>
      </c>
      <c r="V16" s="181">
        <f>+U16-T16</f>
        <v>79453359</v>
      </c>
      <c r="W16" s="100">
        <f>IF(T16=0,"",V16/T16)</f>
        <v>0.2911625562298344</v>
      </c>
      <c r="Y16" s="39"/>
    </row>
    <row r="17" spans="1:25" ht="15">
      <c r="A17" s="114" t="s">
        <v>107</v>
      </c>
      <c r="B17" s="180">
        <f>+Egresos_1!F23</f>
        <v>594285717</v>
      </c>
      <c r="C17" s="181">
        <f>+Egresos_1!J23</f>
        <v>488064000</v>
      </c>
      <c r="D17" s="182">
        <f>+C17-B17</f>
        <v>-106221717</v>
      </c>
      <c r="E17" s="180">
        <v>7757977</v>
      </c>
      <c r="F17" s="181">
        <v>1223344</v>
      </c>
      <c r="G17" s="182">
        <f>+F17-E17</f>
        <v>-6534633</v>
      </c>
      <c r="H17" s="180">
        <v>0</v>
      </c>
      <c r="I17" s="181">
        <v>0</v>
      </c>
      <c r="J17" s="182">
        <f>+I17-H17</f>
        <v>0</v>
      </c>
      <c r="K17" s="180">
        <v>0</v>
      </c>
      <c r="L17" s="181">
        <v>0</v>
      </c>
      <c r="M17" s="182">
        <f>+L17-K17</f>
        <v>0</v>
      </c>
      <c r="N17" s="180">
        <v>0</v>
      </c>
      <c r="O17" s="181">
        <v>0</v>
      </c>
      <c r="P17" s="182">
        <f>+O17-N17</f>
        <v>0</v>
      </c>
      <c r="Q17" s="180">
        <v>0</v>
      </c>
      <c r="R17" s="181">
        <v>0</v>
      </c>
      <c r="S17" s="182">
        <f>+R17-Q17</f>
        <v>0</v>
      </c>
      <c r="T17" s="180">
        <f t="shared" si="1"/>
        <v>7757977</v>
      </c>
      <c r="U17" s="181">
        <f t="shared" si="1"/>
        <v>1223344</v>
      </c>
      <c r="V17" s="181">
        <f>+U17-T17</f>
        <v>-6534633</v>
      </c>
      <c r="W17" s="100">
        <f>IF(T17=0,"",V17/T17)</f>
        <v>-0.8423114685697057</v>
      </c>
      <c r="Y17" s="39"/>
    </row>
    <row r="18" spans="1:25" ht="15">
      <c r="A18" s="114" t="s">
        <v>61</v>
      </c>
      <c r="B18" s="180">
        <f>+Egresos_1!F24</f>
        <v>105634767</v>
      </c>
      <c r="C18" s="181">
        <f>+Egresos_1!J24</f>
        <v>134369274</v>
      </c>
      <c r="D18" s="182">
        <f>+C18-B18</f>
        <v>28734507</v>
      </c>
      <c r="E18" s="180">
        <v>14620485</v>
      </c>
      <c r="F18" s="181">
        <v>23480131</v>
      </c>
      <c r="G18" s="182">
        <f>+F18-E18</f>
        <v>8859646</v>
      </c>
      <c r="H18" s="180">
        <v>234545</v>
      </c>
      <c r="I18" s="181">
        <v>273411</v>
      </c>
      <c r="J18" s="182">
        <f>+I18-H18</f>
        <v>38866</v>
      </c>
      <c r="K18" s="180">
        <v>0</v>
      </c>
      <c r="L18" s="181">
        <v>0</v>
      </c>
      <c r="M18" s="182">
        <f>+L18-K18</f>
        <v>0</v>
      </c>
      <c r="N18" s="180">
        <v>79937</v>
      </c>
      <c r="O18" s="181">
        <v>0</v>
      </c>
      <c r="P18" s="182">
        <f>+O18-N18</f>
        <v>-79937</v>
      </c>
      <c r="Q18" s="180">
        <v>0</v>
      </c>
      <c r="R18" s="181">
        <v>0</v>
      </c>
      <c r="S18" s="182">
        <f>+R18-Q18</f>
        <v>0</v>
      </c>
      <c r="T18" s="180">
        <f t="shared" si="1"/>
        <v>14934967</v>
      </c>
      <c r="U18" s="181">
        <f t="shared" si="1"/>
        <v>23753542</v>
      </c>
      <c r="V18" s="181">
        <f>+U18-T18</f>
        <v>8818575</v>
      </c>
      <c r="W18" s="100">
        <f>IF(T18=0,"",V18/T18)</f>
        <v>0.5904649806055815</v>
      </c>
      <c r="Y18" s="39"/>
    </row>
    <row r="19" spans="1:23" ht="4.5" customHeight="1">
      <c r="A19" s="38"/>
      <c r="B19" s="180"/>
      <c r="C19" s="181"/>
      <c r="D19" s="182"/>
      <c r="E19" s="180"/>
      <c r="F19" s="181"/>
      <c r="G19" s="182"/>
      <c r="H19" s="180"/>
      <c r="I19" s="181"/>
      <c r="J19" s="182"/>
      <c r="K19" s="180"/>
      <c r="L19" s="181"/>
      <c r="M19" s="182"/>
      <c r="N19" s="180"/>
      <c r="O19" s="181"/>
      <c r="P19" s="182"/>
      <c r="Q19" s="180"/>
      <c r="R19" s="181"/>
      <c r="S19" s="182"/>
      <c r="T19" s="180"/>
      <c r="U19" s="181"/>
      <c r="V19" s="181"/>
      <c r="W19" s="100">
        <f t="shared" si="0"/>
      </c>
    </row>
    <row r="20" spans="1:24" ht="15">
      <c r="A20" s="132" t="s">
        <v>16</v>
      </c>
      <c r="B20" s="175">
        <f>+B22+B23</f>
        <v>541258128</v>
      </c>
      <c r="C20" s="178">
        <f>+C22+C23</f>
        <v>548136296</v>
      </c>
      <c r="D20" s="177">
        <f>+C20-B20</f>
        <v>6878168</v>
      </c>
      <c r="E20" s="175">
        <f>+E22+E23</f>
        <v>21981435</v>
      </c>
      <c r="F20" s="178">
        <f>+F22+F23</f>
        <v>26285809</v>
      </c>
      <c r="G20" s="177">
        <f>+F20-E20</f>
        <v>4304374</v>
      </c>
      <c r="H20" s="175">
        <f>+H22+H23</f>
        <v>243417</v>
      </c>
      <c r="I20" s="178">
        <f>+I22+I23</f>
        <v>2156179</v>
      </c>
      <c r="J20" s="179">
        <f>+I20-H20</f>
        <v>1912762</v>
      </c>
      <c r="K20" s="175">
        <f>+K22+K23</f>
        <v>0</v>
      </c>
      <c r="L20" s="178">
        <f>+L22+L23</f>
        <v>1631392</v>
      </c>
      <c r="M20" s="179">
        <f>+L20-K20</f>
        <v>1631392</v>
      </c>
      <c r="N20" s="175">
        <f>+N22+N23</f>
        <v>64642</v>
      </c>
      <c r="O20" s="178">
        <f>+O22+O23</f>
        <v>2986672</v>
      </c>
      <c r="P20" s="177">
        <f>+O20-N20</f>
        <v>2922030</v>
      </c>
      <c r="Q20" s="175">
        <f>+Q22+Q23</f>
        <v>0</v>
      </c>
      <c r="R20" s="178">
        <f>+R22+R23</f>
        <v>0</v>
      </c>
      <c r="S20" s="177">
        <f>+R20-Q20</f>
        <v>0</v>
      </c>
      <c r="T20" s="175">
        <f>+T22+T23</f>
        <v>22289494</v>
      </c>
      <c r="U20" s="178">
        <f>+U22+U23</f>
        <v>33060052</v>
      </c>
      <c r="V20" s="176">
        <f>+U20-T20</f>
        <v>10770558</v>
      </c>
      <c r="W20" s="101">
        <f t="shared" si="0"/>
        <v>0.48321231518310825</v>
      </c>
      <c r="X20" s="40"/>
    </row>
    <row r="21" spans="1:24" ht="4.5" customHeight="1">
      <c r="A21" s="38"/>
      <c r="B21" s="180"/>
      <c r="C21" s="181"/>
      <c r="D21" s="182"/>
      <c r="E21" s="180"/>
      <c r="F21" s="181"/>
      <c r="G21" s="182"/>
      <c r="H21" s="180"/>
      <c r="I21" s="181"/>
      <c r="J21" s="182"/>
      <c r="K21" s="180"/>
      <c r="L21" s="181"/>
      <c r="M21" s="182"/>
      <c r="N21" s="180"/>
      <c r="O21" s="181"/>
      <c r="P21" s="182"/>
      <c r="Q21" s="180"/>
      <c r="R21" s="181"/>
      <c r="S21" s="182"/>
      <c r="T21" s="180"/>
      <c r="U21" s="181"/>
      <c r="V21" s="181"/>
      <c r="W21" s="100">
        <f t="shared" si="0"/>
      </c>
      <c r="X21" s="40"/>
    </row>
    <row r="22" spans="1:24" ht="15">
      <c r="A22" s="114" t="s">
        <v>107</v>
      </c>
      <c r="B22" s="180">
        <f>+Egresos_1!F26</f>
        <v>1646360</v>
      </c>
      <c r="C22" s="181">
        <f>+Egresos_1!J26</f>
        <v>12</v>
      </c>
      <c r="D22" s="182">
        <f>+C22-B22</f>
        <v>-1646348</v>
      </c>
      <c r="E22" s="180">
        <v>0</v>
      </c>
      <c r="F22" s="181">
        <v>0</v>
      </c>
      <c r="G22" s="182">
        <f>+F22-E22</f>
        <v>0</v>
      </c>
      <c r="H22" s="183">
        <v>0</v>
      </c>
      <c r="I22" s="184">
        <v>0</v>
      </c>
      <c r="J22" s="182">
        <f>+I22-H22</f>
        <v>0</v>
      </c>
      <c r="K22" s="180">
        <v>0</v>
      </c>
      <c r="L22" s="181">
        <v>0</v>
      </c>
      <c r="M22" s="182">
        <f>+L22-K22</f>
        <v>0</v>
      </c>
      <c r="N22" s="180">
        <v>0</v>
      </c>
      <c r="O22" s="181">
        <v>0</v>
      </c>
      <c r="P22" s="182">
        <f>+O22-N22</f>
        <v>0</v>
      </c>
      <c r="Q22" s="180">
        <v>0</v>
      </c>
      <c r="R22" s="181">
        <v>0</v>
      </c>
      <c r="S22" s="182">
        <f>+R22-Q22</f>
        <v>0</v>
      </c>
      <c r="T22" s="180">
        <f>+E22+H22+K22+N22+Q22</f>
        <v>0</v>
      </c>
      <c r="U22" s="185">
        <f>+F22+I22+L22+O22+R22</f>
        <v>0</v>
      </c>
      <c r="V22" s="181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5">
        <f>+B24+B25</f>
        <v>539611768</v>
      </c>
      <c r="C23" s="176">
        <f>+C24+C25</f>
        <v>548136284</v>
      </c>
      <c r="D23" s="177">
        <f>+C23-B23</f>
        <v>8524516</v>
      </c>
      <c r="E23" s="175">
        <f>+E24+E25</f>
        <v>21981435</v>
      </c>
      <c r="F23" s="176">
        <f>+F24+F25</f>
        <v>26285809</v>
      </c>
      <c r="G23" s="177">
        <f>+F23-E23</f>
        <v>4304374</v>
      </c>
      <c r="H23" s="175">
        <f>+H24+H25</f>
        <v>243417</v>
      </c>
      <c r="I23" s="176">
        <f>+I24+I25</f>
        <v>2156179</v>
      </c>
      <c r="J23" s="177">
        <f>+I23-H23</f>
        <v>1912762</v>
      </c>
      <c r="K23" s="175">
        <f>+K24+K25</f>
        <v>0</v>
      </c>
      <c r="L23" s="176">
        <f>+L24+L25</f>
        <v>1631392</v>
      </c>
      <c r="M23" s="177">
        <f>+L23-K23</f>
        <v>1631392</v>
      </c>
      <c r="N23" s="175">
        <f>+N24+N25</f>
        <v>64642</v>
      </c>
      <c r="O23" s="176">
        <f>+O24+O25</f>
        <v>2986672</v>
      </c>
      <c r="P23" s="177">
        <f>+O23-N23</f>
        <v>2922030</v>
      </c>
      <c r="Q23" s="175">
        <f>+Q24+Q25</f>
        <v>0</v>
      </c>
      <c r="R23" s="176">
        <f>+R24+R25</f>
        <v>0</v>
      </c>
      <c r="S23" s="177">
        <f>+R23-Q23</f>
        <v>0</v>
      </c>
      <c r="T23" s="175">
        <f>SUM(T24:T25)</f>
        <v>22289494</v>
      </c>
      <c r="U23" s="176">
        <f>SUM(U24:U25)</f>
        <v>33060052</v>
      </c>
      <c r="V23" s="176">
        <f>+U23-T23</f>
        <v>10770558</v>
      </c>
      <c r="W23" s="101">
        <f t="shared" si="0"/>
        <v>0.48321231518310825</v>
      </c>
      <c r="Y23" s="39"/>
    </row>
    <row r="24" spans="1:25" ht="15">
      <c r="A24" s="115" t="s">
        <v>57</v>
      </c>
      <c r="B24" s="180">
        <f>+Egresos_1!F29</f>
        <v>425651632</v>
      </c>
      <c r="C24" s="181">
        <f>+Egresos_1!J29</f>
        <v>460087812</v>
      </c>
      <c r="D24" s="182">
        <f>+C24-B24</f>
        <v>34436180</v>
      </c>
      <c r="E24" s="180">
        <v>18052988</v>
      </c>
      <c r="F24" s="186">
        <f>25318412-1</f>
        <v>25318411</v>
      </c>
      <c r="G24" s="182">
        <f>+F24-E24</f>
        <v>7265423</v>
      </c>
      <c r="H24" s="180">
        <v>0</v>
      </c>
      <c r="I24" s="186">
        <v>0</v>
      </c>
      <c r="J24" s="182">
        <f>+I24-H24</f>
        <v>0</v>
      </c>
      <c r="K24" s="180">
        <v>0</v>
      </c>
      <c r="L24" s="186">
        <v>1631392</v>
      </c>
      <c r="M24" s="182">
        <f>+L24-K24</f>
        <v>1631392</v>
      </c>
      <c r="N24" s="180">
        <v>0</v>
      </c>
      <c r="O24" s="186">
        <v>0</v>
      </c>
      <c r="P24" s="182">
        <f>+O24-N24</f>
        <v>0</v>
      </c>
      <c r="Q24" s="180">
        <v>0</v>
      </c>
      <c r="R24" s="186">
        <v>0</v>
      </c>
      <c r="S24" s="182">
        <f>+R24-Q24</f>
        <v>0</v>
      </c>
      <c r="T24" s="180">
        <f>+E24+H24+K24+N24+Q24</f>
        <v>18052988</v>
      </c>
      <c r="U24" s="181">
        <f>+F24+I24+L24+O24+R24</f>
        <v>26949803</v>
      </c>
      <c r="V24" s="181">
        <f>+U24-T24</f>
        <v>8896815</v>
      </c>
      <c r="W24" s="100">
        <f t="shared" si="0"/>
        <v>0.49281675698227906</v>
      </c>
      <c r="Y24" s="39"/>
    </row>
    <row r="25" spans="1:25" ht="15.75" thickBot="1">
      <c r="A25" s="116" t="s">
        <v>58</v>
      </c>
      <c r="B25" s="180">
        <f>+Egresos_1!F30</f>
        <v>113960136</v>
      </c>
      <c r="C25" s="186">
        <f>+Egresos_1!J30</f>
        <v>88048472</v>
      </c>
      <c r="D25" s="182">
        <f>+C25-B25</f>
        <v>-25911664</v>
      </c>
      <c r="E25" s="180">
        <v>3928447</v>
      </c>
      <c r="F25" s="187">
        <v>967398</v>
      </c>
      <c r="G25" s="182">
        <f>+F25-E25</f>
        <v>-2961049</v>
      </c>
      <c r="H25" s="183">
        <v>243417</v>
      </c>
      <c r="I25" s="184">
        <v>2156179</v>
      </c>
      <c r="J25" s="182">
        <f>+I25-H25</f>
        <v>1912762</v>
      </c>
      <c r="K25" s="180">
        <v>0</v>
      </c>
      <c r="L25" s="187">
        <v>0</v>
      </c>
      <c r="M25" s="182">
        <f>+L25-K25</f>
        <v>0</v>
      </c>
      <c r="N25" s="180">
        <v>64642</v>
      </c>
      <c r="O25" s="187">
        <v>2986672</v>
      </c>
      <c r="P25" s="182">
        <f>+O25-N25</f>
        <v>2922030</v>
      </c>
      <c r="Q25" s="180">
        <v>0</v>
      </c>
      <c r="R25" s="187">
        <v>0</v>
      </c>
      <c r="S25" s="182">
        <f>+R25-Q25</f>
        <v>0</v>
      </c>
      <c r="T25" s="180">
        <f>+E25+H25+K25+N25+Q25</f>
        <v>4236506</v>
      </c>
      <c r="U25" s="181">
        <f>+F25+I25+L25+O25+R25</f>
        <v>6110249</v>
      </c>
      <c r="V25" s="181">
        <f>+U25-T25</f>
        <v>1873743</v>
      </c>
      <c r="W25" s="100">
        <f t="shared" si="0"/>
        <v>0.44228498673199096</v>
      </c>
      <c r="Y25" s="39"/>
    </row>
    <row r="26" spans="1:23" ht="15.75" thickBot="1">
      <c r="A26" s="138" t="s">
        <v>17</v>
      </c>
      <c r="B26" s="188">
        <f>+B12+B20</f>
        <v>6303924476</v>
      </c>
      <c r="C26" s="188">
        <f>+C12+C20</f>
        <v>6553555229</v>
      </c>
      <c r="D26" s="189">
        <f>+C26-B26</f>
        <v>249630753</v>
      </c>
      <c r="E26" s="188">
        <f>+E12+E20</f>
        <v>885302295</v>
      </c>
      <c r="F26" s="190">
        <f>+F12+F20</f>
        <v>950787429</v>
      </c>
      <c r="G26" s="189">
        <f>+F26-E26</f>
        <v>65485134</v>
      </c>
      <c r="H26" s="188">
        <f>+H12+H20</f>
        <v>16996570</v>
      </c>
      <c r="I26" s="191">
        <f>+I12+I20</f>
        <v>28052461</v>
      </c>
      <c r="J26" s="189">
        <f>+I26-H26</f>
        <v>11055891</v>
      </c>
      <c r="K26" s="188">
        <f>+K12+K20</f>
        <v>0</v>
      </c>
      <c r="L26" s="191">
        <f>+L12+L20</f>
        <v>1631392</v>
      </c>
      <c r="M26" s="192">
        <f>+L26-K26</f>
        <v>1631392</v>
      </c>
      <c r="N26" s="188">
        <f>+N12+N20</f>
        <v>24095912</v>
      </c>
      <c r="O26" s="190">
        <f>+O12+O20</f>
        <v>66671645</v>
      </c>
      <c r="P26" s="189">
        <f>+O26-N26</f>
        <v>42575733</v>
      </c>
      <c r="Q26" s="188">
        <f>+Q12+Q20</f>
        <v>0</v>
      </c>
      <c r="R26" s="190">
        <f>+R12+R20</f>
        <v>50618</v>
      </c>
      <c r="S26" s="189">
        <f>+R26-Q26</f>
        <v>50618</v>
      </c>
      <c r="T26" s="188">
        <f>+T12+T20</f>
        <v>926394777</v>
      </c>
      <c r="U26" s="190">
        <f>+U12+U20</f>
        <v>1047193545</v>
      </c>
      <c r="V26" s="190">
        <f>+U26-T26</f>
        <v>120798768</v>
      </c>
      <c r="W26" s="137">
        <f>IF(T26=0,"",V26/T26)</f>
        <v>0.1303966419059377</v>
      </c>
    </row>
    <row r="27" spans="1:23" ht="15">
      <c r="A27" s="65" t="s">
        <v>141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142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193"/>
      <c r="U28" s="193"/>
      <c r="V28" s="63"/>
      <c r="W28" s="102"/>
    </row>
    <row r="29" spans="1:21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40"/>
      <c r="U29" s="40"/>
    </row>
    <row r="30" spans="5:15" ht="1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45" zoomScaleNormal="145" zoomScalePageLayoutView="0" workbookViewId="0" topLeftCell="A4">
      <selection activeCell="T31" sqref="T3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0.7109375" style="6" customWidth="1"/>
    <col min="5" max="5" width="10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0.00390625" style="6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0.421875" style="6" bestFit="1" customWidth="1"/>
    <col min="20" max="20" width="10.8515625" style="6" bestFit="1" customWidth="1"/>
    <col min="21" max="21" width="11.421875" style="105" bestFit="1" customWidth="1"/>
    <col min="22" max="22" width="9.57421875" style="105" bestFit="1" customWidth="1"/>
    <col min="23" max="16384" width="16.57421875" style="6" customWidth="1"/>
  </cols>
  <sheetData>
    <row r="1" spans="2:22" ht="14.25">
      <c r="B1" s="243" t="s">
        <v>147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2:23" ht="12.75">
      <c r="B2" s="244" t="s">
        <v>18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7"/>
    </row>
    <row r="3" spans="2:23" ht="15.75">
      <c r="B3" s="245" t="s">
        <v>116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0" t="s">
        <v>60</v>
      </c>
      <c r="B7" s="240" t="s">
        <v>137</v>
      </c>
      <c r="C7" s="8"/>
      <c r="D7" s="230" t="s">
        <v>26</v>
      </c>
      <c r="E7" s="231"/>
      <c r="F7" s="232"/>
      <c r="G7" s="230" t="s">
        <v>146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2"/>
    </row>
    <row r="8" spans="1:22" ht="16.5" customHeight="1">
      <c r="A8" s="241"/>
      <c r="B8" s="241"/>
      <c r="C8" s="17"/>
      <c r="D8" s="246" t="s">
        <v>59</v>
      </c>
      <c r="E8" s="247"/>
      <c r="F8" s="248"/>
      <c r="G8" s="224" t="s">
        <v>19</v>
      </c>
      <c r="H8" s="225"/>
      <c r="I8" s="226"/>
      <c r="J8" s="224" t="s">
        <v>118</v>
      </c>
      <c r="K8" s="225"/>
      <c r="L8" s="226"/>
      <c r="M8" s="224" t="s">
        <v>20</v>
      </c>
      <c r="N8" s="225"/>
      <c r="O8" s="226"/>
      <c r="P8" s="224" t="s">
        <v>104</v>
      </c>
      <c r="Q8" s="225"/>
      <c r="R8" s="226"/>
      <c r="S8" s="224" t="s">
        <v>4</v>
      </c>
      <c r="T8" s="225"/>
      <c r="U8" s="225"/>
      <c r="V8" s="226"/>
    </row>
    <row r="9" spans="1:22" ht="17.25" customHeight="1" thickBot="1">
      <c r="A9" s="242"/>
      <c r="B9" s="242"/>
      <c r="C9" s="16"/>
      <c r="D9" s="139">
        <v>2018</v>
      </c>
      <c r="E9" s="140">
        <v>2019</v>
      </c>
      <c r="F9" s="141" t="s">
        <v>13</v>
      </c>
      <c r="G9" s="158">
        <v>2018</v>
      </c>
      <c r="H9" s="140">
        <v>2019</v>
      </c>
      <c r="I9" s="141" t="s">
        <v>13</v>
      </c>
      <c r="J9" s="158">
        <v>2018</v>
      </c>
      <c r="K9" s="140">
        <v>2019</v>
      </c>
      <c r="L9" s="141" t="s">
        <v>13</v>
      </c>
      <c r="M9" s="158">
        <v>2018</v>
      </c>
      <c r="N9" s="140">
        <v>2019</v>
      </c>
      <c r="O9" s="141" t="s">
        <v>13</v>
      </c>
      <c r="P9" s="158">
        <v>2018</v>
      </c>
      <c r="Q9" s="140">
        <v>2019</v>
      </c>
      <c r="R9" s="141" t="s">
        <v>13</v>
      </c>
      <c r="S9" s="158">
        <v>2018</v>
      </c>
      <c r="T9" s="140">
        <v>2019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61430</v>
      </c>
      <c r="E12" s="51">
        <v>0</v>
      </c>
      <c r="F12" s="150">
        <f>+E12-D12</f>
        <v>-61430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73014079</v>
      </c>
      <c r="E14" s="51">
        <v>70450517</v>
      </c>
      <c r="F14" s="150">
        <f aca="true" t="shared" si="0" ref="F14:F24">+E14-D14</f>
        <v>-2563562</v>
      </c>
      <c r="G14" s="50">
        <v>12410237</v>
      </c>
      <c r="H14" s="51">
        <v>12988793</v>
      </c>
      <c r="I14" s="150">
        <f>+H14-G14</f>
        <v>578556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12410237</v>
      </c>
      <c r="T14" s="51">
        <f t="shared" si="1"/>
        <v>12988793</v>
      </c>
      <c r="U14" s="150">
        <f aca="true" t="shared" si="2" ref="U14:U24">+T14-S14</f>
        <v>578556</v>
      </c>
      <c r="V14" s="118">
        <f>IF(S14=0," ",U14/S14)</f>
        <v>0.04661925473300792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57607203</v>
      </c>
      <c r="E15" s="51">
        <v>77355685</v>
      </c>
      <c r="F15" s="150">
        <f t="shared" si="0"/>
        <v>19748482</v>
      </c>
      <c r="G15" s="50">
        <v>15923026</v>
      </c>
      <c r="H15" s="51">
        <v>17134328</v>
      </c>
      <c r="I15" s="150">
        <f>+H15-G15</f>
        <v>1211302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15923026</v>
      </c>
      <c r="T15" s="51">
        <f t="shared" si="1"/>
        <v>17134328</v>
      </c>
      <c r="U15" s="150">
        <f t="shared" si="2"/>
        <v>1211302</v>
      </c>
      <c r="V15" s="118">
        <f>IF(S15=0," ",U15/S15)</f>
        <v>0.07607234956471214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117870568</v>
      </c>
      <c r="E16" s="51">
        <v>120336128</v>
      </c>
      <c r="F16" s="150">
        <f t="shared" si="0"/>
        <v>2465560</v>
      </c>
      <c r="G16" s="50">
        <v>32903657</v>
      </c>
      <c r="H16" s="51">
        <v>35605457</v>
      </c>
      <c r="I16" s="150">
        <f>+H16-G16</f>
        <v>2701800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32903657</v>
      </c>
      <c r="T16" s="51">
        <f t="shared" si="1"/>
        <v>35605457</v>
      </c>
      <c r="U16" s="150">
        <f t="shared" si="2"/>
        <v>2701800</v>
      </c>
      <c r="V16" s="118">
        <f>IF(S16=0," ",U16/S16)</f>
        <v>0.08211245333611397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582595602</v>
      </c>
      <c r="E18" s="51">
        <v>480217303</v>
      </c>
      <c r="F18" s="150">
        <f>+E18-D18</f>
        <v>-102378299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f>271507592-470</f>
        <v>271507122</v>
      </c>
      <c r="N18" s="51">
        <v>393383176</v>
      </c>
      <c r="O18" s="150">
        <f>+N18-M18</f>
        <v>121876054</v>
      </c>
      <c r="P18" s="50">
        <v>0</v>
      </c>
      <c r="Q18" s="51">
        <v>0</v>
      </c>
      <c r="R18" s="150">
        <f>+Q18-P18</f>
        <v>0</v>
      </c>
      <c r="S18" s="50">
        <f>+G18+J18+M18+P18</f>
        <v>271507122</v>
      </c>
      <c r="T18" s="51">
        <f>+H18+K18+N18+Q18</f>
        <v>393383176</v>
      </c>
      <c r="U18" s="150">
        <f>+T18-S18</f>
        <v>121876054</v>
      </c>
      <c r="V18" s="118">
        <f>IF(S18=0," ",U18/S18)</f>
        <v>0.4488871345334359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0</v>
      </c>
      <c r="E19" s="51">
        <v>164970</v>
      </c>
      <c r="F19" s="150">
        <f>+E19-D19</f>
        <v>164970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120268</v>
      </c>
      <c r="E21" s="52">
        <v>263709</v>
      </c>
      <c r="F21" s="150">
        <f t="shared" si="0"/>
        <v>143441</v>
      </c>
      <c r="G21" s="50">
        <v>312690</v>
      </c>
      <c r="H21" s="51">
        <v>393036</v>
      </c>
      <c r="I21" s="150">
        <f>+H21-G21</f>
        <v>80346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0</v>
      </c>
      <c r="O21" s="150">
        <f>+N21-M21</f>
        <v>0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312690</v>
      </c>
      <c r="T21" s="52">
        <f t="shared" si="3"/>
        <v>393036</v>
      </c>
      <c r="U21" s="150">
        <f t="shared" si="2"/>
        <v>80346</v>
      </c>
      <c r="V21" s="118">
        <f>IF(S21=0," ",U21/S21)</f>
        <v>0.25695097380792475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10208217</v>
      </c>
      <c r="E22" s="51">
        <v>11712873</v>
      </c>
      <c r="F22" s="150">
        <f t="shared" si="0"/>
        <v>1504656</v>
      </c>
      <c r="G22" s="50">
        <v>6750229</v>
      </c>
      <c r="H22" s="51">
        <v>5647715</v>
      </c>
      <c r="I22" s="150">
        <f>+H22-G22</f>
        <v>-1102514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6750229</v>
      </c>
      <c r="T22" s="51">
        <f t="shared" si="3"/>
        <v>5647715</v>
      </c>
      <c r="U22" s="150">
        <f t="shared" si="2"/>
        <v>-1102514</v>
      </c>
      <c r="V22" s="118">
        <f>IF(S22=0," ",U22/S22)</f>
        <v>-0.16332986629046214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0</v>
      </c>
      <c r="E23" s="51">
        <v>0</v>
      </c>
      <c r="F23" s="150">
        <f>+E23-D23</f>
        <v>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5100</v>
      </c>
      <c r="N23" s="51">
        <v>5580</v>
      </c>
      <c r="O23" s="150">
        <f>+N23-M23</f>
        <v>480</v>
      </c>
      <c r="P23" s="50">
        <v>0</v>
      </c>
      <c r="Q23" s="51">
        <v>0</v>
      </c>
      <c r="R23" s="150">
        <f>+Q23-P23</f>
        <v>0</v>
      </c>
      <c r="S23" s="50">
        <f t="shared" si="3"/>
        <v>5100</v>
      </c>
      <c r="T23" s="51">
        <f t="shared" si="3"/>
        <v>5580</v>
      </c>
      <c r="U23" s="150">
        <f>+T23-S23</f>
        <v>480</v>
      </c>
      <c r="V23" s="118">
        <f>IF(S23=0," ",U23/S23)</f>
        <v>0.09411764705882353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884800</v>
      </c>
      <c r="E24" s="51">
        <v>1114475</v>
      </c>
      <c r="F24" s="150">
        <f t="shared" si="0"/>
        <v>229675</v>
      </c>
      <c r="G24" s="50">
        <v>2141887</v>
      </c>
      <c r="H24" s="51">
        <v>2197558</v>
      </c>
      <c r="I24" s="150">
        <f>+H24-G24</f>
        <v>55671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>+Q24-P24</f>
        <v>0</v>
      </c>
      <c r="S24" s="50">
        <f t="shared" si="3"/>
        <v>2141887</v>
      </c>
      <c r="T24" s="51">
        <f t="shared" si="3"/>
        <v>2197558</v>
      </c>
      <c r="U24" s="150">
        <f t="shared" si="2"/>
        <v>55671</v>
      </c>
      <c r="V24" s="118">
        <f>IF(S24=0," ",U24/S24)</f>
        <v>0.025991567248879143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0</v>
      </c>
      <c r="E26" s="51">
        <v>25987781</v>
      </c>
      <c r="F26" s="150">
        <f>+E26-D26</f>
        <v>25987781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0</v>
      </c>
      <c r="L26" s="150">
        <f>+K26-J26</f>
        <v>0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88220620</v>
      </c>
      <c r="E27" s="51">
        <v>32645812</v>
      </c>
      <c r="F27" s="150">
        <f>+E27-D27</f>
        <v>-55574808</v>
      </c>
      <c r="G27" s="50">
        <v>0</v>
      </c>
      <c r="H27" s="51">
        <v>0</v>
      </c>
      <c r="I27" s="150">
        <f>+H27-G27</f>
        <v>0</v>
      </c>
      <c r="J27" s="50">
        <v>1751370</v>
      </c>
      <c r="K27" s="51">
        <v>1595173</v>
      </c>
      <c r="L27" s="150">
        <f>+K27-J27</f>
        <v>-156197</v>
      </c>
      <c r="M27" s="50">
        <v>0</v>
      </c>
      <c r="N27" s="54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3">
        <f>+G27+J27+M27+P27</f>
        <v>1751370</v>
      </c>
      <c r="T27" s="54">
        <f>+H27+K27+N27+Q27</f>
        <v>1595173</v>
      </c>
      <c r="U27" s="150">
        <f>+T27-S27</f>
        <v>-156197</v>
      </c>
      <c r="V27" s="118">
        <f>IF(S27=0," ",U27/S27)</f>
        <v>-0.0891856089803982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115647553</v>
      </c>
      <c r="E29" s="51">
        <v>207357197</v>
      </c>
      <c r="F29" s="150">
        <f>+E29-D29</f>
        <v>91709644</v>
      </c>
      <c r="G29" s="50">
        <v>96465053</v>
      </c>
      <c r="H29" s="51">
        <f>137779038+1</f>
        <v>137779039</v>
      </c>
      <c r="I29" s="150">
        <f>+H29-G29</f>
        <v>41313986</v>
      </c>
      <c r="J29" s="50">
        <v>1154029</v>
      </c>
      <c r="K29" s="51">
        <v>2988238</v>
      </c>
      <c r="L29" s="150">
        <f>+K29-J29</f>
        <v>1834209</v>
      </c>
      <c r="M29" s="50">
        <v>94094819</v>
      </c>
      <c r="N29" s="51">
        <f>91294002-1088</f>
        <v>91292914</v>
      </c>
      <c r="O29" s="150">
        <f>+N29-M29</f>
        <v>-2801905</v>
      </c>
      <c r="P29" s="50">
        <v>235568</v>
      </c>
      <c r="Q29" s="51">
        <v>2182539</v>
      </c>
      <c r="R29" s="150">
        <f>+Q29-P29</f>
        <v>1946971</v>
      </c>
      <c r="S29" s="50">
        <f>+G29+J29+M29+P29</f>
        <v>191949469</v>
      </c>
      <c r="T29" s="51">
        <f>+H29+K29+N29+Q29</f>
        <v>234242730</v>
      </c>
      <c r="U29" s="150">
        <f>+T29-S29</f>
        <v>42293261</v>
      </c>
      <c r="V29" s="118">
        <f>IF(S29=0," ",U29/S29)</f>
        <v>0.22033538941438802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8" t="s">
        <v>4</v>
      </c>
      <c r="B31" s="239"/>
      <c r="C31" s="17"/>
      <c r="D31" s="152">
        <f>SUM(D12:D29)</f>
        <v>1046230340</v>
      </c>
      <c r="E31" s="153">
        <f aca="true" t="shared" si="4" ref="E31:U31">SUM(E12:E29)</f>
        <v>1027606450</v>
      </c>
      <c r="F31" s="154">
        <f t="shared" si="4"/>
        <v>-18623890</v>
      </c>
      <c r="G31" s="152">
        <f t="shared" si="4"/>
        <v>166906779</v>
      </c>
      <c r="H31" s="155">
        <f>SUM(H12:H29)</f>
        <v>211745926</v>
      </c>
      <c r="I31" s="154">
        <f t="shared" si="4"/>
        <v>44839147</v>
      </c>
      <c r="J31" s="152">
        <f t="shared" si="4"/>
        <v>2905399</v>
      </c>
      <c r="K31" s="155">
        <f t="shared" si="4"/>
        <v>4583411</v>
      </c>
      <c r="L31" s="154">
        <f t="shared" si="4"/>
        <v>1678012</v>
      </c>
      <c r="M31" s="152">
        <f t="shared" si="4"/>
        <v>365607041</v>
      </c>
      <c r="N31" s="155">
        <f t="shared" si="4"/>
        <v>484681670</v>
      </c>
      <c r="O31" s="154">
        <f t="shared" si="4"/>
        <v>119074629</v>
      </c>
      <c r="P31" s="152">
        <f t="shared" si="4"/>
        <v>235568</v>
      </c>
      <c r="Q31" s="155">
        <f t="shared" si="4"/>
        <v>2182539</v>
      </c>
      <c r="R31" s="154">
        <f t="shared" si="4"/>
        <v>1946971</v>
      </c>
      <c r="S31" s="152">
        <f t="shared" si="4"/>
        <v>535654787</v>
      </c>
      <c r="T31" s="155">
        <f t="shared" si="4"/>
        <v>703193546</v>
      </c>
      <c r="U31" s="154">
        <f t="shared" si="4"/>
        <v>167538759</v>
      </c>
      <c r="V31" s="156">
        <f>IF(S31=0," ",U31/S31)</f>
        <v>0.3127737547877081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141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60"/>
      <c r="N34" s="160"/>
      <c r="O34" s="47"/>
      <c r="P34" s="111"/>
      <c r="R34" s="47"/>
      <c r="S34" s="160"/>
      <c r="T34" s="160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2021-05-14T19:20:52Z</dcterms:modified>
  <cp:category/>
  <cp:version/>
  <cp:contentType/>
  <cp:contentStatus/>
</cp:coreProperties>
</file>