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gresos_1" sheetId="1" r:id="rId1"/>
    <sheet name="Egresos_2" sheetId="2" r:id="rId2"/>
    <sheet name="Gto_09_10" sheetId="3" r:id="rId3"/>
    <sheet name="Ing_2019_2020" sheetId="4" r:id="rId4"/>
  </sheets>
  <definedNames>
    <definedName name="_xlnm.Print_Area" localSheetId="0">'Egresos_1'!$A$1:$O$34</definedName>
    <definedName name="_xlnm.Print_Area" localSheetId="1">'Egresos_2'!$B$1:$N$42</definedName>
    <definedName name="_xlnm.Print_Area" localSheetId="2">'Gto_09_10'!$A$1:$W$27</definedName>
    <definedName name="_xlnm.Print_Area" localSheetId="3">'Ing_2019_2020'!$A$1:$V$40</definedName>
  </definedNames>
  <calcPr fullCalcOnLoad="1"/>
</workbook>
</file>

<file path=xl/sharedStrings.xml><?xml version="1.0" encoding="utf-8"?>
<sst xmlns="http://schemas.openxmlformats.org/spreadsheetml/2006/main" count="191" uniqueCount="149">
  <si>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</si>
  <si>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</si>
  <si>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</si>
  <si>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</si>
  <si>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</si>
  <si>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</si>
  <si>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</si>
  <si>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</si>
  <si>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</si>
  <si>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</si>
  <si>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</si>
  <si>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</si>
  <si>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</si>
  <si>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</si>
  <si>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</si>
  <si>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</si>
  <si>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</si>
  <si>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</si>
  <si>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</si>
  <si>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</si>
  <si>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</si>
  <si>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</si>
  <si>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</si>
  <si>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</si>
  <si>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</si>
  <si>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</si>
  <si>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</si>
  <si>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</si>
  <si>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</si>
  <si>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</si>
  <si>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</si>
  <si>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</si>
  <si>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</si>
  <si>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</si>
  <si>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</si>
  <si>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</si>
  <si>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</si>
  <si>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</si>
  <si>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</si>
  <si>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</si>
  <si>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</si>
  <si>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</si>
  <si>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</si>
  <si>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</si>
  <si>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</si>
  <si>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</si>
  <si>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</si>
  <si>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</si>
  <si>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</si>
  <si>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</si>
  <si>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</si>
  <si>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</si>
  <si>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</si>
  <si>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</si>
  <si>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</si>
  <si>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</si>
  <si>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</si>
  <si>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</si>
  <si>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</si>
  <si>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</si>
  <si>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</si>
  <si>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</si>
  <si>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</si>
  <si>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</si>
  <si>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</si>
  <si>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</si>
  <si>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</si>
  <si>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</si>
  <si>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</si>
  <si>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</si>
  <si>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</si>
  <si>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</si>
  <si>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</si>
  <si>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</si>
  <si>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</si>
  <si>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</si>
  <si>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</si>
  <si>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</si>
  <si>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</si>
  <si>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</si>
  <si>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</si>
  <si>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</si>
  <si>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</si>
  <si>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</si>
  <si>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</si>
  <si>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</si>
  <si>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</si>
  <si>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</si>
  <si>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</si>
  <si>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</si>
  <si>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</si>
  <si>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</si>
  <si>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</si>
  <si>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</si>
  <si>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</si>
  <si>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</si>
  <si>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</si>
  <si>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</si>
  <si>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</si>
  <si>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</si>
  <si>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</si>
  <si>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</si>
  <si>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</si>
  <si>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</si>
  <si>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t>RECURSOS DETERMINADOS</t>
  </si>
  <si>
    <t>2  DONACIONES Y TRANSFERENCIAS DE CAPITAL</t>
  </si>
  <si>
    <t>1.8.2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</si>
  <si>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</si>
  <si>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</si>
  <si>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</si>
  <si>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</si>
  <si>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</si>
  <si>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</si>
  <si>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</si>
  <si>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</si>
  <si>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</si>
  <si>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</si>
  <si>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2.5 Otros Gastos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</si>
  <si>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</si>
  <si>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</si>
  <si>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</si>
  <si>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</si>
  <si>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</si>
  <si>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</si>
  <si>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</si>
  <si>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</si>
  <si>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</si>
  <si>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</si>
  <si>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</si>
  <si>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</si>
  <si>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</si>
  <si>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</si>
  <si>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</si>
  <si>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</si>
  <si>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t xml:space="preserve"> </t>
  </si>
  <si>
    <t>19 / 3 OPERACIONES OFICIALES CREDITO EXTERNO</t>
  </si>
  <si>
    <t>DENOMINACION 
INGRESO</t>
  </si>
  <si>
    <t>AÑO FISCAL 2019</t>
  </si>
  <si>
    <t>EJECUCION
I TRIMESTRE
 /*</t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</si>
  <si>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del I Trimestre se encuentra a Nivel de Devengados</t>
    </r>
  </si>
  <si>
    <t>EJECUCION AL
I TRIMESTRE (*)</t>
  </si>
  <si>
    <t>EJECUCION I TRIMESTRE (*)</t>
  </si>
  <si>
    <t>EJECUCION I TRIMESTRE</t>
  </si>
  <si>
    <t>5 RECURSOS DETERMINADOS</t>
  </si>
  <si>
    <t>PRESUPUESTO DE EGRESOS COMPARATIVO I TRIMESTRE AÑO FISCAL 2019 - 2020</t>
  </si>
  <si>
    <t>AÑO FISCAL 2020</t>
  </si>
  <si>
    <t>Fuente : Consulta Amigable: Base de Datos MEF, al 31 de Marzo del 2020</t>
  </si>
  <si>
    <t>RESULTADOS OPERATIVOS COMPARATIVOS I TRIMESTRE AÑOS FISCALES 2019 - 2020</t>
  </si>
  <si>
    <t>INGRESOS COMPARATIVOS I TRIMESTRE AÑO FISCAL 2019 - 2020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</si>
</sst>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_ ;\-#,##0\ "/>
    <numFmt numFmtId="201" formatCode="#,##0;[Red]\(#,##0\)"/>
    <numFmt numFmtId="202" formatCode="_ * #,##0_)\ &quot;Pts&quot;_ ;_ * \(#,##0\)\ &quot;Pts&quot;_ ;_ * &quot;-&quot;_)\ &quot;Pts&quot;_ ;_ @_ "/>
    <numFmt numFmtId="203" formatCode="_-* #,##0.0_-;\-* #,##0.0_-;_-* &quot;-&quot;_-;_-@_-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00%"/>
    <numFmt numFmtId="212" formatCode="#,##0.0_);\(#,##0.0\)"/>
    <numFmt numFmtId="213" formatCode="#,##0.0"/>
    <numFmt numFmtId="214" formatCode="_([$€-2]\ * #,##0.00_);_([$€-2]\ * \(#,##0.00\);_([$€-2]\ * &quot;-&quot;??_)"/>
    <numFmt numFmtId="215" formatCode="#,##0.00000000"/>
    <numFmt numFmtId="216" formatCode="_ * #,##0_ ;_ * \-#,##0_ ;_ * &quot;-&quot;??_ ;_ @_ "/>
    <numFmt numFmtId="217" formatCode="_ * #,##0.0_ ;_ * \-#,##0.0_ ;_ * &quot;-&quot;??_ ;_ @_ 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[$€-2]\ #,##0.00_);[Red]\([$€-2]\ #,##0.00\)"/>
    <numFmt numFmtId="222" formatCode="[$-280A]dddd\,\ d\ &quot;de&quot;\ mmmm\ &quot;de&quot;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21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12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7" fillId="0" borderId="0" xfId="54" applyNumberFormat="1" applyFont="1" applyFill="1" applyBorder="1" applyAlignment="1">
      <alignment vertical="center"/>
    </xf>
    <xf numFmtId="10" fontId="7" fillId="0" borderId="11" xfId="57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201" fontId="6" fillId="0" borderId="0" xfId="54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41" fontId="7" fillId="0" borderId="0" xfId="54" applyNumberFormat="1" applyFont="1" applyFill="1" applyBorder="1" applyAlignment="1">
      <alignment vertical="center" wrapText="1"/>
    </xf>
    <xf numFmtId="41" fontId="6" fillId="0" borderId="11" xfId="54" applyNumberFormat="1" applyFont="1" applyFill="1" applyBorder="1" applyAlignment="1">
      <alignment vertical="center" wrapText="1"/>
    </xf>
    <xf numFmtId="41" fontId="6" fillId="0" borderId="0" xfId="54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1" fontId="6" fillId="0" borderId="14" xfId="54" applyNumberFormat="1" applyFont="1" applyFill="1" applyBorder="1" applyAlignment="1">
      <alignment vertical="center"/>
    </xf>
    <xf numFmtId="41" fontId="7" fillId="0" borderId="14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5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201" fontId="6" fillId="0" borderId="11" xfId="54" applyNumberFormat="1" applyFont="1" applyFill="1" applyBorder="1" applyAlignment="1">
      <alignment/>
    </xf>
    <xf numFmtId="169" fontId="6" fillId="0" borderId="15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vertical="center"/>
    </xf>
    <xf numFmtId="169" fontId="6" fillId="0" borderId="17" xfId="54" applyNumberFormat="1" applyFont="1" applyFill="1" applyBorder="1" applyAlignment="1">
      <alignment horizontal="right" vertical="center"/>
    </xf>
    <xf numFmtId="169" fontId="7" fillId="0" borderId="15" xfId="54" applyNumberFormat="1" applyFont="1" applyFill="1" applyBorder="1" applyAlignment="1">
      <alignment vertical="center"/>
    </xf>
    <xf numFmtId="169" fontId="7" fillId="0" borderId="17" xfId="54" applyNumberFormat="1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8" fillId="0" borderId="0" xfId="0" applyNumberFormat="1" applyFont="1" applyFill="1" applyAlignment="1">
      <alignment vertical="center"/>
    </xf>
    <xf numFmtId="39" fontId="14" fillId="0" borderId="15" xfId="0" applyNumberFormat="1" applyFont="1" applyFill="1" applyBorder="1" applyAlignment="1" applyProtection="1">
      <alignment vertical="center"/>
      <protection/>
    </xf>
    <xf numFmtId="39" fontId="14" fillId="0" borderId="12" xfId="0" applyNumberFormat="1" applyFont="1" applyFill="1" applyBorder="1" applyAlignment="1" applyProtection="1">
      <alignment vertical="center"/>
      <protection/>
    </xf>
    <xf numFmtId="39" fontId="14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13" fillId="33" borderId="18" xfId="0" applyFont="1" applyFill="1" applyBorder="1" applyAlignment="1" applyProtection="1">
      <alignment vertical="center" wrapText="1"/>
      <protection/>
    </xf>
    <xf numFmtId="204" fontId="2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204" fontId="24" fillId="0" borderId="19" xfId="57" applyNumberFormat="1" applyFont="1" applyBorder="1" applyAlignment="1">
      <alignment horizontal="center" vertical="center"/>
    </xf>
    <xf numFmtId="204" fontId="24" fillId="0" borderId="20" xfId="57" applyNumberFormat="1" applyFont="1" applyBorder="1" applyAlignment="1">
      <alignment horizontal="center" vertical="center"/>
    </xf>
    <xf numFmtId="204" fontId="24" fillId="0" borderId="21" xfId="57" applyNumberFormat="1" applyFont="1" applyBorder="1" applyAlignment="1">
      <alignment horizontal="center" vertical="center"/>
    </xf>
    <xf numFmtId="204" fontId="24" fillId="0" borderId="22" xfId="57" applyNumberFormat="1" applyFont="1" applyBorder="1" applyAlignment="1">
      <alignment horizontal="center" vertical="center"/>
    </xf>
    <xf numFmtId="204" fontId="24" fillId="0" borderId="23" xfId="57" applyNumberFormat="1" applyFont="1" applyBorder="1" applyAlignment="1">
      <alignment horizontal="center" vertical="center"/>
    </xf>
    <xf numFmtId="204" fontId="24" fillId="0" borderId="17" xfId="57" applyNumberFormat="1" applyFont="1" applyBorder="1" applyAlignment="1">
      <alignment horizontal="center" vertical="center"/>
    </xf>
    <xf numFmtId="10" fontId="6" fillId="0" borderId="17" xfId="57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0" fontId="6" fillId="0" borderId="24" xfId="57" applyNumberFormat="1" applyFont="1" applyBorder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4" fillId="0" borderId="11" xfId="0" applyNumberFormat="1" applyFont="1" applyFill="1" applyBorder="1" applyAlignment="1" applyProtection="1">
      <alignment horizontal="center" vertical="center"/>
      <protection/>
    </xf>
    <xf numFmtId="10" fontId="13" fillId="33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7" fontId="7" fillId="0" borderId="0" xfId="0" applyNumberFormat="1" applyFont="1" applyAlignment="1">
      <alignment/>
    </xf>
    <xf numFmtId="0" fontId="27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201" fontId="7" fillId="0" borderId="14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4" fillId="0" borderId="18" xfId="0" applyFont="1" applyFill="1" applyBorder="1" applyAlignment="1" applyProtection="1">
      <alignment horizontal="left" vertical="center" wrapText="1" indent="1"/>
      <protection/>
    </xf>
    <xf numFmtId="0" fontId="14" fillId="0" borderId="15" xfId="0" applyFont="1" applyFill="1" applyBorder="1" applyAlignment="1" applyProtection="1">
      <alignment horizontal="left" vertical="center" wrapText="1" indent="1"/>
      <protection/>
    </xf>
    <xf numFmtId="216" fontId="16" fillId="0" borderId="0" xfId="50" applyNumberFormat="1" applyFont="1" applyAlignment="1">
      <alignment/>
    </xf>
    <xf numFmtId="9" fontId="7" fillId="0" borderId="11" xfId="57" applyNumberFormat="1" applyFont="1" applyFill="1" applyBorder="1" applyAlignment="1">
      <alignment vertical="center"/>
    </xf>
    <xf numFmtId="9" fontId="7" fillId="0" borderId="11" xfId="54" applyNumberFormat="1" applyFont="1" applyFill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left" vertical="center" indent="1"/>
    </xf>
    <xf numFmtId="0" fontId="28" fillId="0" borderId="16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28" fillId="0" borderId="27" xfId="0" applyFont="1" applyFill="1" applyBorder="1" applyAlignment="1">
      <alignment horizontal="left" vertical="center" indent="1"/>
    </xf>
    <xf numFmtId="3" fontId="22" fillId="34" borderId="28" xfId="0" applyNumberFormat="1" applyFont="1" applyFill="1" applyBorder="1" applyAlignment="1">
      <alignment horizontal="center" vertical="center"/>
    </xf>
    <xf numFmtId="3" fontId="22" fillId="34" borderId="28" xfId="0" applyNumberFormat="1" applyFont="1" applyFill="1" applyBorder="1" applyAlignment="1">
      <alignment horizontal="center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 wrapText="1"/>
    </xf>
    <xf numFmtId="10" fontId="7" fillId="33" borderId="28" xfId="57" applyNumberFormat="1" applyFont="1" applyFill="1" applyBorder="1" applyAlignment="1">
      <alignment horizontal="center" vertical="center"/>
    </xf>
    <xf numFmtId="204" fontId="22" fillId="33" borderId="28" xfId="57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 applyProtection="1">
      <alignment horizontal="left" vertical="center" indent="1"/>
      <protection/>
    </xf>
    <xf numFmtId="0" fontId="7" fillId="34" borderId="29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39" fontId="13" fillId="34" borderId="30" xfId="0" applyNumberFormat="1" applyFont="1" applyFill="1" applyBorder="1" applyAlignment="1" applyProtection="1">
      <alignment horizontal="center" vertical="center"/>
      <protection/>
    </xf>
    <xf numFmtId="10" fontId="13" fillId="34" borderId="31" xfId="0" applyNumberFormat="1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169" fontId="6" fillId="0" borderId="15" xfId="54" applyNumberFormat="1" applyFont="1" applyFill="1" applyBorder="1" applyAlignment="1">
      <alignment/>
    </xf>
    <xf numFmtId="169" fontId="6" fillId="0" borderId="17" xfId="54" applyNumberFormat="1" applyFont="1" applyFill="1" applyBorder="1" applyAlignment="1">
      <alignment/>
    </xf>
    <xf numFmtId="169" fontId="7" fillId="0" borderId="11" xfId="54" applyNumberFormat="1" applyFont="1" applyFill="1" applyBorder="1" applyAlignment="1">
      <alignment/>
    </xf>
    <xf numFmtId="169" fontId="6" fillId="0" borderId="0" xfId="54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/>
    </xf>
    <xf numFmtId="169" fontId="6" fillId="0" borderId="10" xfId="54" applyNumberFormat="1" applyFont="1" applyFill="1" applyBorder="1" applyAlignment="1">
      <alignment/>
    </xf>
    <xf numFmtId="169" fontId="7" fillId="0" borderId="14" xfId="54" applyNumberFormat="1" applyFont="1" applyFill="1" applyBorder="1" applyAlignment="1">
      <alignment vertical="center"/>
    </xf>
    <xf numFmtId="169" fontId="7" fillId="0" borderId="11" xfId="54" applyNumberFormat="1" applyFont="1" applyFill="1" applyBorder="1" applyAlignment="1">
      <alignment vertical="center"/>
    </xf>
    <xf numFmtId="169" fontId="6" fillId="0" borderId="0" xfId="54" applyNumberFormat="1" applyFont="1" applyFill="1" applyBorder="1" applyAlignment="1">
      <alignment vertical="center"/>
    </xf>
    <xf numFmtId="169" fontId="7" fillId="34" borderId="37" xfId="54" applyNumberFormat="1" applyFont="1" applyFill="1" applyBorder="1" applyAlignment="1">
      <alignment vertical="center"/>
    </xf>
    <xf numFmtId="169" fontId="7" fillId="34" borderId="34" xfId="54" applyNumberFormat="1" applyFont="1" applyFill="1" applyBorder="1" applyAlignment="1">
      <alignment vertical="center"/>
    </xf>
    <xf numFmtId="169" fontId="7" fillId="34" borderId="36" xfId="54" applyNumberFormat="1" applyFont="1" applyFill="1" applyBorder="1" applyAlignment="1">
      <alignment vertical="center"/>
    </xf>
    <xf numFmtId="169" fontId="7" fillId="34" borderId="38" xfId="54" applyNumberFormat="1" applyFont="1" applyFill="1" applyBorder="1" applyAlignment="1">
      <alignment vertical="center"/>
    </xf>
    <xf numFmtId="9" fontId="7" fillId="34" borderId="36" xfId="57" applyNumberFormat="1" applyFont="1" applyFill="1" applyBorder="1" applyAlignment="1">
      <alignment vertical="center"/>
    </xf>
    <xf numFmtId="0" fontId="7" fillId="34" borderId="2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/>
    </xf>
    <xf numFmtId="41" fontId="6" fillId="0" borderId="17" xfId="0" applyNumberFormat="1" applyFont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7" fillId="33" borderId="28" xfId="0" applyNumberFormat="1" applyFont="1" applyFill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horizontal="right" vertical="center"/>
    </xf>
    <xf numFmtId="41" fontId="24" fillId="0" borderId="19" xfId="0" applyNumberFormat="1" applyFont="1" applyBorder="1" applyAlignment="1">
      <alignment vertical="center"/>
    </xf>
    <xf numFmtId="41" fontId="24" fillId="0" borderId="20" xfId="0" applyNumberFormat="1" applyFont="1" applyBorder="1" applyAlignment="1">
      <alignment vertical="center"/>
    </xf>
    <xf numFmtId="41" fontId="22" fillId="33" borderId="28" xfId="0" applyNumberFormat="1" applyFont="1" applyFill="1" applyBorder="1" applyAlignment="1">
      <alignment vertical="center"/>
    </xf>
    <xf numFmtId="41" fontId="24" fillId="0" borderId="21" xfId="0" applyNumberFormat="1" applyFont="1" applyBorder="1" applyAlignment="1">
      <alignment vertical="center"/>
    </xf>
    <xf numFmtId="41" fontId="24" fillId="0" borderId="22" xfId="0" applyNumberFormat="1" applyFont="1" applyBorder="1" applyAlignment="1">
      <alignment vertical="center"/>
    </xf>
    <xf numFmtId="41" fontId="24" fillId="0" borderId="23" xfId="0" applyNumberFormat="1" applyFont="1" applyBorder="1" applyAlignment="1">
      <alignment vertical="center"/>
    </xf>
    <xf numFmtId="41" fontId="24" fillId="0" borderId="17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13" fillId="33" borderId="15" xfId="0" applyNumberFormat="1" applyFont="1" applyFill="1" applyBorder="1" applyAlignment="1" applyProtection="1">
      <alignment vertical="center"/>
      <protection/>
    </xf>
    <xf numFmtId="41" fontId="13" fillId="33" borderId="12" xfId="0" applyNumberFormat="1" applyFont="1" applyFill="1" applyBorder="1" applyAlignment="1" applyProtection="1">
      <alignment vertical="center"/>
      <protection/>
    </xf>
    <xf numFmtId="41" fontId="13" fillId="33" borderId="11" xfId="0" applyNumberFormat="1" applyFont="1" applyFill="1" applyBorder="1" applyAlignment="1" applyProtection="1">
      <alignment vertical="center"/>
      <protection/>
    </xf>
    <xf numFmtId="41" fontId="13" fillId="33" borderId="17" xfId="0" applyNumberFormat="1" applyFont="1" applyFill="1" applyBorder="1" applyAlignment="1" applyProtection="1">
      <alignment vertical="center"/>
      <protection/>
    </xf>
    <xf numFmtId="41" fontId="13" fillId="33" borderId="14" xfId="0" applyNumberFormat="1" applyFont="1" applyFill="1" applyBorder="1" applyAlignment="1" applyProtection="1">
      <alignment vertical="center"/>
      <protection/>
    </xf>
    <xf numFmtId="41" fontId="14" fillId="0" borderId="15" xfId="0" applyNumberFormat="1" applyFont="1" applyFill="1" applyBorder="1" applyAlignment="1" applyProtection="1">
      <alignment vertical="center"/>
      <protection/>
    </xf>
    <xf numFmtId="41" fontId="14" fillId="0" borderId="12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41" fontId="14" fillId="0" borderId="17" xfId="0" applyNumberFormat="1" applyFont="1" applyFill="1" applyBorder="1" applyAlignment="1" applyProtection="1">
      <alignment vertical="center" wrapText="1"/>
      <protection/>
    </xf>
    <xf numFmtId="41" fontId="14" fillId="0" borderId="12" xfId="0" applyNumberFormat="1" applyFont="1" applyFill="1" applyBorder="1" applyAlignment="1" applyProtection="1">
      <alignment vertical="center" wrapText="1"/>
      <protection/>
    </xf>
    <xf numFmtId="41" fontId="13" fillId="34" borderId="32" xfId="0" applyNumberFormat="1" applyFont="1" applyFill="1" applyBorder="1" applyAlignment="1" applyProtection="1">
      <alignment vertical="center"/>
      <protection/>
    </xf>
    <xf numFmtId="41" fontId="13" fillId="34" borderId="31" xfId="0" applyNumberFormat="1" applyFont="1" applyFill="1" applyBorder="1" applyAlignment="1" applyProtection="1">
      <alignment vertical="center"/>
      <protection/>
    </xf>
    <xf numFmtId="41" fontId="13" fillId="34" borderId="39" xfId="0" applyNumberFormat="1" applyFont="1" applyFill="1" applyBorder="1" applyAlignment="1" applyProtection="1">
      <alignment vertical="center"/>
      <protection/>
    </xf>
    <xf numFmtId="41" fontId="13" fillId="34" borderId="40" xfId="0" applyNumberFormat="1" applyFont="1" applyFill="1" applyBorder="1" applyAlignment="1" applyProtection="1">
      <alignment vertical="center"/>
      <protection/>
    </xf>
    <xf numFmtId="41" fontId="13" fillId="34" borderId="41" xfId="0" applyNumberFormat="1" applyFont="1" applyFill="1" applyBorder="1" applyAlignment="1" applyProtection="1">
      <alignment vertical="center"/>
      <protection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7" fontId="4" fillId="34" borderId="42" xfId="0" applyNumberFormat="1" applyFont="1" applyFill="1" applyBorder="1" applyAlignment="1">
      <alignment horizontal="center" vertical="center"/>
    </xf>
    <xf numFmtId="37" fontId="4" fillId="34" borderId="43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 wrapText="1"/>
    </xf>
    <xf numFmtId="37" fontId="4" fillId="34" borderId="44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3"/>
    </xf>
    <xf numFmtId="0" fontId="24" fillId="0" borderId="19" xfId="0" applyFont="1" applyBorder="1" applyAlignment="1">
      <alignment horizontal="left" vertical="center" indent="3"/>
    </xf>
    <xf numFmtId="3" fontId="23" fillId="34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2" fillId="33" borderId="28" xfId="0" applyFont="1" applyFill="1" applyBorder="1" applyAlignment="1">
      <alignment vertical="center"/>
    </xf>
    <xf numFmtId="0" fontId="24" fillId="0" borderId="22" xfId="0" applyFont="1" applyBorder="1" applyAlignment="1">
      <alignment horizontal="left" vertical="center" indent="3"/>
    </xf>
    <xf numFmtId="3" fontId="22" fillId="33" borderId="28" xfId="0" applyNumberFormat="1" applyFon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center" indent="3"/>
    </xf>
    <xf numFmtId="0" fontId="24" fillId="0" borderId="23" xfId="0" applyFont="1" applyBorder="1" applyAlignment="1">
      <alignment horizontal="left" vertical="center" indent="3"/>
    </xf>
    <xf numFmtId="0" fontId="24" fillId="0" borderId="20" xfId="0" applyFont="1" applyBorder="1" applyAlignment="1">
      <alignment horizontal="left" vertical="center" indent="3"/>
    </xf>
    <xf numFmtId="0" fontId="24" fillId="0" borderId="25" xfId="0" applyFont="1" applyBorder="1" applyAlignment="1">
      <alignment horizontal="left" vertical="center" indent="3"/>
    </xf>
    <xf numFmtId="0" fontId="24" fillId="0" borderId="26" xfId="0" applyFont="1" applyBorder="1" applyAlignment="1">
      <alignment horizontal="left" vertical="center" indent="3"/>
    </xf>
    <xf numFmtId="3" fontId="22" fillId="34" borderId="45" xfId="0" applyNumberFormat="1" applyFont="1" applyFill="1" applyBorder="1" applyAlignment="1">
      <alignment horizontal="center" vertical="center"/>
    </xf>
    <xf numFmtId="3" fontId="22" fillId="34" borderId="46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3" fontId="22" fillId="34" borderId="27" xfId="0" applyNumberFormat="1" applyFont="1" applyFill="1" applyBorder="1" applyAlignment="1">
      <alignment horizontal="center" vertical="center"/>
    </xf>
    <xf numFmtId="0" fontId="13" fillId="34" borderId="47" xfId="0" applyFont="1" applyFill="1" applyBorder="1" applyAlignment="1" applyProtection="1">
      <alignment horizontal="center" vertical="center"/>
      <protection/>
    </xf>
    <xf numFmtId="0" fontId="13" fillId="34" borderId="48" xfId="0" applyFont="1" applyFill="1" applyBorder="1" applyAlignment="1" applyProtection="1">
      <alignment horizontal="center" vertical="center"/>
      <protection/>
    </xf>
    <xf numFmtId="0" fontId="13" fillId="34" borderId="49" xfId="0" applyFont="1" applyFill="1" applyBorder="1" applyAlignment="1" applyProtection="1">
      <alignment horizontal="center" vertical="center"/>
      <protection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34" borderId="3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>
      <alignment horizontal="center" vertical="center" wrapText="1"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6"/>
  <sheetViews>
    <sheetView showGridLines="0" showZeros="0" tabSelected="1" zoomScale="160" zoomScaleNormal="160" zoomScalePageLayoutView="0" workbookViewId="0" topLeftCell="A1">
      <selection activeCell="A1" sqref="A1"/>
    </sheetView>
  </sheetViews>
  <sheetFormatPr defaultColWidth="11.421875" defaultRowHeight="12.75"/>
  <cols>
    <col min="1" max="1" width="1.1484375" style="67" customWidth="1"/>
    <col min="2" max="2" width="2.28125" style="67" customWidth="1"/>
    <col min="3" max="3" width="4.140625" style="67" customWidth="1"/>
    <col min="4" max="4" width="37.8515625" style="67" customWidth="1"/>
    <col min="5" max="5" width="0.85546875" style="83" customWidth="1"/>
    <col min="6" max="7" width="13.7109375" style="67" customWidth="1"/>
    <col min="8" max="8" width="10.7109375" style="67" customWidth="1"/>
    <col min="9" max="9" width="0.85546875" style="83" customWidth="1"/>
    <col min="10" max="11" width="13.7109375" style="67" customWidth="1"/>
    <col min="12" max="12" width="10.7109375" style="67" customWidth="1"/>
    <col min="13" max="13" width="0.85546875" style="83" customWidth="1"/>
    <col min="14" max="15" width="12.7109375" style="67" customWidth="1"/>
    <col min="16" max="16384" width="11.421875" style="67" customWidth="1"/>
  </cols>
  <sheetData>
    <row r="1" spans="3:15" ht="14.25">
      <c r="C1" s="194" t="s">
        <v>144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3:15" ht="12.75">
      <c r="C2" s="195" t="s">
        <v>9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3:15" ht="12.75">
      <c r="C3" s="195" t="s">
        <v>115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5" spans="3:15" ht="12.75">
      <c r="C5" s="68" t="s">
        <v>22</v>
      </c>
      <c r="D5" s="63"/>
      <c r="E5" s="69"/>
      <c r="F5" s="70"/>
      <c r="G5" s="70"/>
      <c r="H5" s="63"/>
      <c r="I5" s="69"/>
      <c r="J5" s="70"/>
      <c r="K5" s="70"/>
      <c r="L5" s="63"/>
      <c r="M5" s="69"/>
      <c r="N5" s="63"/>
      <c r="O5" s="63"/>
    </row>
    <row r="6" spans="3:15" ht="12.75" customHeight="1">
      <c r="C6" s="196" t="s">
        <v>6</v>
      </c>
      <c r="D6" s="200"/>
      <c r="E6" s="14"/>
      <c r="F6" s="198" t="s">
        <v>137</v>
      </c>
      <c r="G6" s="201"/>
      <c r="H6" s="199"/>
      <c r="I6" s="72"/>
      <c r="J6" s="198" t="s">
        <v>145</v>
      </c>
      <c r="K6" s="201"/>
      <c r="L6" s="199"/>
      <c r="M6" s="72"/>
      <c r="N6" s="198" t="s">
        <v>10</v>
      </c>
      <c r="O6" s="199"/>
    </row>
    <row r="7" spans="3:15" ht="12.75" customHeight="1">
      <c r="C7" s="200"/>
      <c r="D7" s="200"/>
      <c r="E7" s="14"/>
      <c r="F7" s="196" t="s">
        <v>8</v>
      </c>
      <c r="G7" s="196" t="s">
        <v>138</v>
      </c>
      <c r="H7" s="196" t="s">
        <v>114</v>
      </c>
      <c r="I7" s="69"/>
      <c r="J7" s="196" t="s">
        <v>8</v>
      </c>
      <c r="K7" s="196" t="s">
        <v>138</v>
      </c>
      <c r="L7" s="196" t="s">
        <v>114</v>
      </c>
      <c r="M7" s="69"/>
      <c r="N7" s="196" t="s">
        <v>8</v>
      </c>
      <c r="O7" s="196" t="s">
        <v>138</v>
      </c>
    </row>
    <row r="8" spans="3:15" ht="12.75">
      <c r="C8" s="200"/>
      <c r="D8" s="200"/>
      <c r="E8" s="14"/>
      <c r="F8" s="197"/>
      <c r="G8" s="197"/>
      <c r="H8" s="197"/>
      <c r="I8" s="69"/>
      <c r="J8" s="197"/>
      <c r="K8" s="197"/>
      <c r="L8" s="197"/>
      <c r="M8" s="69"/>
      <c r="N8" s="197"/>
      <c r="O8" s="197"/>
    </row>
    <row r="9" spans="3:15" ht="12.75">
      <c r="C9" s="200"/>
      <c r="D9" s="200"/>
      <c r="E9" s="14"/>
      <c r="F9" s="197"/>
      <c r="G9" s="197"/>
      <c r="H9" s="197"/>
      <c r="I9" s="69"/>
      <c r="J9" s="197"/>
      <c r="K9" s="197"/>
      <c r="L9" s="197"/>
      <c r="M9" s="69"/>
      <c r="N9" s="197"/>
      <c r="O9" s="197"/>
    </row>
    <row r="10" spans="3:15" ht="4.5" customHeight="1">
      <c r="C10" s="73"/>
      <c r="D10" s="74"/>
      <c r="E10" s="71"/>
      <c r="F10" s="75"/>
      <c r="G10" s="75"/>
      <c r="H10" s="75"/>
      <c r="I10" s="69"/>
      <c r="J10" s="75"/>
      <c r="K10" s="75"/>
      <c r="L10" s="75"/>
      <c r="M10" s="69"/>
      <c r="N10" s="75"/>
      <c r="O10" s="75"/>
    </row>
    <row r="11" spans="3:15" ht="12.75">
      <c r="C11" s="192" t="s">
        <v>7</v>
      </c>
      <c r="D11" s="193"/>
      <c r="E11" s="16"/>
      <c r="F11" s="161">
        <f>SUM(F12:F16)</f>
        <v>6553555229</v>
      </c>
      <c r="G11" s="161">
        <f>SUM(G12:G16)</f>
        <v>1047193546</v>
      </c>
      <c r="H11" s="127">
        <f aca="true" t="shared" si="0" ref="H11:H16">IF(F11=0," ",G11/F11)</f>
        <v>0.15979014586862497</v>
      </c>
      <c r="I11" s="69"/>
      <c r="J11" s="161">
        <f>SUM(J12:J16)</f>
        <v>10083530277</v>
      </c>
      <c r="K11" s="161">
        <f>SUM(K12:K16)</f>
        <v>1193338585</v>
      </c>
      <c r="L11" s="127">
        <f aca="true" t="shared" si="1" ref="L11:L16">IF(J11=0," ",K11/J11)</f>
        <v>0.11834531679068215</v>
      </c>
      <c r="M11" s="69"/>
      <c r="N11" s="161">
        <f aca="true" t="shared" si="2" ref="N11:O16">+J11-F11</f>
        <v>3529975048</v>
      </c>
      <c r="O11" s="161">
        <f t="shared" si="2"/>
        <v>146145039</v>
      </c>
    </row>
    <row r="12" spans="3:18" ht="12.75">
      <c r="C12" s="76" t="s">
        <v>32</v>
      </c>
      <c r="D12" s="120" t="s">
        <v>1</v>
      </c>
      <c r="E12" s="71"/>
      <c r="F12" s="160">
        <v>5525948779</v>
      </c>
      <c r="G12" s="160">
        <v>950787430</v>
      </c>
      <c r="H12" s="96">
        <f t="shared" si="0"/>
        <v>0.17205867589892113</v>
      </c>
      <c r="I12" s="69"/>
      <c r="J12" s="160">
        <v>7108291075</v>
      </c>
      <c r="K12" s="160">
        <v>1123781111</v>
      </c>
      <c r="L12" s="96">
        <f t="shared" si="1"/>
        <v>0.15809441385319184</v>
      </c>
      <c r="M12" s="69"/>
      <c r="N12" s="160">
        <f t="shared" si="2"/>
        <v>1582342296</v>
      </c>
      <c r="O12" s="160">
        <f t="shared" si="2"/>
        <v>172993681</v>
      </c>
      <c r="Q12" s="77"/>
      <c r="R12" s="77"/>
    </row>
    <row r="13" spans="3:18" ht="12.75">
      <c r="C13" s="76" t="s">
        <v>33</v>
      </c>
      <c r="D13" s="120" t="s">
        <v>2</v>
      </c>
      <c r="E13" s="71"/>
      <c r="F13" s="160">
        <v>397645248</v>
      </c>
      <c r="G13" s="160">
        <v>28052461</v>
      </c>
      <c r="H13" s="96">
        <f t="shared" si="0"/>
        <v>0.07054645099141232</v>
      </c>
      <c r="I13" s="69"/>
      <c r="J13" s="160">
        <v>362893029</v>
      </c>
      <c r="K13" s="160">
        <v>36665076</v>
      </c>
      <c r="L13" s="96">
        <f t="shared" si="1"/>
        <v>0.10103549274847051</v>
      </c>
      <c r="M13" s="69"/>
      <c r="N13" s="160">
        <f t="shared" si="2"/>
        <v>-34752219</v>
      </c>
      <c r="O13" s="160">
        <f t="shared" si="2"/>
        <v>8612615</v>
      </c>
      <c r="Q13" s="77"/>
      <c r="R13" s="77"/>
    </row>
    <row r="14" spans="3:18" ht="12.75">
      <c r="C14" s="76" t="s">
        <v>34</v>
      </c>
      <c r="D14" s="120" t="s">
        <v>31</v>
      </c>
      <c r="E14" s="71"/>
      <c r="F14" s="160">
        <v>65090190</v>
      </c>
      <c r="G14" s="160">
        <v>1631392</v>
      </c>
      <c r="H14" s="96">
        <f t="shared" si="0"/>
        <v>0.025063561805550114</v>
      </c>
      <c r="I14" s="69"/>
      <c r="J14" s="160">
        <v>1954550860</v>
      </c>
      <c r="K14" s="160">
        <v>1087250</v>
      </c>
      <c r="L14" s="96">
        <f t="shared" si="1"/>
        <v>0.0005562659034618316</v>
      </c>
      <c r="M14" s="69"/>
      <c r="N14" s="160">
        <f t="shared" si="2"/>
        <v>1889460670</v>
      </c>
      <c r="O14" s="160">
        <f t="shared" si="2"/>
        <v>-544142</v>
      </c>
      <c r="Q14" s="77"/>
      <c r="R14" s="77"/>
    </row>
    <row r="15" spans="3:18" ht="12.75">
      <c r="C15" s="76" t="s">
        <v>35</v>
      </c>
      <c r="D15" s="120" t="s">
        <v>3</v>
      </c>
      <c r="E15" s="71"/>
      <c r="F15" s="160">
        <v>559813085</v>
      </c>
      <c r="G15" s="160">
        <v>66671645</v>
      </c>
      <c r="H15" s="96">
        <f t="shared" si="0"/>
        <v>0.11909626049559024</v>
      </c>
      <c r="I15" s="69"/>
      <c r="J15" s="160">
        <v>654933460</v>
      </c>
      <c r="K15" s="160">
        <v>31805148</v>
      </c>
      <c r="L15" s="96">
        <f t="shared" si="1"/>
        <v>0.048562411210445716</v>
      </c>
      <c r="M15" s="69"/>
      <c r="N15" s="160">
        <f t="shared" si="2"/>
        <v>95120375</v>
      </c>
      <c r="O15" s="160">
        <f t="shared" si="2"/>
        <v>-34866497</v>
      </c>
      <c r="Q15" s="77"/>
      <c r="R15" s="77"/>
    </row>
    <row r="16" spans="3:18" ht="12.75">
      <c r="C16" s="76" t="s">
        <v>98</v>
      </c>
      <c r="D16" s="120" t="s">
        <v>99</v>
      </c>
      <c r="E16" s="71"/>
      <c r="F16" s="160">
        <v>5057927</v>
      </c>
      <c r="G16" s="160">
        <v>50618</v>
      </c>
      <c r="H16" s="96">
        <f t="shared" si="0"/>
        <v>0.01000765728726413</v>
      </c>
      <c r="I16" s="69"/>
      <c r="J16" s="160">
        <v>2861853</v>
      </c>
      <c r="K16" s="160">
        <v>0</v>
      </c>
      <c r="L16" s="96">
        <f t="shared" si="1"/>
        <v>0</v>
      </c>
      <c r="M16" s="69"/>
      <c r="N16" s="160">
        <f t="shared" si="2"/>
        <v>-2196074</v>
      </c>
      <c r="O16" s="160">
        <f t="shared" si="2"/>
        <v>-50618</v>
      </c>
      <c r="Q16" s="77"/>
      <c r="R16" s="77"/>
    </row>
    <row r="17" spans="3:15" ht="5.25" customHeight="1">
      <c r="C17" s="73"/>
      <c r="D17" s="74"/>
      <c r="E17" s="71"/>
      <c r="F17" s="160"/>
      <c r="G17" s="160"/>
      <c r="H17" s="97"/>
      <c r="I17" s="69"/>
      <c r="J17" s="160"/>
      <c r="K17" s="160"/>
      <c r="L17" s="97"/>
      <c r="M17" s="69"/>
      <c r="N17" s="160"/>
      <c r="O17" s="160"/>
    </row>
    <row r="18" spans="3:15" ht="12.75">
      <c r="C18" s="192" t="s">
        <v>5</v>
      </c>
      <c r="D18" s="193"/>
      <c r="E18" s="16"/>
      <c r="F18" s="161">
        <f>+F19+F25</f>
        <v>6553555229</v>
      </c>
      <c r="G18" s="161">
        <f>+G19+G25</f>
        <v>1047193546</v>
      </c>
      <c r="H18" s="127">
        <f>IF(F18=0," ",G18/F18)</f>
        <v>0.15979014586862497</v>
      </c>
      <c r="I18" s="69"/>
      <c r="J18" s="161">
        <f>+J19+J25</f>
        <v>10083530277</v>
      </c>
      <c r="K18" s="161">
        <f>+K19+K25</f>
        <v>1193338585</v>
      </c>
      <c r="L18" s="127">
        <f aca="true" t="shared" si="3" ref="L18:L30">IF(J18=0," ",K18/J18)</f>
        <v>0.11834531679068215</v>
      </c>
      <c r="M18" s="69"/>
      <c r="N18" s="161">
        <f aca="true" t="shared" si="4" ref="N18:N30">+J18-F18</f>
        <v>3529975048</v>
      </c>
      <c r="O18" s="161">
        <f aca="true" t="shared" si="5" ref="O18:O30">+K18-G18</f>
        <v>146145039</v>
      </c>
    </row>
    <row r="19" spans="3:15" ht="12.75">
      <c r="C19" s="76"/>
      <c r="D19" s="128" t="s">
        <v>108</v>
      </c>
      <c r="E19" s="16"/>
      <c r="F19" s="161">
        <f>+SUM(F20:F24)</f>
        <v>6005418933</v>
      </c>
      <c r="G19" s="161">
        <f>+SUM(G20:G24)</f>
        <v>1014133493</v>
      </c>
      <c r="H19" s="127">
        <f aca="true" t="shared" si="6" ref="H19:H30">IF(F19=0," ",G19/F19)</f>
        <v>0.1688697332050057</v>
      </c>
      <c r="I19" s="69"/>
      <c r="J19" s="161">
        <f>+SUM(J20:J24)</f>
        <v>9112733269</v>
      </c>
      <c r="K19" s="161">
        <f>+SUM(K20:K24)</f>
        <v>1117990343</v>
      </c>
      <c r="L19" s="127">
        <f t="shared" si="3"/>
        <v>0.1226844142144725</v>
      </c>
      <c r="M19" s="69"/>
      <c r="N19" s="161">
        <f t="shared" si="4"/>
        <v>3107314336</v>
      </c>
      <c r="O19" s="161">
        <f t="shared" si="5"/>
        <v>103856850</v>
      </c>
    </row>
    <row r="20" spans="3:21" ht="12.75">
      <c r="C20" s="76"/>
      <c r="D20" s="121" t="s">
        <v>109</v>
      </c>
      <c r="E20" s="71"/>
      <c r="F20" s="160">
        <v>2531752622</v>
      </c>
      <c r="G20" s="160">
        <v>593114306</v>
      </c>
      <c r="H20" s="96">
        <f t="shared" si="6"/>
        <v>0.234270244591061</v>
      </c>
      <c r="I20" s="69"/>
      <c r="J20" s="160">
        <v>2844413143</v>
      </c>
      <c r="K20" s="160">
        <v>639584977</v>
      </c>
      <c r="L20" s="96">
        <f t="shared" si="3"/>
        <v>0.22485656789134026</v>
      </c>
      <c r="M20" s="69"/>
      <c r="N20" s="160">
        <f t="shared" si="4"/>
        <v>312660521</v>
      </c>
      <c r="O20" s="160">
        <f t="shared" si="5"/>
        <v>46470671</v>
      </c>
      <c r="Q20" s="77"/>
      <c r="R20" s="77"/>
      <c r="U20" s="77"/>
    </row>
    <row r="21" spans="3:21" ht="12.75">
      <c r="C21" s="76"/>
      <c r="D21" s="121" t="s">
        <v>110</v>
      </c>
      <c r="E21" s="71"/>
      <c r="F21" s="160">
        <v>174925612</v>
      </c>
      <c r="G21" s="160">
        <v>43705780</v>
      </c>
      <c r="H21" s="96">
        <f t="shared" si="6"/>
        <v>0.24985352059251334</v>
      </c>
      <c r="I21" s="69"/>
      <c r="J21" s="160">
        <v>172337429</v>
      </c>
      <c r="K21" s="160">
        <v>42165785</v>
      </c>
      <c r="L21" s="96">
        <f t="shared" si="3"/>
        <v>0.2446699201947593</v>
      </c>
      <c r="M21" s="69"/>
      <c r="N21" s="160">
        <f t="shared" si="4"/>
        <v>-2588183</v>
      </c>
      <c r="O21" s="160">
        <f t="shared" si="5"/>
        <v>-1539995</v>
      </c>
      <c r="Q21" s="77"/>
      <c r="R21" s="77"/>
      <c r="U21" s="77"/>
    </row>
    <row r="22" spans="3:21" ht="12.75">
      <c r="C22" s="76"/>
      <c r="D22" s="121" t="s">
        <v>111</v>
      </c>
      <c r="E22" s="71"/>
      <c r="F22" s="160">
        <v>2676307425</v>
      </c>
      <c r="G22" s="160">
        <v>352336521</v>
      </c>
      <c r="H22" s="96">
        <f t="shared" si="6"/>
        <v>0.13165024231100805</v>
      </c>
      <c r="I22" s="69"/>
      <c r="J22" s="160">
        <v>5325195692</v>
      </c>
      <c r="K22" s="160">
        <v>383772794</v>
      </c>
      <c r="L22" s="96">
        <f t="shared" si="3"/>
        <v>0.07206735981112185</v>
      </c>
      <c r="M22" s="69"/>
      <c r="N22" s="160">
        <f t="shared" si="4"/>
        <v>2648888267</v>
      </c>
      <c r="O22" s="160">
        <f t="shared" si="5"/>
        <v>31436273</v>
      </c>
      <c r="Q22" s="77"/>
      <c r="R22" s="77"/>
      <c r="U22" s="77"/>
    </row>
    <row r="23" spans="3:21" ht="12.75">
      <c r="C23" s="76"/>
      <c r="D23" s="121" t="s">
        <v>107</v>
      </c>
      <c r="E23" s="71"/>
      <c r="F23" s="160">
        <v>488064000</v>
      </c>
      <c r="G23" s="160">
        <v>1223344</v>
      </c>
      <c r="H23" s="96">
        <f t="shared" si="6"/>
        <v>0.0025065237345921845</v>
      </c>
      <c r="I23" s="69"/>
      <c r="J23" s="160">
        <v>670961416</v>
      </c>
      <c r="K23" s="160">
        <v>30960794</v>
      </c>
      <c r="L23" s="96">
        <f t="shared" si="3"/>
        <v>0.046143926106177166</v>
      </c>
      <c r="M23" s="69"/>
      <c r="N23" s="160">
        <f t="shared" si="4"/>
        <v>182897416</v>
      </c>
      <c r="O23" s="160">
        <f t="shared" si="5"/>
        <v>29737450</v>
      </c>
      <c r="Q23" s="77"/>
      <c r="R23" s="77"/>
      <c r="U23" s="77"/>
    </row>
    <row r="24" spans="3:21" ht="12.75">
      <c r="C24" s="76"/>
      <c r="D24" s="122" t="s">
        <v>117</v>
      </c>
      <c r="E24" s="71"/>
      <c r="F24" s="160">
        <v>134369274</v>
      </c>
      <c r="G24" s="160">
        <v>23753542</v>
      </c>
      <c r="H24" s="96">
        <f t="shared" si="6"/>
        <v>0.17677807800018328</v>
      </c>
      <c r="I24" s="69"/>
      <c r="J24" s="160">
        <v>99825589</v>
      </c>
      <c r="K24" s="160">
        <v>21505993</v>
      </c>
      <c r="L24" s="96">
        <f t="shared" si="3"/>
        <v>0.21543567351252993</v>
      </c>
      <c r="M24" s="69"/>
      <c r="N24" s="160">
        <f t="shared" si="4"/>
        <v>-34543685</v>
      </c>
      <c r="O24" s="160">
        <f t="shared" si="5"/>
        <v>-2247549</v>
      </c>
      <c r="Q24" s="77"/>
      <c r="R24" s="77"/>
      <c r="U24" s="77"/>
    </row>
    <row r="25" spans="3:15" ht="12.75">
      <c r="C25" s="76"/>
      <c r="D25" s="128" t="s">
        <v>112</v>
      </c>
      <c r="E25" s="16"/>
      <c r="F25" s="161">
        <f>+F26+F27+F28</f>
        <v>548136296</v>
      </c>
      <c r="G25" s="161">
        <f>+G26+G27+G28</f>
        <v>33060053</v>
      </c>
      <c r="H25" s="127">
        <f t="shared" si="6"/>
        <v>0.060313562960990275</v>
      </c>
      <c r="I25" s="69"/>
      <c r="J25" s="161">
        <f>+J26+J27+J28</f>
        <v>970797008</v>
      </c>
      <c r="K25" s="161">
        <f>+K26+K27+K28</f>
        <v>75348242</v>
      </c>
      <c r="L25" s="127">
        <f t="shared" si="3"/>
        <v>0.07761482717713526</v>
      </c>
      <c r="M25" s="69"/>
      <c r="N25" s="161">
        <f t="shared" si="4"/>
        <v>422660712</v>
      </c>
      <c r="O25" s="161">
        <f t="shared" si="5"/>
        <v>42288189</v>
      </c>
    </row>
    <row r="26" spans="3:21" ht="12.75">
      <c r="C26" s="78"/>
      <c r="D26" s="123" t="s">
        <v>107</v>
      </c>
      <c r="E26" s="71"/>
      <c r="F26" s="160">
        <v>12</v>
      </c>
      <c r="G26" s="160">
        <v>0</v>
      </c>
      <c r="H26" s="96">
        <f t="shared" si="6"/>
        <v>0</v>
      </c>
      <c r="I26" s="69"/>
      <c r="J26" s="160">
        <v>176190036</v>
      </c>
      <c r="K26" s="160">
        <v>0</v>
      </c>
      <c r="L26" s="96">
        <f t="shared" si="3"/>
        <v>0</v>
      </c>
      <c r="M26" s="69"/>
      <c r="N26" s="160">
        <f t="shared" si="4"/>
        <v>176190024</v>
      </c>
      <c r="O26" s="160">
        <f t="shared" si="5"/>
        <v>0</v>
      </c>
      <c r="Q26" s="77"/>
      <c r="R26" s="77"/>
      <c r="U26" s="77"/>
    </row>
    <row r="27" spans="3:21" ht="12.75">
      <c r="C27" s="78"/>
      <c r="D27" s="123" t="s">
        <v>117</v>
      </c>
      <c r="E27" s="71"/>
      <c r="F27" s="160">
        <v>0</v>
      </c>
      <c r="G27" s="160">
        <v>0</v>
      </c>
      <c r="H27" s="96" t="str">
        <f t="shared" si="6"/>
        <v> </v>
      </c>
      <c r="I27" s="69"/>
      <c r="J27" s="160">
        <v>0</v>
      </c>
      <c r="K27" s="160">
        <v>0</v>
      </c>
      <c r="L27" s="96" t="str">
        <f t="shared" si="3"/>
        <v> </v>
      </c>
      <c r="M27" s="69"/>
      <c r="N27" s="160">
        <f t="shared" si="4"/>
        <v>0</v>
      </c>
      <c r="O27" s="160">
        <f t="shared" si="5"/>
        <v>0</v>
      </c>
      <c r="Q27" s="77"/>
      <c r="R27" s="77"/>
      <c r="U27" s="77"/>
    </row>
    <row r="28" spans="3:21" s="79" customFormat="1" ht="12.75" customHeight="1">
      <c r="C28" s="76"/>
      <c r="D28" s="129" t="s">
        <v>113</v>
      </c>
      <c r="E28" s="80"/>
      <c r="F28" s="162">
        <f>SUM(F29:F30)</f>
        <v>548136284</v>
      </c>
      <c r="G28" s="162">
        <f>SUM(G29:G30)</f>
        <v>33060053</v>
      </c>
      <c r="H28" s="127">
        <f t="shared" si="6"/>
        <v>0.06031356428139685</v>
      </c>
      <c r="I28" s="81"/>
      <c r="J28" s="162">
        <f>+J29+J30</f>
        <v>794606972</v>
      </c>
      <c r="K28" s="162">
        <f>+K29+K30</f>
        <v>75348242</v>
      </c>
      <c r="L28" s="130">
        <f t="shared" si="3"/>
        <v>0.09482454176100534</v>
      </c>
      <c r="M28" s="81"/>
      <c r="N28" s="161">
        <f t="shared" si="4"/>
        <v>246470688</v>
      </c>
      <c r="O28" s="161">
        <f t="shared" si="5"/>
        <v>42288189</v>
      </c>
      <c r="Q28" s="82"/>
      <c r="R28" s="82"/>
      <c r="U28" s="82"/>
    </row>
    <row r="29" spans="3:21" ht="12.75" customHeight="1">
      <c r="C29" s="22"/>
      <c r="D29" s="122" t="s">
        <v>55</v>
      </c>
      <c r="E29" s="71"/>
      <c r="F29" s="160">
        <v>460087812</v>
      </c>
      <c r="G29" s="160">
        <v>26949804</v>
      </c>
      <c r="H29" s="96">
        <f t="shared" si="6"/>
        <v>0.05857534865539972</v>
      </c>
      <c r="I29" s="69"/>
      <c r="J29" s="164">
        <v>643930288</v>
      </c>
      <c r="K29" s="160">
        <f>72124448+1</f>
        <v>72124449</v>
      </c>
      <c r="L29" s="96">
        <f t="shared" si="3"/>
        <v>0.11200661056651524</v>
      </c>
      <c r="M29" s="69"/>
      <c r="N29" s="160">
        <f t="shared" si="4"/>
        <v>183842476</v>
      </c>
      <c r="O29" s="160">
        <f t="shared" si="5"/>
        <v>45174645</v>
      </c>
      <c r="Q29" s="77"/>
      <c r="R29" s="77"/>
      <c r="U29" s="77"/>
    </row>
    <row r="30" spans="2:21" ht="12.75">
      <c r="B30" s="63"/>
      <c r="C30" s="23"/>
      <c r="D30" s="124" t="s">
        <v>56</v>
      </c>
      <c r="E30" s="71"/>
      <c r="F30" s="163">
        <v>88048472</v>
      </c>
      <c r="G30" s="163">
        <v>6110249</v>
      </c>
      <c r="H30" s="98">
        <f t="shared" si="6"/>
        <v>0.06939642291577758</v>
      </c>
      <c r="I30" s="69"/>
      <c r="J30" s="163">
        <v>150676684</v>
      </c>
      <c r="K30" s="163">
        <v>3223793</v>
      </c>
      <c r="L30" s="98">
        <f t="shared" si="3"/>
        <v>0.02139543368236057</v>
      </c>
      <c r="M30" s="69"/>
      <c r="N30" s="163">
        <f t="shared" si="4"/>
        <v>62628212</v>
      </c>
      <c r="O30" s="163">
        <f t="shared" si="5"/>
        <v>-2886456</v>
      </c>
      <c r="Q30" s="77"/>
      <c r="R30" s="77"/>
      <c r="U30" s="77"/>
    </row>
    <row r="31" spans="2:15" ht="12.75">
      <c r="B31" s="63"/>
      <c r="C31" s="65" t="s">
        <v>146</v>
      </c>
      <c r="D31" s="63"/>
      <c r="E31" s="71"/>
      <c r="F31" s="63"/>
      <c r="G31" s="63"/>
      <c r="H31" s="63"/>
      <c r="I31" s="69"/>
      <c r="J31" s="63"/>
      <c r="K31" s="63"/>
      <c r="L31" s="63"/>
      <c r="M31" s="69"/>
      <c r="N31" s="63"/>
      <c r="O31" s="63"/>
    </row>
    <row r="32" spans="2:15" ht="12.75">
      <c r="B32" s="63"/>
      <c r="C32" s="64" t="s">
        <v>139</v>
      </c>
      <c r="D32" s="63"/>
      <c r="E32" s="71"/>
      <c r="F32" s="63"/>
      <c r="G32" s="63"/>
      <c r="H32" s="63"/>
      <c r="I32" s="69"/>
      <c r="J32" s="63"/>
      <c r="K32" s="63"/>
      <c r="L32" s="63"/>
      <c r="M32" s="69"/>
      <c r="N32" s="63"/>
      <c r="O32" s="63"/>
    </row>
    <row r="33" spans="2:15" ht="12.75">
      <c r="B33" s="63"/>
      <c r="C33" s="1"/>
      <c r="D33" s="63"/>
      <c r="E33" s="69"/>
      <c r="F33" s="63"/>
      <c r="G33" s="63"/>
      <c r="H33" s="63"/>
      <c r="I33" s="69"/>
      <c r="J33" s="63"/>
      <c r="K33" s="63"/>
      <c r="L33" s="63"/>
      <c r="M33" s="69"/>
      <c r="N33" s="63"/>
      <c r="O33" s="63"/>
    </row>
    <row r="34" spans="2:15" ht="12.75">
      <c r="B34" s="63"/>
      <c r="C34" s="65"/>
      <c r="D34" s="63"/>
      <c r="E34" s="69"/>
      <c r="F34" s="63"/>
      <c r="G34" s="63"/>
      <c r="H34" s="63"/>
      <c r="I34" s="69"/>
      <c r="J34" s="63"/>
      <c r="K34" s="63"/>
      <c r="L34" s="63"/>
      <c r="M34" s="69"/>
      <c r="N34" s="63"/>
      <c r="O34" s="63"/>
    </row>
    <row r="36" spans="6:7" ht="12.75">
      <c r="F36" s="77"/>
      <c r="G36" s="77"/>
    </row>
  </sheetData>
  <sheetProtection/>
  <mergeCells count="17">
    <mergeCell ref="N6:O6"/>
    <mergeCell ref="O7:O9"/>
    <mergeCell ref="C6:D9"/>
    <mergeCell ref="N7:N9"/>
    <mergeCell ref="G7:G9"/>
    <mergeCell ref="F6:H6"/>
    <mergeCell ref="J6:L6"/>
    <mergeCell ref="C18:D18"/>
    <mergeCell ref="C1:O1"/>
    <mergeCell ref="C2:O2"/>
    <mergeCell ref="C3:O3"/>
    <mergeCell ref="J7:J9"/>
    <mergeCell ref="K7:K9"/>
    <mergeCell ref="L7:L9"/>
    <mergeCell ref="C11:D11"/>
    <mergeCell ref="H7:H9"/>
    <mergeCell ref="F7:F9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7:D18 C17:C18" numberStoredAsText="1"/>
    <ignoredError sqref="J11:K11 I30 I11:I13 I28 H17 L17 I24 I17:I18 I20:I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showGridLines="0" zoomScale="145" zoomScaleNormal="145" zoomScalePageLayoutView="0" workbookViewId="0" topLeftCell="A16">
      <selection activeCell="I33" sqref="I33:I39"/>
    </sheetView>
  </sheetViews>
  <sheetFormatPr defaultColWidth="11.421875" defaultRowHeight="12.75"/>
  <cols>
    <col min="1" max="1" width="2.8515625" style="42" customWidth="1"/>
    <col min="2" max="2" width="8.7109375" style="42" bestFit="1" customWidth="1"/>
    <col min="3" max="3" width="65.140625" style="42" customWidth="1"/>
    <col min="4" max="4" width="0.85546875" style="44" customWidth="1"/>
    <col min="5" max="6" width="13.7109375" style="42" customWidth="1"/>
    <col min="7" max="7" width="11.421875" style="42" customWidth="1"/>
    <col min="8" max="8" width="0.85546875" style="42" customWidth="1"/>
    <col min="9" max="9" width="14.421875" style="42" bestFit="1" customWidth="1"/>
    <col min="10" max="10" width="13.7109375" style="42" customWidth="1"/>
    <col min="11" max="11" width="11.421875" style="42" customWidth="1"/>
    <col min="12" max="12" width="0.85546875" style="42" customWidth="1"/>
    <col min="13" max="14" width="13.7109375" style="42" customWidth="1"/>
    <col min="15" max="16384" width="11.421875" style="42" customWidth="1"/>
  </cols>
  <sheetData>
    <row r="1" spans="2:15" ht="14.25">
      <c r="B1" s="206" t="s">
        <v>147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87"/>
    </row>
    <row r="2" spans="2:15" ht="12.75">
      <c r="B2" s="195" t="s">
        <v>97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84"/>
    </row>
    <row r="3" spans="2:15" ht="12.75">
      <c r="B3" s="195" t="s">
        <v>115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84"/>
    </row>
    <row r="4" spans="2:15" ht="12.75">
      <c r="B4" s="67"/>
      <c r="C4" s="67"/>
      <c r="D4" s="67"/>
      <c r="E4" s="83"/>
      <c r="F4" s="67"/>
      <c r="G4" s="67"/>
      <c r="H4" s="67"/>
      <c r="I4" s="83"/>
      <c r="J4" s="67"/>
      <c r="K4" s="67"/>
      <c r="L4" s="67"/>
      <c r="M4" s="83"/>
      <c r="N4" s="67"/>
      <c r="O4" s="67"/>
    </row>
    <row r="5" spans="2:15" ht="12.75">
      <c r="B5" s="205" t="s">
        <v>22</v>
      </c>
      <c r="C5" s="205"/>
      <c r="D5" s="68"/>
      <c r="E5" s="71"/>
      <c r="F5" s="63"/>
      <c r="G5" s="63"/>
      <c r="H5" s="63"/>
      <c r="I5" s="69"/>
      <c r="J5" s="63"/>
      <c r="K5" s="63"/>
      <c r="L5" s="63"/>
      <c r="M5" s="69"/>
      <c r="N5" s="63"/>
      <c r="O5" s="63"/>
    </row>
    <row r="7" spans="2:14" ht="12.75">
      <c r="B7" s="215" t="s">
        <v>63</v>
      </c>
      <c r="C7" s="216"/>
      <c r="D7" s="41"/>
      <c r="E7" s="204" t="s">
        <v>137</v>
      </c>
      <c r="F7" s="204"/>
      <c r="G7" s="204"/>
      <c r="I7" s="204" t="s">
        <v>145</v>
      </c>
      <c r="J7" s="204"/>
      <c r="K7" s="204"/>
      <c r="M7" s="204" t="s">
        <v>10</v>
      </c>
      <c r="N7" s="204"/>
    </row>
    <row r="8" spans="2:14" s="43" customFormat="1" ht="38.25">
      <c r="B8" s="217"/>
      <c r="C8" s="218"/>
      <c r="D8" s="41"/>
      <c r="E8" s="125" t="s">
        <v>64</v>
      </c>
      <c r="F8" s="126" t="s">
        <v>140</v>
      </c>
      <c r="G8" s="125" t="s">
        <v>0</v>
      </c>
      <c r="I8" s="125" t="s">
        <v>64</v>
      </c>
      <c r="J8" s="126" t="s">
        <v>140</v>
      </c>
      <c r="K8" s="125" t="s">
        <v>0</v>
      </c>
      <c r="M8" s="126" t="s">
        <v>65</v>
      </c>
      <c r="N8" s="126" t="s">
        <v>140</v>
      </c>
    </row>
    <row r="9" spans="2:14" s="43" customFormat="1" ht="12.75">
      <c r="B9" s="207" t="s">
        <v>66</v>
      </c>
      <c r="C9" s="207"/>
      <c r="D9" s="88"/>
      <c r="E9" s="165">
        <f>SUM(E10:E12)</f>
        <v>2531752622</v>
      </c>
      <c r="F9" s="165">
        <f>SUM(F10:F12)</f>
        <v>593114306</v>
      </c>
      <c r="G9" s="131">
        <f aca="true" t="shared" si="0" ref="G9:G39">IF(E9=0," ",F9/E9)</f>
        <v>0.234270244591061</v>
      </c>
      <c r="I9" s="165">
        <f>SUM(I10:I12)</f>
        <v>2844413143</v>
      </c>
      <c r="J9" s="165">
        <f>SUM(J10:J12)</f>
        <v>639584977</v>
      </c>
      <c r="K9" s="131">
        <f aca="true" t="shared" si="1" ref="K9:K40">IF(I9=0," ",J9/I9)</f>
        <v>0.22485656789134026</v>
      </c>
      <c r="M9" s="165">
        <f aca="true" t="shared" si="2" ref="M9:M36">+E9-I9</f>
        <v>-312660521</v>
      </c>
      <c r="N9" s="165">
        <f aca="true" t="shared" si="3" ref="N9:N35">+F9-J9</f>
        <v>-46470671</v>
      </c>
    </row>
    <row r="10" spans="2:14" ht="12.75">
      <c r="B10" s="203" t="s">
        <v>67</v>
      </c>
      <c r="C10" s="203"/>
      <c r="D10" s="89"/>
      <c r="E10" s="166">
        <v>2405886321</v>
      </c>
      <c r="F10" s="166">
        <v>564468529</v>
      </c>
      <c r="G10" s="90">
        <f t="shared" si="0"/>
        <v>0.2346197840159714</v>
      </c>
      <c r="I10" s="166">
        <v>2671072676</v>
      </c>
      <c r="J10" s="166">
        <v>606549645</v>
      </c>
      <c r="K10" s="90">
        <f t="shared" si="1"/>
        <v>0.2270809216274578</v>
      </c>
      <c r="M10" s="166">
        <f t="shared" si="2"/>
        <v>-265186355</v>
      </c>
      <c r="N10" s="166">
        <f t="shared" si="3"/>
        <v>-42081116</v>
      </c>
    </row>
    <row r="11" spans="2:14" ht="12.75">
      <c r="B11" s="212" t="s">
        <v>68</v>
      </c>
      <c r="C11" s="212"/>
      <c r="D11" s="89"/>
      <c r="E11" s="167">
        <v>13737134</v>
      </c>
      <c r="F11" s="167">
        <v>1592543</v>
      </c>
      <c r="G11" s="91">
        <f t="shared" si="0"/>
        <v>0.11592978564524449</v>
      </c>
      <c r="I11" s="167">
        <v>14495639</v>
      </c>
      <c r="J11" s="167">
        <v>2920161</v>
      </c>
      <c r="K11" s="91">
        <f t="shared" si="1"/>
        <v>0.20145100191857704</v>
      </c>
      <c r="M11" s="167">
        <f t="shared" si="2"/>
        <v>-758505</v>
      </c>
      <c r="N11" s="167">
        <f t="shared" si="3"/>
        <v>-1327618</v>
      </c>
    </row>
    <row r="12" spans="2:14" ht="12.75">
      <c r="B12" s="202" t="s">
        <v>69</v>
      </c>
      <c r="C12" s="202"/>
      <c r="D12" s="89"/>
      <c r="E12" s="167">
        <v>112129167</v>
      </c>
      <c r="F12" s="167">
        <v>27053234</v>
      </c>
      <c r="G12" s="92">
        <f t="shared" si="0"/>
        <v>0.2412684828025165</v>
      </c>
      <c r="I12" s="169">
        <v>158844828</v>
      </c>
      <c r="J12" s="169">
        <v>30115171</v>
      </c>
      <c r="K12" s="92">
        <f t="shared" si="1"/>
        <v>0.1895886153749998</v>
      </c>
      <c r="M12" s="169">
        <f t="shared" si="2"/>
        <v>-46715661</v>
      </c>
      <c r="N12" s="169">
        <f t="shared" si="3"/>
        <v>-3061937</v>
      </c>
    </row>
    <row r="13" spans="2:14" ht="12.75">
      <c r="B13" s="207" t="s">
        <v>70</v>
      </c>
      <c r="C13" s="207"/>
      <c r="D13" s="88"/>
      <c r="E13" s="168">
        <f>SUM(E14:E15)</f>
        <v>174925612</v>
      </c>
      <c r="F13" s="168">
        <f>SUM(F14:F15)</f>
        <v>43705780</v>
      </c>
      <c r="G13" s="131">
        <f t="shared" si="0"/>
        <v>0.24985352059251334</v>
      </c>
      <c r="I13" s="168">
        <f>SUM(I14:I15)</f>
        <v>172337429</v>
      </c>
      <c r="J13" s="168">
        <f>SUM(J14:J15)</f>
        <v>42165786</v>
      </c>
      <c r="K13" s="131">
        <f t="shared" si="1"/>
        <v>0.24466992599732934</v>
      </c>
      <c r="M13" s="168">
        <f t="shared" si="2"/>
        <v>2588183</v>
      </c>
      <c r="N13" s="168">
        <f t="shared" si="3"/>
        <v>1539994</v>
      </c>
    </row>
    <row r="14" spans="2:14" ht="12.75">
      <c r="B14" s="203" t="s">
        <v>71</v>
      </c>
      <c r="C14" s="203"/>
      <c r="D14" s="89"/>
      <c r="E14" s="166">
        <v>168430997</v>
      </c>
      <c r="F14" s="166">
        <v>43321979</v>
      </c>
      <c r="G14" s="90">
        <f t="shared" si="0"/>
        <v>0.2572090634837244</v>
      </c>
      <c r="I14" s="166">
        <v>161497495</v>
      </c>
      <c r="J14" s="166">
        <v>41968527</v>
      </c>
      <c r="K14" s="90">
        <f t="shared" si="1"/>
        <v>0.25987107106521995</v>
      </c>
      <c r="M14" s="166">
        <f t="shared" si="2"/>
        <v>6933502</v>
      </c>
      <c r="N14" s="166">
        <f t="shared" si="3"/>
        <v>1353452</v>
      </c>
    </row>
    <row r="15" spans="2:14" ht="12.75">
      <c r="B15" s="202" t="s">
        <v>72</v>
      </c>
      <c r="C15" s="202"/>
      <c r="D15" s="89"/>
      <c r="E15" s="169">
        <v>6494615</v>
      </c>
      <c r="F15" s="169">
        <v>383801</v>
      </c>
      <c r="G15" s="92">
        <f t="shared" si="0"/>
        <v>0.05909526584716723</v>
      </c>
      <c r="I15" s="169">
        <v>10839934</v>
      </c>
      <c r="J15" s="169">
        <v>197259</v>
      </c>
      <c r="K15" s="92">
        <f t="shared" si="1"/>
        <v>0.018197435519441356</v>
      </c>
      <c r="M15" s="169">
        <f t="shared" si="2"/>
        <v>-4345319</v>
      </c>
      <c r="N15" s="169">
        <f t="shared" si="3"/>
        <v>186542</v>
      </c>
    </row>
    <row r="16" spans="2:14" ht="12.75">
      <c r="B16" s="207" t="s">
        <v>73</v>
      </c>
      <c r="C16" s="207"/>
      <c r="D16" s="88"/>
      <c r="E16" s="168">
        <f>SUM(E17:E18)</f>
        <v>2676307425</v>
      </c>
      <c r="F16" s="168">
        <f>SUM(F17:F18)</f>
        <v>352336521</v>
      </c>
      <c r="G16" s="131">
        <f t="shared" si="0"/>
        <v>0.13165024231100805</v>
      </c>
      <c r="I16" s="168">
        <f>SUM(I17:I18)</f>
        <v>5325195692</v>
      </c>
      <c r="J16" s="168">
        <f>SUM(J17:J18)</f>
        <v>383772794</v>
      </c>
      <c r="K16" s="131">
        <f t="shared" si="1"/>
        <v>0.07206735981112185</v>
      </c>
      <c r="M16" s="168">
        <f t="shared" si="2"/>
        <v>-2648888267</v>
      </c>
      <c r="N16" s="168">
        <f t="shared" si="3"/>
        <v>-31436273</v>
      </c>
    </row>
    <row r="17" spans="2:14" ht="12.75">
      <c r="B17" s="203" t="s">
        <v>74</v>
      </c>
      <c r="C17" s="203"/>
      <c r="D17" s="89"/>
      <c r="E17" s="166">
        <v>966373902</v>
      </c>
      <c r="F17" s="166">
        <v>94907850</v>
      </c>
      <c r="G17" s="90">
        <f t="shared" si="0"/>
        <v>0.09821027844768929</v>
      </c>
      <c r="I17" s="166">
        <v>2542215814</v>
      </c>
      <c r="J17" s="166">
        <v>84295631</v>
      </c>
      <c r="K17" s="90">
        <f t="shared" si="1"/>
        <v>0.03315833004254925</v>
      </c>
      <c r="M17" s="166">
        <f t="shared" si="2"/>
        <v>-1575841912</v>
      </c>
      <c r="N17" s="166">
        <f t="shared" si="3"/>
        <v>10612219</v>
      </c>
    </row>
    <row r="18" spans="2:14" ht="12.75">
      <c r="B18" s="202" t="s">
        <v>75</v>
      </c>
      <c r="C18" s="202"/>
      <c r="D18" s="89"/>
      <c r="E18" s="169">
        <v>1709933523</v>
      </c>
      <c r="F18" s="169">
        <v>257428671</v>
      </c>
      <c r="G18" s="92">
        <f t="shared" si="0"/>
        <v>0.15054893511202305</v>
      </c>
      <c r="I18" s="169">
        <v>2782979878</v>
      </c>
      <c r="J18" s="169">
        <v>299477163</v>
      </c>
      <c r="K18" s="92">
        <f t="shared" si="1"/>
        <v>0.10761025092830369</v>
      </c>
      <c r="M18" s="169">
        <f t="shared" si="2"/>
        <v>-1073046355</v>
      </c>
      <c r="N18" s="169">
        <f t="shared" si="3"/>
        <v>-42048492</v>
      </c>
    </row>
    <row r="19" spans="2:14" ht="12.75">
      <c r="B19" s="207" t="s">
        <v>76</v>
      </c>
      <c r="C19" s="207"/>
      <c r="D19" s="88"/>
      <c r="E19" s="168">
        <f>SUM(E20:E21)</f>
        <v>488064000</v>
      </c>
      <c r="F19" s="168">
        <f>SUM(F20:F21)</f>
        <v>1223344</v>
      </c>
      <c r="G19" s="131">
        <f t="shared" si="0"/>
        <v>0.0025065237345921845</v>
      </c>
      <c r="I19" s="168">
        <f>SUM(I20:I21)</f>
        <v>670961416</v>
      </c>
      <c r="J19" s="168">
        <f>SUM(J20:J21)</f>
        <v>30960794</v>
      </c>
      <c r="K19" s="131">
        <f t="shared" si="1"/>
        <v>0.046143926106177166</v>
      </c>
      <c r="M19" s="168">
        <f t="shared" si="2"/>
        <v>-182897416</v>
      </c>
      <c r="N19" s="168">
        <f>+F19-J19</f>
        <v>-29737450</v>
      </c>
    </row>
    <row r="20" spans="2:14" ht="12.75">
      <c r="B20" s="208" t="s">
        <v>77</v>
      </c>
      <c r="C20" s="208"/>
      <c r="D20" s="89"/>
      <c r="E20" s="170">
        <v>488064000</v>
      </c>
      <c r="F20" s="170">
        <v>1223344</v>
      </c>
      <c r="G20" s="93">
        <f t="shared" si="0"/>
        <v>0.0025065237345921845</v>
      </c>
      <c r="I20" s="170">
        <v>670961416</v>
      </c>
      <c r="J20" s="170">
        <v>30960794</v>
      </c>
      <c r="K20" s="93">
        <f t="shared" si="1"/>
        <v>0.046143926106177166</v>
      </c>
      <c r="M20" s="170">
        <f t="shared" si="2"/>
        <v>-182897416</v>
      </c>
      <c r="N20" s="170">
        <f t="shared" si="3"/>
        <v>-29737450</v>
      </c>
    </row>
    <row r="21" spans="2:14" ht="12.75">
      <c r="B21" s="211" t="s">
        <v>105</v>
      </c>
      <c r="C21" s="211"/>
      <c r="D21" s="89"/>
      <c r="E21" s="171">
        <v>0</v>
      </c>
      <c r="F21" s="171">
        <v>0</v>
      </c>
      <c r="G21" s="94" t="str">
        <f>IF(E21=0," ",F21/E21)</f>
        <v> </v>
      </c>
      <c r="I21" s="171">
        <v>0</v>
      </c>
      <c r="J21" s="171">
        <v>0</v>
      </c>
      <c r="K21" s="94" t="str">
        <f>IF(I21=0," ",J21/I21)</f>
        <v> </v>
      </c>
      <c r="M21" s="171">
        <f>+E21-I21</f>
        <v>0</v>
      </c>
      <c r="N21" s="171">
        <f>+F21-J21</f>
        <v>0</v>
      </c>
    </row>
    <row r="22" spans="2:14" ht="12.75">
      <c r="B22" s="207" t="s">
        <v>78</v>
      </c>
      <c r="C22" s="207"/>
      <c r="D22" s="88"/>
      <c r="E22" s="168">
        <f>SUM(E23:E27)</f>
        <v>134369274</v>
      </c>
      <c r="F22" s="168">
        <f>SUM(F23:F27)</f>
        <v>23753543</v>
      </c>
      <c r="G22" s="131">
        <f t="shared" si="0"/>
        <v>0.17677808544236087</v>
      </c>
      <c r="I22" s="168">
        <f>SUM(I23:I27)</f>
        <v>99825589</v>
      </c>
      <c r="J22" s="168">
        <f>SUM(J23:J27)</f>
        <v>21505993</v>
      </c>
      <c r="K22" s="131">
        <f t="shared" si="1"/>
        <v>0.21543567351252993</v>
      </c>
      <c r="M22" s="168">
        <f t="shared" si="2"/>
        <v>34543685</v>
      </c>
      <c r="N22" s="168">
        <f t="shared" si="3"/>
        <v>2247550</v>
      </c>
    </row>
    <row r="23" spans="2:14" ht="12.75">
      <c r="B23" s="203" t="s">
        <v>79</v>
      </c>
      <c r="C23" s="203"/>
      <c r="D23" s="89"/>
      <c r="E23" s="166">
        <v>43679</v>
      </c>
      <c r="F23" s="166">
        <v>0</v>
      </c>
      <c r="G23" s="90">
        <f t="shared" si="0"/>
        <v>0</v>
      </c>
      <c r="I23" s="166">
        <v>0</v>
      </c>
      <c r="J23" s="166">
        <v>0</v>
      </c>
      <c r="K23" s="90" t="str">
        <f t="shared" si="1"/>
        <v> </v>
      </c>
      <c r="M23" s="166">
        <f t="shared" si="2"/>
        <v>43679</v>
      </c>
      <c r="N23" s="166">
        <f t="shared" si="3"/>
        <v>0</v>
      </c>
    </row>
    <row r="24" spans="2:14" ht="12.75">
      <c r="B24" s="203" t="s">
        <v>80</v>
      </c>
      <c r="C24" s="203"/>
      <c r="D24" s="89"/>
      <c r="E24" s="166">
        <v>14976711</v>
      </c>
      <c r="F24" s="166">
        <v>3546399</v>
      </c>
      <c r="G24" s="90">
        <f t="shared" si="0"/>
        <v>0.23679424674750016</v>
      </c>
      <c r="I24" s="166">
        <v>14935800</v>
      </c>
      <c r="J24" s="166">
        <v>3633604</v>
      </c>
      <c r="K24" s="90">
        <f t="shared" si="1"/>
        <v>0.2432815115360409</v>
      </c>
      <c r="M24" s="166">
        <f t="shared" si="2"/>
        <v>40911</v>
      </c>
      <c r="N24" s="166">
        <f t="shared" si="3"/>
        <v>-87205</v>
      </c>
    </row>
    <row r="25" spans="2:14" ht="12.75">
      <c r="B25" s="212" t="s">
        <v>81</v>
      </c>
      <c r="C25" s="212"/>
      <c r="D25" s="89"/>
      <c r="E25" s="167">
        <v>109138</v>
      </c>
      <c r="F25" s="167">
        <v>5500</v>
      </c>
      <c r="G25" s="91">
        <f t="shared" si="0"/>
        <v>0.050394912862614306</v>
      </c>
      <c r="I25" s="167">
        <v>41029</v>
      </c>
      <c r="J25" s="167">
        <v>8005</v>
      </c>
      <c r="K25" s="91">
        <f t="shared" si="1"/>
        <v>0.19510590070437983</v>
      </c>
      <c r="M25" s="167">
        <f t="shared" si="2"/>
        <v>68109</v>
      </c>
      <c r="N25" s="167">
        <f t="shared" si="3"/>
        <v>-2505</v>
      </c>
    </row>
    <row r="26" spans="2:14" ht="12.75">
      <c r="B26" s="212" t="s">
        <v>82</v>
      </c>
      <c r="C26" s="212"/>
      <c r="D26" s="89"/>
      <c r="E26" s="167">
        <v>97121837</v>
      </c>
      <c r="F26" s="167">
        <v>20178572</v>
      </c>
      <c r="G26" s="91">
        <f t="shared" si="0"/>
        <v>0.20776555122201817</v>
      </c>
      <c r="I26" s="167">
        <v>82441169</v>
      </c>
      <c r="J26" s="167">
        <v>17864058</v>
      </c>
      <c r="K26" s="91">
        <f t="shared" si="1"/>
        <v>0.21668855763071482</v>
      </c>
      <c r="M26" s="167">
        <f t="shared" si="2"/>
        <v>14680668</v>
      </c>
      <c r="N26" s="167">
        <f t="shared" si="3"/>
        <v>2314514</v>
      </c>
    </row>
    <row r="27" spans="2:14" ht="12.75">
      <c r="B27" s="202" t="s">
        <v>83</v>
      </c>
      <c r="C27" s="202"/>
      <c r="D27" s="89"/>
      <c r="E27" s="169">
        <v>22117909</v>
      </c>
      <c r="F27" s="169">
        <v>23072</v>
      </c>
      <c r="G27" s="92">
        <f t="shared" si="0"/>
        <v>0.001043136582214892</v>
      </c>
      <c r="I27" s="169">
        <v>2407591</v>
      </c>
      <c r="J27" s="169">
        <v>326</v>
      </c>
      <c r="K27" s="92">
        <f t="shared" si="1"/>
        <v>0.00013540505841731423</v>
      </c>
      <c r="M27" s="169">
        <f t="shared" si="2"/>
        <v>19710318</v>
      </c>
      <c r="N27" s="169">
        <f t="shared" si="3"/>
        <v>22746</v>
      </c>
    </row>
    <row r="28" spans="2:14" ht="12.75">
      <c r="B28" s="207" t="s">
        <v>84</v>
      </c>
      <c r="C28" s="207"/>
      <c r="D28" s="88"/>
      <c r="E28" s="168">
        <f>SUM(E29)</f>
        <v>12</v>
      </c>
      <c r="F28" s="168">
        <f>SUM(F29)</f>
        <v>0</v>
      </c>
      <c r="G28" s="131">
        <f t="shared" si="0"/>
        <v>0</v>
      </c>
      <c r="I28" s="168">
        <f>SUM(I29)</f>
        <v>176190036</v>
      </c>
      <c r="J28" s="168">
        <f>SUM(J29)</f>
        <v>0</v>
      </c>
      <c r="K28" s="131">
        <f t="shared" si="1"/>
        <v>0</v>
      </c>
      <c r="M28" s="168">
        <f t="shared" si="2"/>
        <v>-176190024</v>
      </c>
      <c r="N28" s="168">
        <f t="shared" si="3"/>
        <v>0</v>
      </c>
    </row>
    <row r="29" spans="2:14" ht="12.75">
      <c r="B29" s="210" t="s">
        <v>85</v>
      </c>
      <c r="C29" s="210"/>
      <c r="D29" s="89"/>
      <c r="E29" s="172">
        <v>12</v>
      </c>
      <c r="F29" s="172">
        <v>0</v>
      </c>
      <c r="G29" s="95">
        <f t="shared" si="0"/>
        <v>0</v>
      </c>
      <c r="I29" s="172">
        <v>176190036</v>
      </c>
      <c r="J29" s="172">
        <v>0</v>
      </c>
      <c r="K29" s="95">
        <f t="shared" si="1"/>
        <v>0</v>
      </c>
      <c r="M29" s="172">
        <f t="shared" si="2"/>
        <v>-176190024</v>
      </c>
      <c r="N29" s="172">
        <f t="shared" si="3"/>
        <v>0</v>
      </c>
    </row>
    <row r="30" spans="2:14" ht="12.75">
      <c r="B30" s="207" t="s">
        <v>86</v>
      </c>
      <c r="C30" s="207"/>
      <c r="D30" s="88"/>
      <c r="E30" s="168">
        <f>SUM(E31)</f>
        <v>0</v>
      </c>
      <c r="F30" s="168">
        <f>SUM(F31)</f>
        <v>0</v>
      </c>
      <c r="G30" s="131" t="str">
        <f t="shared" si="0"/>
        <v> </v>
      </c>
      <c r="I30" s="168">
        <f>SUM(I31)</f>
        <v>0</v>
      </c>
      <c r="J30" s="168">
        <f>SUM(J31)</f>
        <v>0</v>
      </c>
      <c r="K30" s="131" t="str">
        <f t="shared" si="1"/>
        <v> </v>
      </c>
      <c r="M30" s="168">
        <f t="shared" si="2"/>
        <v>0</v>
      </c>
      <c r="N30" s="168">
        <f t="shared" si="3"/>
        <v>0</v>
      </c>
    </row>
    <row r="31" spans="2:14" ht="12.75">
      <c r="B31" s="210" t="s">
        <v>87</v>
      </c>
      <c r="C31" s="210"/>
      <c r="D31" s="89"/>
      <c r="E31" s="172">
        <v>0</v>
      </c>
      <c r="F31" s="172">
        <v>0</v>
      </c>
      <c r="G31" s="95" t="str">
        <f t="shared" si="0"/>
        <v> </v>
      </c>
      <c r="I31" s="172">
        <v>0</v>
      </c>
      <c r="J31" s="172">
        <v>0</v>
      </c>
      <c r="K31" s="95" t="str">
        <f t="shared" si="1"/>
        <v> </v>
      </c>
      <c r="M31" s="172">
        <f t="shared" si="2"/>
        <v>0</v>
      </c>
      <c r="N31" s="172">
        <f t="shared" si="3"/>
        <v>0</v>
      </c>
    </row>
    <row r="32" spans="2:14" ht="12.75">
      <c r="B32" s="207" t="s">
        <v>88</v>
      </c>
      <c r="C32" s="207"/>
      <c r="D32" s="88"/>
      <c r="E32" s="168">
        <f>SUM(E33:E39)</f>
        <v>548136284</v>
      </c>
      <c r="F32" s="168">
        <f>SUM(F33:F39)</f>
        <v>33060051</v>
      </c>
      <c r="G32" s="131">
        <f t="shared" si="0"/>
        <v>0.06031356063266923</v>
      </c>
      <c r="I32" s="168">
        <f>SUM(I33:I39)</f>
        <v>794606972</v>
      </c>
      <c r="J32" s="168">
        <f>SUM(J33:J39)</f>
        <v>75348241</v>
      </c>
      <c r="K32" s="131">
        <f t="shared" si="1"/>
        <v>0.09482454050252154</v>
      </c>
      <c r="M32" s="168">
        <f t="shared" si="2"/>
        <v>-246470688</v>
      </c>
      <c r="N32" s="168">
        <f t="shared" si="3"/>
        <v>-42288190</v>
      </c>
    </row>
    <row r="33" spans="2:14" ht="12.75">
      <c r="B33" s="203" t="s">
        <v>89</v>
      </c>
      <c r="C33" s="203"/>
      <c r="D33" s="89"/>
      <c r="E33" s="166">
        <v>0</v>
      </c>
      <c r="F33" s="166">
        <v>0</v>
      </c>
      <c r="G33" s="90" t="str">
        <f t="shared" si="0"/>
        <v> </v>
      </c>
      <c r="I33" s="166">
        <v>0</v>
      </c>
      <c r="J33" s="166">
        <v>0</v>
      </c>
      <c r="K33" s="90" t="str">
        <f t="shared" si="1"/>
        <v> </v>
      </c>
      <c r="M33" s="166">
        <f t="shared" si="2"/>
        <v>0</v>
      </c>
      <c r="N33" s="166">
        <f t="shared" si="3"/>
        <v>0</v>
      </c>
    </row>
    <row r="34" spans="2:14" ht="12.75">
      <c r="B34" s="203" t="s">
        <v>90</v>
      </c>
      <c r="C34" s="203"/>
      <c r="D34" s="89"/>
      <c r="E34" s="166">
        <v>216155964</v>
      </c>
      <c r="F34" s="166">
        <v>22612956</v>
      </c>
      <c r="G34" s="90">
        <f t="shared" si="0"/>
        <v>0.10461407393783499</v>
      </c>
      <c r="I34" s="166">
        <v>319054589</v>
      </c>
      <c r="J34" s="166">
        <v>28864160</v>
      </c>
      <c r="K34" s="90">
        <f t="shared" si="1"/>
        <v>0.09046777885398163</v>
      </c>
      <c r="M34" s="166">
        <f t="shared" si="2"/>
        <v>-102898625</v>
      </c>
      <c r="N34" s="166">
        <f t="shared" si="3"/>
        <v>-6251204</v>
      </c>
    </row>
    <row r="35" spans="2:14" ht="12.75">
      <c r="B35" s="213" t="s">
        <v>91</v>
      </c>
      <c r="C35" s="214"/>
      <c r="D35" s="89"/>
      <c r="E35" s="167">
        <v>249937263</v>
      </c>
      <c r="F35" s="167">
        <v>5593056</v>
      </c>
      <c r="G35" s="91">
        <f t="shared" si="0"/>
        <v>0.02237783967411054</v>
      </c>
      <c r="I35" s="167">
        <v>371666166</v>
      </c>
      <c r="J35" s="167">
        <v>40591515</v>
      </c>
      <c r="K35" s="91">
        <f t="shared" si="1"/>
        <v>0.10921498568691346</v>
      </c>
      <c r="M35" s="167">
        <f t="shared" si="2"/>
        <v>-121728903</v>
      </c>
      <c r="N35" s="167">
        <f t="shared" si="3"/>
        <v>-34998459</v>
      </c>
    </row>
    <row r="36" spans="2:14" ht="12.75">
      <c r="B36" s="112" t="s">
        <v>92</v>
      </c>
      <c r="C36" s="113"/>
      <c r="D36" s="89"/>
      <c r="E36" s="167">
        <v>0</v>
      </c>
      <c r="F36" s="167">
        <v>0</v>
      </c>
      <c r="G36" s="91" t="str">
        <f t="shared" si="0"/>
        <v> </v>
      </c>
      <c r="I36" s="167">
        <v>0</v>
      </c>
      <c r="J36" s="167">
        <v>0</v>
      </c>
      <c r="K36" s="91" t="str">
        <f t="shared" si="1"/>
        <v> </v>
      </c>
      <c r="M36" s="167">
        <f t="shared" si="2"/>
        <v>0</v>
      </c>
      <c r="N36" s="167">
        <f aca="true" t="shared" si="4" ref="N36:N41">+F36-J36</f>
        <v>0</v>
      </c>
    </row>
    <row r="37" spans="2:14" ht="12.75">
      <c r="B37" s="212" t="s">
        <v>93</v>
      </c>
      <c r="C37" s="212"/>
      <c r="D37" s="89"/>
      <c r="E37" s="167">
        <v>2851634</v>
      </c>
      <c r="F37" s="167">
        <v>517193</v>
      </c>
      <c r="G37" s="91">
        <f t="shared" si="0"/>
        <v>0.18136724418351022</v>
      </c>
      <c r="I37" s="167">
        <v>1437112</v>
      </c>
      <c r="J37" s="167">
        <v>32904</v>
      </c>
      <c r="K37" s="91">
        <f t="shared" si="1"/>
        <v>0.02289591903762546</v>
      </c>
      <c r="M37" s="167">
        <f>+E37-I37</f>
        <v>1414522</v>
      </c>
      <c r="N37" s="167">
        <f t="shared" si="4"/>
        <v>484289</v>
      </c>
    </row>
    <row r="38" spans="2:14" ht="12.75">
      <c r="B38" s="212" t="s">
        <v>94</v>
      </c>
      <c r="C38" s="212"/>
      <c r="D38" s="89"/>
      <c r="E38" s="167">
        <v>2062476</v>
      </c>
      <c r="F38" s="167">
        <v>0</v>
      </c>
      <c r="G38" s="91">
        <f t="shared" si="0"/>
        <v>0</v>
      </c>
      <c r="I38" s="167">
        <v>19550982</v>
      </c>
      <c r="J38" s="167">
        <v>814445</v>
      </c>
      <c r="K38" s="91">
        <f t="shared" si="1"/>
        <v>0.041657498329239935</v>
      </c>
      <c r="M38" s="167">
        <f>+E38-I38</f>
        <v>-17488506</v>
      </c>
      <c r="N38" s="167">
        <f t="shared" si="4"/>
        <v>-814445</v>
      </c>
    </row>
    <row r="39" spans="2:14" ht="12.75">
      <c r="B39" s="211" t="s">
        <v>95</v>
      </c>
      <c r="C39" s="211"/>
      <c r="D39" s="89"/>
      <c r="E39" s="171">
        <v>77128947</v>
      </c>
      <c r="F39" s="171">
        <v>4336846</v>
      </c>
      <c r="G39" s="94">
        <f t="shared" si="0"/>
        <v>0.05622851301211204</v>
      </c>
      <c r="I39" s="171">
        <v>82898123</v>
      </c>
      <c r="J39" s="171">
        <v>5045217</v>
      </c>
      <c r="K39" s="94">
        <f t="shared" si="1"/>
        <v>0.06086044915636992</v>
      </c>
      <c r="M39" s="171">
        <f>+E39-I39</f>
        <v>-5769176</v>
      </c>
      <c r="N39" s="171">
        <f t="shared" si="4"/>
        <v>-708371</v>
      </c>
    </row>
    <row r="40" spans="5:14" ht="3.75" customHeight="1">
      <c r="E40" s="173"/>
      <c r="F40" s="173"/>
      <c r="G40" s="86"/>
      <c r="I40" s="173">
        <v>0</v>
      </c>
      <c r="J40" s="173" t="s">
        <v>134</v>
      </c>
      <c r="K40" s="86" t="str">
        <f t="shared" si="1"/>
        <v> </v>
      </c>
      <c r="M40" s="173"/>
      <c r="N40" s="173"/>
    </row>
    <row r="41" spans="2:14" ht="21" customHeight="1">
      <c r="B41" s="209" t="s">
        <v>96</v>
      </c>
      <c r="C41" s="209"/>
      <c r="D41" s="45"/>
      <c r="E41" s="168">
        <f>+E32+E30+E28+E22+E19+E16+E13+E9</f>
        <v>6553555229</v>
      </c>
      <c r="F41" s="168">
        <f>+F32+F30+F28+F22+F19+F16+F13+F9</f>
        <v>1047193545</v>
      </c>
      <c r="G41" s="131">
        <f>IF(E41=0," ",F41/E41)</f>
        <v>0.15979014571603606</v>
      </c>
      <c r="I41" s="168">
        <f>+I32+I30+I28+I22+I19+I16+I13+I9</f>
        <v>10083530277</v>
      </c>
      <c r="J41" s="168">
        <f>+J32+J30+J28+J22+J19+J16+J13+J9</f>
        <v>1193338585</v>
      </c>
      <c r="K41" s="131">
        <f>IF(I41=0," ",J41/I41)</f>
        <v>0.11834531679068215</v>
      </c>
      <c r="M41" s="168">
        <f>+E41-I41</f>
        <v>-3529975048</v>
      </c>
      <c r="N41" s="168">
        <f t="shared" si="4"/>
        <v>-146145040</v>
      </c>
    </row>
    <row r="42" ht="12.75">
      <c r="B42" s="65" t="s">
        <v>146</v>
      </c>
    </row>
    <row r="43" ht="12.75">
      <c r="B43" s="64" t="s">
        <v>139</v>
      </c>
    </row>
    <row r="44" ht="12.75">
      <c r="B44" s="1"/>
    </row>
  </sheetData>
  <sheetProtection/>
  <mergeCells count="39">
    <mergeCell ref="B21:C21"/>
    <mergeCell ref="B26:C26"/>
    <mergeCell ref="B25:C25"/>
    <mergeCell ref="B32:C32"/>
    <mergeCell ref="B11:C11"/>
    <mergeCell ref="B7:C8"/>
    <mergeCell ref="B27:C27"/>
    <mergeCell ref="B31:C31"/>
    <mergeCell ref="B18:C18"/>
    <mergeCell ref="B17:C17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34:C34"/>
    <mergeCell ref="B23:C23"/>
    <mergeCell ref="I7:K7"/>
    <mergeCell ref="B9:C9"/>
    <mergeCell ref="B13:C13"/>
    <mergeCell ref="B16:C16"/>
    <mergeCell ref="B19:C19"/>
    <mergeCell ref="B22:C22"/>
    <mergeCell ref="B20:C20"/>
    <mergeCell ref="B12:C12"/>
    <mergeCell ref="B15:C15"/>
    <mergeCell ref="B10:C10"/>
    <mergeCell ref="E7:G7"/>
    <mergeCell ref="B5:C5"/>
    <mergeCell ref="B1:N1"/>
    <mergeCell ref="B2:N2"/>
    <mergeCell ref="B3:N3"/>
    <mergeCell ref="B14:C14"/>
    <mergeCell ref="M7:N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showZeros="0" zoomScale="115" zoomScaleNormal="115" zoomScalePageLayoutView="0" workbookViewId="0" topLeftCell="A1">
      <selection activeCell="A9" sqref="A9:A10"/>
    </sheetView>
  </sheetViews>
  <sheetFormatPr defaultColWidth="16.8515625" defaultRowHeight="12.75"/>
  <cols>
    <col min="1" max="1" width="35.00390625" style="37" customWidth="1"/>
    <col min="2" max="3" width="13.7109375" style="37" bestFit="1" customWidth="1"/>
    <col min="4" max="4" width="11.8515625" style="37" bestFit="1" customWidth="1"/>
    <col min="5" max="5" width="11.28125" style="37" customWidth="1"/>
    <col min="6" max="6" width="12.00390625" style="37" bestFit="1" customWidth="1"/>
    <col min="7" max="7" width="11.8515625" style="37" bestFit="1" customWidth="1"/>
    <col min="8" max="9" width="12.00390625" style="37" bestFit="1" customWidth="1"/>
    <col min="10" max="10" width="9.7109375" style="37" bestFit="1" customWidth="1"/>
    <col min="11" max="11" width="12.421875" style="37" bestFit="1" customWidth="1"/>
    <col min="12" max="12" width="11.57421875" style="37" bestFit="1" customWidth="1"/>
    <col min="13" max="13" width="9.7109375" style="37" bestFit="1" customWidth="1"/>
    <col min="14" max="15" width="11.57421875" style="37" customWidth="1"/>
    <col min="16" max="16" width="9.7109375" style="37" bestFit="1" customWidth="1"/>
    <col min="17" max="19" width="9.7109375" style="37" customWidth="1"/>
    <col min="20" max="21" width="11.57421875" style="37" customWidth="1"/>
    <col min="22" max="22" width="12.00390625" style="37" bestFit="1" customWidth="1"/>
    <col min="23" max="23" width="7.7109375" style="103" bestFit="1" customWidth="1"/>
    <col min="24" max="16384" width="16.8515625" style="37" customWidth="1"/>
  </cols>
  <sheetData>
    <row r="1" spans="1:23" ht="20.25">
      <c r="A1" s="227" t="s">
        <v>11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3" ht="18.75">
      <c r="A2" s="225" t="s">
        <v>12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</row>
    <row r="3" spans="1:23" ht="15">
      <c r="A3" s="226" t="s">
        <v>116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2:23" ht="15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5">
      <c r="A5" s="56" t="s">
        <v>23</v>
      </c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99"/>
    </row>
    <row r="6" spans="1:23" ht="15">
      <c r="A6" s="56" t="s">
        <v>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7"/>
      <c r="W6" s="99"/>
    </row>
    <row r="7" spans="1:23" ht="15.75" thickBot="1">
      <c r="A7" s="56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7"/>
      <c r="W7" s="99"/>
    </row>
    <row r="8" spans="1:23" ht="15.75" thickBot="1">
      <c r="A8" s="56"/>
      <c r="B8" s="228" t="s">
        <v>26</v>
      </c>
      <c r="C8" s="229"/>
      <c r="D8" s="230"/>
      <c r="E8" s="228" t="s">
        <v>141</v>
      </c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30"/>
    </row>
    <row r="9" spans="1:23" ht="22.5" customHeight="1">
      <c r="A9" s="231" t="s">
        <v>133</v>
      </c>
      <c r="B9" s="219" t="s">
        <v>24</v>
      </c>
      <c r="C9" s="220"/>
      <c r="D9" s="221"/>
      <c r="E9" s="219" t="s">
        <v>28</v>
      </c>
      <c r="F9" s="220"/>
      <c r="G9" s="221"/>
      <c r="H9" s="222" t="s">
        <v>29</v>
      </c>
      <c r="I9" s="223"/>
      <c r="J9" s="224"/>
      <c r="K9" s="222" t="s">
        <v>135</v>
      </c>
      <c r="L9" s="223"/>
      <c r="M9" s="224"/>
      <c r="N9" s="222" t="s">
        <v>30</v>
      </c>
      <c r="O9" s="223"/>
      <c r="P9" s="224"/>
      <c r="Q9" s="222" t="s">
        <v>143</v>
      </c>
      <c r="R9" s="223"/>
      <c r="S9" s="224"/>
      <c r="T9" s="233" t="s">
        <v>4</v>
      </c>
      <c r="U9" s="234"/>
      <c r="V9" s="234"/>
      <c r="W9" s="235"/>
    </row>
    <row r="10" spans="1:23" ht="15">
      <c r="A10" s="232"/>
      <c r="B10" s="133">
        <v>2019</v>
      </c>
      <c r="C10" s="134">
        <v>2020</v>
      </c>
      <c r="D10" s="135" t="s">
        <v>13</v>
      </c>
      <c r="E10" s="133">
        <v>2019</v>
      </c>
      <c r="F10" s="157">
        <v>2020</v>
      </c>
      <c r="G10" s="135" t="s">
        <v>13</v>
      </c>
      <c r="H10" s="133">
        <v>2019</v>
      </c>
      <c r="I10" s="157">
        <v>2020</v>
      </c>
      <c r="J10" s="135" t="s">
        <v>13</v>
      </c>
      <c r="K10" s="133">
        <v>2019</v>
      </c>
      <c r="L10" s="157">
        <v>2020</v>
      </c>
      <c r="M10" s="135" t="s">
        <v>13</v>
      </c>
      <c r="N10" s="133">
        <v>2019</v>
      </c>
      <c r="O10" s="157">
        <v>2020</v>
      </c>
      <c r="P10" s="135" t="s">
        <v>13</v>
      </c>
      <c r="Q10" s="133">
        <v>2019</v>
      </c>
      <c r="R10" s="157">
        <v>2020</v>
      </c>
      <c r="S10" s="135" t="s">
        <v>13</v>
      </c>
      <c r="T10" s="133">
        <v>2019</v>
      </c>
      <c r="U10" s="157">
        <v>2020</v>
      </c>
      <c r="V10" s="134" t="s">
        <v>13</v>
      </c>
      <c r="W10" s="136" t="s">
        <v>14</v>
      </c>
    </row>
    <row r="11" spans="1:23" ht="4.5" customHeight="1">
      <c r="A11" s="38"/>
      <c r="B11" s="60"/>
      <c r="C11" s="61"/>
      <c r="D11" s="62"/>
      <c r="E11" s="60"/>
      <c r="F11" s="61"/>
      <c r="G11" s="62"/>
      <c r="H11" s="60"/>
      <c r="I11" s="61"/>
      <c r="J11" s="62"/>
      <c r="K11" s="60"/>
      <c r="L11" s="61"/>
      <c r="M11" s="62"/>
      <c r="N11" s="60"/>
      <c r="O11" s="61"/>
      <c r="P11" s="62"/>
      <c r="Q11" s="60"/>
      <c r="R11" s="61"/>
      <c r="S11" s="62"/>
      <c r="T11" s="60"/>
      <c r="U11" s="61"/>
      <c r="V11" s="61"/>
      <c r="W11" s="100"/>
    </row>
    <row r="12" spans="1:24" ht="15">
      <c r="A12" s="132" t="s">
        <v>15</v>
      </c>
      <c r="B12" s="174">
        <f>SUM(B14:B18)</f>
        <v>6005418933</v>
      </c>
      <c r="C12" s="175">
        <f>SUM(C14:C18)</f>
        <v>9112733269</v>
      </c>
      <c r="D12" s="176">
        <f>+C12-B12</f>
        <v>3107314336</v>
      </c>
      <c r="E12" s="174">
        <f>SUM(E14:E18)</f>
        <v>924501620</v>
      </c>
      <c r="F12" s="175">
        <f>SUM(F14:F18)</f>
        <v>1049810566</v>
      </c>
      <c r="G12" s="176">
        <f>+F12-E12</f>
        <v>125308946</v>
      </c>
      <c r="H12" s="174">
        <f>SUM(H14:H18)</f>
        <v>25896282</v>
      </c>
      <c r="I12" s="177">
        <f>SUM(I14:I18)</f>
        <v>36381185</v>
      </c>
      <c r="J12" s="178">
        <f>+I12-H12</f>
        <v>10484903</v>
      </c>
      <c r="K12" s="174">
        <f>SUM(K14:K18)</f>
        <v>0</v>
      </c>
      <c r="L12" s="175">
        <f>SUM(L14:L18)</f>
        <v>0</v>
      </c>
      <c r="M12" s="176">
        <f>+L12-K12</f>
        <v>0</v>
      </c>
      <c r="N12" s="174">
        <f>SUM(N14:N18)</f>
        <v>63684973</v>
      </c>
      <c r="O12" s="175">
        <f>SUM(O14:O18)</f>
        <v>31798592</v>
      </c>
      <c r="P12" s="176">
        <f>+O12-N12</f>
        <v>-31886381</v>
      </c>
      <c r="Q12" s="174">
        <f>SUM(Q14:Q18)</f>
        <v>50618</v>
      </c>
      <c r="R12" s="175">
        <f>SUM(R14:R18)</f>
        <v>0</v>
      </c>
      <c r="S12" s="176">
        <f>+R12-Q12</f>
        <v>-50618</v>
      </c>
      <c r="T12" s="174">
        <f>SUM(T14:T18)</f>
        <v>1014133493</v>
      </c>
      <c r="U12" s="175">
        <f>SUM(U14:U18)</f>
        <v>1117990343</v>
      </c>
      <c r="V12" s="175">
        <f>+U12-T12</f>
        <v>103856850</v>
      </c>
      <c r="W12" s="101">
        <f>IF(T12=0,"",V12/T12)</f>
        <v>0.1024094468005111</v>
      </c>
      <c r="X12" s="40"/>
    </row>
    <row r="13" spans="1:23" ht="4.5" customHeight="1">
      <c r="A13" s="38"/>
      <c r="B13" s="179"/>
      <c r="C13" s="180"/>
      <c r="D13" s="181"/>
      <c r="E13" s="179"/>
      <c r="F13" s="180"/>
      <c r="G13" s="181"/>
      <c r="H13" s="179"/>
      <c r="I13" s="180"/>
      <c r="J13" s="181"/>
      <c r="K13" s="179"/>
      <c r="L13" s="180"/>
      <c r="M13" s="181"/>
      <c r="N13" s="179"/>
      <c r="O13" s="180"/>
      <c r="P13" s="181"/>
      <c r="Q13" s="179"/>
      <c r="R13" s="180"/>
      <c r="S13" s="181"/>
      <c r="T13" s="179"/>
      <c r="U13" s="180"/>
      <c r="V13" s="180"/>
      <c r="W13" s="100">
        <f aca="true" t="shared" si="0" ref="W13:W25">IF(T13=0,"",V13/T13)</f>
      </c>
    </row>
    <row r="14" spans="1:25" ht="15">
      <c r="A14" s="114" t="s">
        <v>36</v>
      </c>
      <c r="B14" s="179">
        <f>+Egresos_1!F20</f>
        <v>2531752622</v>
      </c>
      <c r="C14" s="180">
        <f>+Egresos_1!J20</f>
        <v>2844413143</v>
      </c>
      <c r="D14" s="181">
        <f>+C14-B14</f>
        <v>312660521</v>
      </c>
      <c r="E14" s="179">
        <v>593016950</v>
      </c>
      <c r="F14" s="180">
        <v>639480985</v>
      </c>
      <c r="G14" s="181">
        <f>+F14-E14</f>
        <v>46464035</v>
      </c>
      <c r="H14" s="179">
        <v>97356</v>
      </c>
      <c r="I14" s="180">
        <v>103992</v>
      </c>
      <c r="J14" s="181">
        <f>+I14-H14</f>
        <v>6636</v>
      </c>
      <c r="K14" s="179">
        <v>0</v>
      </c>
      <c r="L14" s="180">
        <v>0</v>
      </c>
      <c r="M14" s="181">
        <f>+L14-K14</f>
        <v>0</v>
      </c>
      <c r="N14" s="179">
        <v>0</v>
      </c>
      <c r="O14" s="180">
        <v>0</v>
      </c>
      <c r="P14" s="181">
        <f>+O14-N14</f>
        <v>0</v>
      </c>
      <c r="Q14" s="179">
        <v>0</v>
      </c>
      <c r="R14" s="180">
        <v>0</v>
      </c>
      <c r="S14" s="181">
        <f>+R14-Q14</f>
        <v>0</v>
      </c>
      <c r="T14" s="179">
        <f aca="true" t="shared" si="1" ref="T14:U18">+E14+H14+K14+N14+Q14</f>
        <v>593114306</v>
      </c>
      <c r="U14" s="180">
        <f t="shared" si="1"/>
        <v>639584977</v>
      </c>
      <c r="V14" s="180">
        <f>+U14-T14</f>
        <v>46470671</v>
      </c>
      <c r="W14" s="100">
        <f t="shared" si="0"/>
        <v>0.07835027840316501</v>
      </c>
      <c r="Y14" s="39"/>
    </row>
    <row r="15" spans="1:25" ht="15">
      <c r="A15" s="114" t="s">
        <v>37</v>
      </c>
      <c r="B15" s="179">
        <f>+Egresos_1!F21</f>
        <v>174925612</v>
      </c>
      <c r="C15" s="180">
        <f>+Egresos_1!J21</f>
        <v>172337429</v>
      </c>
      <c r="D15" s="181">
        <f>+C15-B15</f>
        <v>-2588183</v>
      </c>
      <c r="E15" s="179">
        <v>43705780</v>
      </c>
      <c r="F15" s="180">
        <v>42016753</v>
      </c>
      <c r="G15" s="181">
        <f>+F15-E15</f>
        <v>-1689027</v>
      </c>
      <c r="H15" s="179">
        <v>0</v>
      </c>
      <c r="I15" s="180">
        <v>149032</v>
      </c>
      <c r="J15" s="181">
        <f>+I15-H15</f>
        <v>149032</v>
      </c>
      <c r="K15" s="179">
        <v>0</v>
      </c>
      <c r="L15" s="180">
        <v>0</v>
      </c>
      <c r="M15" s="181">
        <f>+L15-K15</f>
        <v>0</v>
      </c>
      <c r="N15" s="179">
        <v>0</v>
      </c>
      <c r="O15" s="180">
        <v>0</v>
      </c>
      <c r="P15" s="181">
        <f>+O15-N15</f>
        <v>0</v>
      </c>
      <c r="Q15" s="179">
        <v>0</v>
      </c>
      <c r="R15" s="180">
        <v>0</v>
      </c>
      <c r="S15" s="181">
        <f>+R15-Q15</f>
        <v>0</v>
      </c>
      <c r="T15" s="179">
        <f t="shared" si="1"/>
        <v>43705780</v>
      </c>
      <c r="U15" s="180">
        <f t="shared" si="1"/>
        <v>42165785</v>
      </c>
      <c r="V15" s="180">
        <f>+U15-T15</f>
        <v>-1539995</v>
      </c>
      <c r="W15" s="100">
        <f t="shared" si="0"/>
        <v>-0.03523549974396979</v>
      </c>
      <c r="Y15" s="39"/>
    </row>
    <row r="16" spans="1:25" ht="15">
      <c r="A16" s="114" t="s">
        <v>38</v>
      </c>
      <c r="B16" s="179">
        <f>+Egresos_1!F22</f>
        <v>2676307425</v>
      </c>
      <c r="C16" s="180">
        <f>+Egresos_1!J22</f>
        <v>5325195692</v>
      </c>
      <c r="D16" s="181">
        <f>+C16-B16</f>
        <v>2648888267</v>
      </c>
      <c r="E16" s="179">
        <v>263075415</v>
      </c>
      <c r="F16" s="180">
        <v>316135007</v>
      </c>
      <c r="G16" s="181">
        <f>+F16-E16</f>
        <v>53059592</v>
      </c>
      <c r="H16" s="179">
        <v>25525515</v>
      </c>
      <c r="I16" s="180">
        <v>35839195</v>
      </c>
      <c r="J16" s="181">
        <f>+I16-H16</f>
        <v>10313680</v>
      </c>
      <c r="K16" s="179">
        <v>0</v>
      </c>
      <c r="L16" s="180">
        <v>0</v>
      </c>
      <c r="M16" s="181">
        <f>+L16-K16</f>
        <v>0</v>
      </c>
      <c r="N16" s="179">
        <v>63684973</v>
      </c>
      <c r="O16" s="180">
        <v>31798592</v>
      </c>
      <c r="P16" s="181">
        <f>+O16-N16</f>
        <v>-31886381</v>
      </c>
      <c r="Q16" s="179">
        <v>50618</v>
      </c>
      <c r="R16" s="180">
        <v>0</v>
      </c>
      <c r="S16" s="181">
        <f>+R16-Q16</f>
        <v>-50618</v>
      </c>
      <c r="T16" s="179">
        <f t="shared" si="1"/>
        <v>352336521</v>
      </c>
      <c r="U16" s="180">
        <f t="shared" si="1"/>
        <v>383772794</v>
      </c>
      <c r="V16" s="180">
        <f>+U16-T16</f>
        <v>31436273</v>
      </c>
      <c r="W16" s="100">
        <f>IF(T16=0,"",V16/T16)</f>
        <v>0.08922229495477138</v>
      </c>
      <c r="Y16" s="39"/>
    </row>
    <row r="17" spans="1:25" ht="15">
      <c r="A17" s="114" t="s">
        <v>107</v>
      </c>
      <c r="B17" s="179">
        <f>+Egresos_1!F23</f>
        <v>488064000</v>
      </c>
      <c r="C17" s="180">
        <f>+Egresos_1!J23</f>
        <v>670961416</v>
      </c>
      <c r="D17" s="181">
        <f>+C17-B17</f>
        <v>182897416</v>
      </c>
      <c r="E17" s="179">
        <v>1223344</v>
      </c>
      <c r="F17" s="180">
        <v>30960794</v>
      </c>
      <c r="G17" s="181">
        <f>+F17-E17</f>
        <v>29737450</v>
      </c>
      <c r="H17" s="179">
        <v>0</v>
      </c>
      <c r="I17" s="180">
        <v>0</v>
      </c>
      <c r="J17" s="181">
        <f>+I17-H17</f>
        <v>0</v>
      </c>
      <c r="K17" s="179">
        <v>0</v>
      </c>
      <c r="L17" s="180">
        <v>0</v>
      </c>
      <c r="M17" s="181">
        <f>+L17-K17</f>
        <v>0</v>
      </c>
      <c r="N17" s="179">
        <v>0</v>
      </c>
      <c r="O17" s="180">
        <v>0</v>
      </c>
      <c r="P17" s="181">
        <f>+O17-N17</f>
        <v>0</v>
      </c>
      <c r="Q17" s="179">
        <v>0</v>
      </c>
      <c r="R17" s="180">
        <v>0</v>
      </c>
      <c r="S17" s="181">
        <f>+R17-Q17</f>
        <v>0</v>
      </c>
      <c r="T17" s="179">
        <f t="shared" si="1"/>
        <v>1223344</v>
      </c>
      <c r="U17" s="180">
        <f t="shared" si="1"/>
        <v>30960794</v>
      </c>
      <c r="V17" s="180">
        <f>+U17-T17</f>
        <v>29737450</v>
      </c>
      <c r="W17" s="100">
        <f>IF(T17=0,"",V17/T17)</f>
        <v>24.308330281588827</v>
      </c>
      <c r="Y17" s="39"/>
    </row>
    <row r="18" spans="1:25" ht="15">
      <c r="A18" s="114" t="s">
        <v>61</v>
      </c>
      <c r="B18" s="179">
        <f>+Egresos_1!F24</f>
        <v>134369274</v>
      </c>
      <c r="C18" s="180">
        <f>+Egresos_1!J24</f>
        <v>99825589</v>
      </c>
      <c r="D18" s="181">
        <f>+C18-B18</f>
        <v>-34543685</v>
      </c>
      <c r="E18" s="179">
        <v>23480131</v>
      </c>
      <c r="F18" s="180">
        <v>21217027</v>
      </c>
      <c r="G18" s="181">
        <f>+F18-E18</f>
        <v>-2263104</v>
      </c>
      <c r="H18" s="179">
        <v>273411</v>
      </c>
      <c r="I18" s="180">
        <v>288966</v>
      </c>
      <c r="J18" s="181">
        <f>+I18-H18</f>
        <v>15555</v>
      </c>
      <c r="K18" s="179">
        <v>0</v>
      </c>
      <c r="L18" s="180">
        <v>0</v>
      </c>
      <c r="M18" s="181">
        <f>+L18-K18</f>
        <v>0</v>
      </c>
      <c r="N18" s="179">
        <v>0</v>
      </c>
      <c r="O18" s="180">
        <v>0</v>
      </c>
      <c r="P18" s="181">
        <f>+O18-N18</f>
        <v>0</v>
      </c>
      <c r="Q18" s="179">
        <v>0</v>
      </c>
      <c r="R18" s="180">
        <v>0</v>
      </c>
      <c r="S18" s="181">
        <f>+R18-Q18</f>
        <v>0</v>
      </c>
      <c r="T18" s="179">
        <f t="shared" si="1"/>
        <v>23753542</v>
      </c>
      <c r="U18" s="180">
        <f t="shared" si="1"/>
        <v>21505993</v>
      </c>
      <c r="V18" s="180">
        <f>+U18-T18</f>
        <v>-2247549</v>
      </c>
      <c r="W18" s="100">
        <f>IF(T18=0,"",V18/T18)</f>
        <v>-0.09461953084723113</v>
      </c>
      <c r="Y18" s="39"/>
    </row>
    <row r="19" spans="1:23" ht="4.5" customHeight="1">
      <c r="A19" s="38"/>
      <c r="B19" s="179"/>
      <c r="C19" s="180"/>
      <c r="D19" s="181"/>
      <c r="E19" s="179"/>
      <c r="F19" s="180"/>
      <c r="G19" s="181"/>
      <c r="H19" s="179"/>
      <c r="I19" s="180"/>
      <c r="J19" s="181"/>
      <c r="K19" s="179"/>
      <c r="L19" s="180"/>
      <c r="M19" s="181"/>
      <c r="N19" s="179"/>
      <c r="O19" s="180"/>
      <c r="P19" s="181"/>
      <c r="Q19" s="179"/>
      <c r="R19" s="180"/>
      <c r="S19" s="181"/>
      <c r="T19" s="179"/>
      <c r="U19" s="180"/>
      <c r="V19" s="180"/>
      <c r="W19" s="100">
        <f t="shared" si="0"/>
      </c>
    </row>
    <row r="20" spans="1:24" ht="15">
      <c r="A20" s="132" t="s">
        <v>16</v>
      </c>
      <c r="B20" s="174">
        <f>+B22+B23</f>
        <v>548136296</v>
      </c>
      <c r="C20" s="177">
        <f>+C22+C23</f>
        <v>970797008</v>
      </c>
      <c r="D20" s="176">
        <f>+C20-B20</f>
        <v>422660712</v>
      </c>
      <c r="E20" s="174">
        <f>+E22+E23</f>
        <v>26285809</v>
      </c>
      <c r="F20" s="177">
        <f>+F22+F23</f>
        <v>73970545</v>
      </c>
      <c r="G20" s="176">
        <f>+F20-E20</f>
        <v>47684736</v>
      </c>
      <c r="H20" s="174">
        <f>+H22+H23</f>
        <v>2156179</v>
      </c>
      <c r="I20" s="177">
        <f>+I22+I23</f>
        <v>283891</v>
      </c>
      <c r="J20" s="178">
        <f>+I20-H20</f>
        <v>-1872288</v>
      </c>
      <c r="K20" s="174">
        <f>+K22+K23</f>
        <v>1631392</v>
      </c>
      <c r="L20" s="177">
        <f>+L22+L23</f>
        <v>1087250</v>
      </c>
      <c r="M20" s="178">
        <f>+L20-K20</f>
        <v>-544142</v>
      </c>
      <c r="N20" s="174">
        <f>+N22+N23</f>
        <v>2986672</v>
      </c>
      <c r="O20" s="177">
        <f>+O22+O23</f>
        <v>6556</v>
      </c>
      <c r="P20" s="176">
        <f>+O20-N20</f>
        <v>-2980116</v>
      </c>
      <c r="Q20" s="174">
        <f>+Q22+Q23</f>
        <v>0</v>
      </c>
      <c r="R20" s="177">
        <f>+R22+R23</f>
        <v>0</v>
      </c>
      <c r="S20" s="176">
        <f>+R20-Q20</f>
        <v>0</v>
      </c>
      <c r="T20" s="174">
        <f>+T22+T23</f>
        <v>33060052</v>
      </c>
      <c r="U20" s="177">
        <f>+U22+U23</f>
        <v>75348242</v>
      </c>
      <c r="V20" s="175">
        <f>+U20-T20</f>
        <v>42288190</v>
      </c>
      <c r="W20" s="101">
        <f t="shared" si="0"/>
        <v>1.2791325918059657</v>
      </c>
      <c r="X20" s="40"/>
    </row>
    <row r="21" spans="1:24" ht="4.5" customHeight="1">
      <c r="A21" s="38"/>
      <c r="B21" s="179"/>
      <c r="C21" s="180"/>
      <c r="D21" s="181"/>
      <c r="E21" s="179"/>
      <c r="F21" s="180"/>
      <c r="G21" s="181"/>
      <c r="H21" s="179"/>
      <c r="I21" s="180"/>
      <c r="J21" s="181"/>
      <c r="K21" s="179"/>
      <c r="L21" s="180"/>
      <c r="M21" s="181"/>
      <c r="N21" s="179"/>
      <c r="O21" s="180"/>
      <c r="P21" s="181"/>
      <c r="Q21" s="179"/>
      <c r="R21" s="180"/>
      <c r="S21" s="181"/>
      <c r="T21" s="179"/>
      <c r="U21" s="180"/>
      <c r="V21" s="180"/>
      <c r="W21" s="100">
        <f t="shared" si="0"/>
      </c>
      <c r="X21" s="40"/>
    </row>
    <row r="22" spans="1:24" ht="15">
      <c r="A22" s="114" t="s">
        <v>107</v>
      </c>
      <c r="B22" s="179">
        <f>+Egresos_1!F26</f>
        <v>12</v>
      </c>
      <c r="C22" s="180">
        <f>+Egresos_1!J26</f>
        <v>176190036</v>
      </c>
      <c r="D22" s="181">
        <f>+C22-B22</f>
        <v>176190024</v>
      </c>
      <c r="E22" s="179">
        <v>0</v>
      </c>
      <c r="F22" s="180">
        <v>0</v>
      </c>
      <c r="G22" s="181">
        <f>+F22-E22</f>
        <v>0</v>
      </c>
      <c r="H22" s="182">
        <v>0</v>
      </c>
      <c r="I22" s="183">
        <v>0</v>
      </c>
      <c r="J22" s="181">
        <f>+I22-H22</f>
        <v>0</v>
      </c>
      <c r="K22" s="179">
        <v>0</v>
      </c>
      <c r="L22" s="180">
        <v>0</v>
      </c>
      <c r="M22" s="181">
        <f>+L22-K22</f>
        <v>0</v>
      </c>
      <c r="N22" s="179">
        <v>0</v>
      </c>
      <c r="O22" s="180">
        <v>0</v>
      </c>
      <c r="P22" s="181">
        <f>+O22-N22</f>
        <v>0</v>
      </c>
      <c r="Q22" s="179">
        <v>0</v>
      </c>
      <c r="R22" s="180">
        <v>0</v>
      </c>
      <c r="S22" s="181">
        <f>+R22-Q22</f>
        <v>0</v>
      </c>
      <c r="T22" s="179">
        <f>+E22+H22+K22+N22+Q22</f>
        <v>0</v>
      </c>
      <c r="U22" s="184">
        <f>+F22+I22+L22+O22+R22</f>
        <v>0</v>
      </c>
      <c r="V22" s="180">
        <f>+U22-T22</f>
        <v>0</v>
      </c>
      <c r="W22" s="100">
        <f t="shared" si="0"/>
      </c>
      <c r="X22" s="40"/>
    </row>
    <row r="23" spans="1:25" ht="15">
      <c r="A23" s="85" t="s">
        <v>39</v>
      </c>
      <c r="B23" s="174">
        <f>+B24+B25</f>
        <v>548136284</v>
      </c>
      <c r="C23" s="175">
        <f>+C24+C25</f>
        <v>794606972</v>
      </c>
      <c r="D23" s="176">
        <f>+C23-B23</f>
        <v>246470688</v>
      </c>
      <c r="E23" s="174">
        <f>+E24+E25</f>
        <v>26285809</v>
      </c>
      <c r="F23" s="175">
        <f>+F24+F25</f>
        <v>73970545</v>
      </c>
      <c r="G23" s="176">
        <f>+F23-E23</f>
        <v>47684736</v>
      </c>
      <c r="H23" s="174">
        <f>+H24+H25</f>
        <v>2156179</v>
      </c>
      <c r="I23" s="175">
        <f>+I24+I25</f>
        <v>283891</v>
      </c>
      <c r="J23" s="176">
        <f>+I23-H23</f>
        <v>-1872288</v>
      </c>
      <c r="K23" s="174">
        <f>+K24+K25</f>
        <v>1631392</v>
      </c>
      <c r="L23" s="175">
        <f>+L24+L25</f>
        <v>1087250</v>
      </c>
      <c r="M23" s="176">
        <f>+L23-K23</f>
        <v>-544142</v>
      </c>
      <c r="N23" s="174">
        <f>+N24+N25</f>
        <v>2986672</v>
      </c>
      <c r="O23" s="175">
        <f>+O24+O25</f>
        <v>6556</v>
      </c>
      <c r="P23" s="176">
        <f>+O23-N23</f>
        <v>-2980116</v>
      </c>
      <c r="Q23" s="174">
        <f>+Q24+Q25</f>
        <v>0</v>
      </c>
      <c r="R23" s="175">
        <f>+R24+R25</f>
        <v>0</v>
      </c>
      <c r="S23" s="176">
        <f>+R23-Q23</f>
        <v>0</v>
      </c>
      <c r="T23" s="174">
        <f>SUM(T24:T25)</f>
        <v>33060052</v>
      </c>
      <c r="U23" s="175">
        <f>SUM(U24:U25)</f>
        <v>75348242</v>
      </c>
      <c r="V23" s="175">
        <f>+U23-T23</f>
        <v>42288190</v>
      </c>
      <c r="W23" s="101">
        <f t="shared" si="0"/>
        <v>1.2791325918059657</v>
      </c>
      <c r="Y23" s="39"/>
    </row>
    <row r="24" spans="1:25" ht="15">
      <c r="A24" s="115" t="s">
        <v>57</v>
      </c>
      <c r="B24" s="179">
        <f>+Egresos_1!F29</f>
        <v>460087812</v>
      </c>
      <c r="C24" s="180">
        <f>+Egresos_1!J29</f>
        <v>643930288</v>
      </c>
      <c r="D24" s="181">
        <f>+C24-B24</f>
        <v>183842476</v>
      </c>
      <c r="E24" s="179">
        <v>25318411</v>
      </c>
      <c r="F24" s="185">
        <f>71037197+1</f>
        <v>71037198</v>
      </c>
      <c r="G24" s="181">
        <f>+F24-E24</f>
        <v>45718787</v>
      </c>
      <c r="H24" s="179">
        <v>0</v>
      </c>
      <c r="I24" s="185">
        <v>0</v>
      </c>
      <c r="J24" s="181">
        <f>+I24-H24</f>
        <v>0</v>
      </c>
      <c r="K24" s="179">
        <v>1631392</v>
      </c>
      <c r="L24" s="185">
        <v>1087250</v>
      </c>
      <c r="M24" s="181">
        <f>+L24-K24</f>
        <v>-544142</v>
      </c>
      <c r="N24" s="179">
        <v>0</v>
      </c>
      <c r="O24" s="185">
        <v>0</v>
      </c>
      <c r="P24" s="181">
        <f>+O24-N24</f>
        <v>0</v>
      </c>
      <c r="Q24" s="179">
        <v>0</v>
      </c>
      <c r="R24" s="185">
        <v>0</v>
      </c>
      <c r="S24" s="181">
        <f>+R24-Q24</f>
        <v>0</v>
      </c>
      <c r="T24" s="179">
        <f>+E24+H24+K24+N24+Q24</f>
        <v>26949803</v>
      </c>
      <c r="U24" s="180">
        <f>+F24+I24+L24+O24+R24</f>
        <v>72124448</v>
      </c>
      <c r="V24" s="180">
        <f>+U24-T24</f>
        <v>45174645</v>
      </c>
      <c r="W24" s="100">
        <f t="shared" si="0"/>
        <v>1.6762513996855561</v>
      </c>
      <c r="Y24" s="39"/>
    </row>
    <row r="25" spans="1:25" ht="15.75" thickBot="1">
      <c r="A25" s="116" t="s">
        <v>58</v>
      </c>
      <c r="B25" s="179">
        <f>+Egresos_1!F30</f>
        <v>88048472</v>
      </c>
      <c r="C25" s="185">
        <f>+Egresos_1!J30</f>
        <v>150676684</v>
      </c>
      <c r="D25" s="181">
        <f>+C25-B25</f>
        <v>62628212</v>
      </c>
      <c r="E25" s="179">
        <v>967398</v>
      </c>
      <c r="F25" s="186">
        <v>2933347</v>
      </c>
      <c r="G25" s="181">
        <f>+F25-E25</f>
        <v>1965949</v>
      </c>
      <c r="H25" s="182">
        <v>2156179</v>
      </c>
      <c r="I25" s="183">
        <v>283891</v>
      </c>
      <c r="J25" s="181">
        <f>+I25-H25</f>
        <v>-1872288</v>
      </c>
      <c r="K25" s="179">
        <v>0</v>
      </c>
      <c r="L25" s="186">
        <v>0</v>
      </c>
      <c r="M25" s="181">
        <f>+L25-K25</f>
        <v>0</v>
      </c>
      <c r="N25" s="179">
        <v>2986672</v>
      </c>
      <c r="O25" s="186">
        <v>6556</v>
      </c>
      <c r="P25" s="181">
        <f>+O25-N25</f>
        <v>-2980116</v>
      </c>
      <c r="Q25" s="179">
        <v>0</v>
      </c>
      <c r="R25" s="186">
        <v>0</v>
      </c>
      <c r="S25" s="181">
        <f>+R25-Q25</f>
        <v>0</v>
      </c>
      <c r="T25" s="179">
        <f>+E25+H25+K25+N25+Q25</f>
        <v>6110249</v>
      </c>
      <c r="U25" s="180">
        <f>+F25+I25+L25+O25+R25</f>
        <v>3223794</v>
      </c>
      <c r="V25" s="180">
        <f>+U25-T25</f>
        <v>-2886455</v>
      </c>
      <c r="W25" s="100">
        <f t="shared" si="0"/>
        <v>-0.4723956421415887</v>
      </c>
      <c r="Y25" s="39"/>
    </row>
    <row r="26" spans="1:23" ht="15.75" thickBot="1">
      <c r="A26" s="138" t="s">
        <v>17</v>
      </c>
      <c r="B26" s="187">
        <f>+B12+B20</f>
        <v>6553555229</v>
      </c>
      <c r="C26" s="187">
        <f>+C12+C20</f>
        <v>10083530277</v>
      </c>
      <c r="D26" s="188">
        <f>+C26-B26</f>
        <v>3529975048</v>
      </c>
      <c r="E26" s="187">
        <f>+E12+E20</f>
        <v>950787429</v>
      </c>
      <c r="F26" s="189">
        <f>+F12+F20</f>
        <v>1123781111</v>
      </c>
      <c r="G26" s="188">
        <f>+F26-E26</f>
        <v>172993682</v>
      </c>
      <c r="H26" s="187">
        <f>+H12+H20</f>
        <v>28052461</v>
      </c>
      <c r="I26" s="190">
        <f>+I12+I20</f>
        <v>36665076</v>
      </c>
      <c r="J26" s="188">
        <f>+I26-H26</f>
        <v>8612615</v>
      </c>
      <c r="K26" s="187">
        <f>+K12+K20</f>
        <v>1631392</v>
      </c>
      <c r="L26" s="190">
        <f>+L12+L20</f>
        <v>1087250</v>
      </c>
      <c r="M26" s="191">
        <f>+L26-K26</f>
        <v>-544142</v>
      </c>
      <c r="N26" s="187">
        <f>+N12+N20</f>
        <v>66671645</v>
      </c>
      <c r="O26" s="189">
        <f>+O12+O20</f>
        <v>31805148</v>
      </c>
      <c r="P26" s="188">
        <f>+O26-N26</f>
        <v>-34866497</v>
      </c>
      <c r="Q26" s="187">
        <f>+Q12+Q20</f>
        <v>50618</v>
      </c>
      <c r="R26" s="189">
        <f>+R12+R20</f>
        <v>0</v>
      </c>
      <c r="S26" s="188">
        <f>+R26-Q26</f>
        <v>-50618</v>
      </c>
      <c r="T26" s="187">
        <f>+T12+T20</f>
        <v>1047193545</v>
      </c>
      <c r="U26" s="189">
        <f>+U12+U20</f>
        <v>1193338585</v>
      </c>
      <c r="V26" s="189">
        <f>+U26-T26</f>
        <v>146145040</v>
      </c>
      <c r="W26" s="137">
        <f>IF(T26=0,"",V26/T26)</f>
        <v>0.13955876704721284</v>
      </c>
    </row>
    <row r="27" spans="1:23" ht="15">
      <c r="A27" s="65" t="s">
        <v>146</v>
      </c>
      <c r="B27" s="5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102"/>
    </row>
    <row r="28" spans="1:23" ht="15">
      <c r="A28" s="64" t="s">
        <v>139</v>
      </c>
      <c r="E28" s="66"/>
      <c r="F28" s="63"/>
      <c r="G28" s="63"/>
      <c r="H28" s="66"/>
      <c r="I28" s="63"/>
      <c r="J28" s="63"/>
      <c r="K28" s="66"/>
      <c r="L28" s="63"/>
      <c r="M28" s="63"/>
      <c r="N28" s="66"/>
      <c r="O28" s="63"/>
      <c r="P28" s="63"/>
      <c r="Q28" s="63"/>
      <c r="R28" s="63"/>
      <c r="S28" s="63"/>
      <c r="T28" s="66"/>
      <c r="U28" s="63"/>
      <c r="V28" s="63"/>
      <c r="W28" s="102"/>
    </row>
    <row r="29" spans="1:20" ht="15">
      <c r="A29" s="1"/>
      <c r="E29" s="46"/>
      <c r="F29" s="46"/>
      <c r="G29" s="46"/>
      <c r="H29" s="46"/>
      <c r="I29" s="46"/>
      <c r="J29" s="46"/>
      <c r="K29" s="46"/>
      <c r="L29" s="46"/>
      <c r="M29" s="46"/>
      <c r="N29" s="46"/>
      <c r="T29" s="40"/>
    </row>
    <row r="30" spans="5:15" ht="15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</sheetData>
  <sheetProtection/>
  <mergeCells count="13">
    <mergeCell ref="A1:W1"/>
    <mergeCell ref="B8:D8"/>
    <mergeCell ref="E8:W8"/>
    <mergeCell ref="A9:A10"/>
    <mergeCell ref="T9:W9"/>
    <mergeCell ref="N9:P9"/>
    <mergeCell ref="B9:D9"/>
    <mergeCell ref="E9:G9"/>
    <mergeCell ref="Q9:S9"/>
    <mergeCell ref="H9:J9"/>
    <mergeCell ref="K9:M9"/>
    <mergeCell ref="A2:W2"/>
    <mergeCell ref="A3:W3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M20 M12 M26 G12:G13 G19:G21 G26 D20 D26 D12 J20 J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="145" zoomScaleNormal="145" zoomScalePageLayoutView="0" workbookViewId="0" topLeftCell="A4">
      <selection activeCell="T31" sqref="T31"/>
    </sheetView>
  </sheetViews>
  <sheetFormatPr defaultColWidth="16.57421875" defaultRowHeight="12.75"/>
  <cols>
    <col min="1" max="1" width="5.7109375" style="6" customWidth="1"/>
    <col min="2" max="2" width="37.421875" style="6" customWidth="1"/>
    <col min="3" max="3" width="0.85546875" style="26" customWidth="1"/>
    <col min="4" max="4" width="10.7109375" style="6" customWidth="1"/>
    <col min="5" max="5" width="11.7109375" style="6" bestFit="1" customWidth="1"/>
    <col min="6" max="6" width="12.00390625" style="105" bestFit="1" customWidth="1"/>
    <col min="7" max="7" width="10.7109375" style="6" customWidth="1"/>
    <col min="8" max="8" width="10.8515625" style="6" bestFit="1" customWidth="1"/>
    <col min="9" max="9" width="12.00390625" style="105" customWidth="1"/>
    <col min="10" max="11" width="10.00390625" style="6" customWidth="1"/>
    <col min="12" max="12" width="10.421875" style="105" customWidth="1"/>
    <col min="13" max="13" width="10.421875" style="6" bestFit="1" customWidth="1"/>
    <col min="14" max="14" width="10.57421875" style="6" customWidth="1"/>
    <col min="15" max="15" width="10.7109375" style="105" bestFit="1" customWidth="1"/>
    <col min="16" max="16" width="10.140625" style="6" bestFit="1" customWidth="1"/>
    <col min="17" max="17" width="10.57421875" style="6" customWidth="1"/>
    <col min="18" max="18" width="10.7109375" style="105" bestFit="1" customWidth="1"/>
    <col min="19" max="19" width="10.421875" style="6" bestFit="1" customWidth="1"/>
    <col min="20" max="20" width="10.8515625" style="6" bestFit="1" customWidth="1"/>
    <col min="21" max="21" width="11.421875" style="105" bestFit="1" customWidth="1"/>
    <col min="22" max="22" width="9.57421875" style="105" bestFit="1" customWidth="1"/>
    <col min="23" max="16384" width="16.57421875" style="6" customWidth="1"/>
  </cols>
  <sheetData>
    <row r="1" spans="2:22" ht="14.25">
      <c r="B1" s="241" t="s">
        <v>148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2:23" ht="12.75">
      <c r="B2" s="242" t="s">
        <v>18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7"/>
    </row>
    <row r="3" spans="2:23" ht="15.75">
      <c r="B3" s="243" t="s">
        <v>116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3"/>
    </row>
    <row r="4" spans="2:22" ht="12.75">
      <c r="B4" s="8" t="s">
        <v>23</v>
      </c>
      <c r="C4" s="8"/>
      <c r="D4" s="8"/>
      <c r="E4" s="8"/>
      <c r="F4" s="8"/>
      <c r="G4" s="8"/>
      <c r="H4" s="9"/>
      <c r="I4" s="107"/>
      <c r="J4" s="9"/>
      <c r="K4" s="9"/>
      <c r="L4" s="107"/>
      <c r="M4" s="9"/>
      <c r="N4" s="9"/>
      <c r="O4" s="107"/>
      <c r="P4" s="9"/>
      <c r="Q4" s="9"/>
      <c r="R4" s="107"/>
      <c r="S4" s="9"/>
      <c r="T4" s="9"/>
      <c r="U4" s="107"/>
      <c r="V4" s="107"/>
    </row>
    <row r="5" spans="2:22" ht="12.75">
      <c r="B5" s="8" t="s">
        <v>25</v>
      </c>
      <c r="C5" s="8"/>
      <c r="D5" s="10"/>
      <c r="E5" s="10"/>
      <c r="F5" s="104"/>
      <c r="G5" s="11"/>
      <c r="H5" s="11"/>
      <c r="I5" s="108"/>
      <c r="J5" s="11"/>
      <c r="K5" s="11"/>
      <c r="L5" s="108"/>
      <c r="M5" s="11"/>
      <c r="N5" s="11"/>
      <c r="O5" s="108"/>
      <c r="P5" s="11"/>
      <c r="Q5" s="11"/>
      <c r="R5" s="108"/>
      <c r="S5" s="11"/>
      <c r="T5" s="11"/>
      <c r="U5" s="108"/>
      <c r="V5" s="108"/>
    </row>
    <row r="6" spans="2:22" ht="13.5" thickBot="1">
      <c r="B6" s="8"/>
      <c r="C6" s="8"/>
      <c r="D6" s="10"/>
      <c r="E6" s="10"/>
      <c r="F6" s="104"/>
      <c r="G6" s="11"/>
      <c r="H6" s="11"/>
      <c r="I6" s="108"/>
      <c r="J6" s="11"/>
      <c r="K6" s="11"/>
      <c r="L6" s="108"/>
      <c r="M6" s="11"/>
      <c r="N6" s="11"/>
      <c r="O6" s="108"/>
      <c r="P6" s="11"/>
      <c r="Q6" s="11"/>
      <c r="R6" s="108"/>
      <c r="S6" s="11"/>
      <c r="T6" s="11"/>
      <c r="U6" s="108"/>
      <c r="V6" s="108"/>
    </row>
    <row r="7" spans="1:22" ht="15.75" customHeight="1" thickBot="1">
      <c r="A7" s="238" t="s">
        <v>60</v>
      </c>
      <c r="B7" s="238" t="s">
        <v>136</v>
      </c>
      <c r="C7" s="8"/>
      <c r="D7" s="228" t="s">
        <v>26</v>
      </c>
      <c r="E7" s="229"/>
      <c r="F7" s="230"/>
      <c r="G7" s="228" t="s">
        <v>142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30"/>
    </row>
    <row r="8" spans="1:22" ht="16.5" customHeight="1">
      <c r="A8" s="239"/>
      <c r="B8" s="239"/>
      <c r="C8" s="17"/>
      <c r="D8" s="244" t="s">
        <v>59</v>
      </c>
      <c r="E8" s="245"/>
      <c r="F8" s="246"/>
      <c r="G8" s="222" t="s">
        <v>19</v>
      </c>
      <c r="H8" s="223"/>
      <c r="I8" s="224"/>
      <c r="J8" s="222" t="s">
        <v>118</v>
      </c>
      <c r="K8" s="223"/>
      <c r="L8" s="224"/>
      <c r="M8" s="222" t="s">
        <v>20</v>
      </c>
      <c r="N8" s="223"/>
      <c r="O8" s="224"/>
      <c r="P8" s="222" t="s">
        <v>104</v>
      </c>
      <c r="Q8" s="223"/>
      <c r="R8" s="224"/>
      <c r="S8" s="222" t="s">
        <v>4</v>
      </c>
      <c r="T8" s="223"/>
      <c r="U8" s="223"/>
      <c r="V8" s="224"/>
    </row>
    <row r="9" spans="1:22" ht="17.25" customHeight="1" thickBot="1">
      <c r="A9" s="240"/>
      <c r="B9" s="240"/>
      <c r="C9" s="16"/>
      <c r="D9" s="139">
        <v>2019</v>
      </c>
      <c r="E9" s="140">
        <v>2020</v>
      </c>
      <c r="F9" s="141" t="s">
        <v>13</v>
      </c>
      <c r="G9" s="158">
        <v>2019</v>
      </c>
      <c r="H9" s="140">
        <v>2020</v>
      </c>
      <c r="I9" s="141" t="s">
        <v>13</v>
      </c>
      <c r="J9" s="158">
        <v>2019</v>
      </c>
      <c r="K9" s="140">
        <v>2020</v>
      </c>
      <c r="L9" s="141" t="s">
        <v>13</v>
      </c>
      <c r="M9" s="158">
        <v>2019</v>
      </c>
      <c r="N9" s="140">
        <v>2020</v>
      </c>
      <c r="O9" s="141" t="s">
        <v>13</v>
      </c>
      <c r="P9" s="158">
        <v>2019</v>
      </c>
      <c r="Q9" s="140">
        <v>2020</v>
      </c>
      <c r="R9" s="141" t="s">
        <v>13</v>
      </c>
      <c r="S9" s="158">
        <v>2019</v>
      </c>
      <c r="T9" s="140">
        <v>2020</v>
      </c>
      <c r="U9" s="140" t="s">
        <v>13</v>
      </c>
      <c r="V9" s="142" t="s">
        <v>14</v>
      </c>
    </row>
    <row r="10" spans="1:22" ht="4.5" customHeight="1">
      <c r="A10" s="48"/>
      <c r="B10" s="49"/>
      <c r="C10" s="25"/>
      <c r="D10" s="143"/>
      <c r="E10" s="144"/>
      <c r="F10" s="145"/>
      <c r="G10" s="146"/>
      <c r="H10" s="144"/>
      <c r="I10" s="145"/>
      <c r="J10" s="146"/>
      <c r="K10" s="144"/>
      <c r="L10" s="145"/>
      <c r="M10" s="146"/>
      <c r="N10" s="144"/>
      <c r="O10" s="145"/>
      <c r="P10" s="146"/>
      <c r="Q10" s="144"/>
      <c r="R10" s="147"/>
      <c r="S10" s="148"/>
      <c r="T10" s="144"/>
      <c r="U10" s="145"/>
      <c r="V10" s="109"/>
    </row>
    <row r="11" spans="1:24" ht="12.75" customHeight="1">
      <c r="A11" s="18"/>
      <c r="B11" s="33"/>
      <c r="C11" s="30"/>
      <c r="D11" s="50"/>
      <c r="E11" s="51"/>
      <c r="F11" s="149"/>
      <c r="G11" s="50"/>
      <c r="H11" s="51"/>
      <c r="I11" s="149"/>
      <c r="J11" s="50"/>
      <c r="K11" s="51"/>
      <c r="L11" s="149"/>
      <c r="M11" s="50"/>
      <c r="N11" s="51"/>
      <c r="O11" s="149"/>
      <c r="P11" s="50"/>
      <c r="Q11" s="51"/>
      <c r="R11" s="149"/>
      <c r="S11" s="50"/>
      <c r="T11" s="51"/>
      <c r="U11" s="149"/>
      <c r="V11" s="21"/>
      <c r="X11" s="12"/>
    </row>
    <row r="12" spans="1:24" ht="12.75" customHeight="1">
      <c r="A12" s="18" t="s">
        <v>131</v>
      </c>
      <c r="B12" s="33" t="s">
        <v>132</v>
      </c>
      <c r="C12" s="30"/>
      <c r="D12" s="50">
        <v>0</v>
      </c>
      <c r="E12" s="51">
        <v>61191</v>
      </c>
      <c r="F12" s="150">
        <f>+E12-D12</f>
        <v>61191</v>
      </c>
      <c r="G12" s="50">
        <v>0</v>
      </c>
      <c r="H12" s="51">
        <v>0</v>
      </c>
      <c r="I12" s="150">
        <f>+H12-G12</f>
        <v>0</v>
      </c>
      <c r="J12" s="50">
        <v>0</v>
      </c>
      <c r="K12" s="51">
        <v>0</v>
      </c>
      <c r="L12" s="150">
        <f>+K12-J12</f>
        <v>0</v>
      </c>
      <c r="M12" s="50">
        <v>0</v>
      </c>
      <c r="N12" s="51">
        <v>0</v>
      </c>
      <c r="O12" s="150">
        <f>+N12-M12</f>
        <v>0</v>
      </c>
      <c r="P12" s="50">
        <v>0</v>
      </c>
      <c r="Q12" s="51">
        <v>0</v>
      </c>
      <c r="R12" s="150">
        <f>+Q12-P12</f>
        <v>0</v>
      </c>
      <c r="S12" s="50">
        <f>+G12+J12+M12+P12</f>
        <v>0</v>
      </c>
      <c r="T12" s="51">
        <f>+H12+K12+N12+Q12</f>
        <v>0</v>
      </c>
      <c r="U12" s="150">
        <f>+T12-S12</f>
        <v>0</v>
      </c>
      <c r="V12" s="21" t="str">
        <f>IF(S12=0," ",U12/S12)</f>
        <v> </v>
      </c>
      <c r="X12" s="12"/>
    </row>
    <row r="13" spans="1:24" ht="12.75" customHeight="1">
      <c r="A13" s="18"/>
      <c r="B13" s="33"/>
      <c r="C13" s="30"/>
      <c r="D13" s="50"/>
      <c r="E13" s="51"/>
      <c r="F13" s="149"/>
      <c r="G13" s="50"/>
      <c r="H13" s="51"/>
      <c r="I13" s="149"/>
      <c r="J13" s="50"/>
      <c r="K13" s="51"/>
      <c r="L13" s="149"/>
      <c r="M13" s="50"/>
      <c r="N13" s="51"/>
      <c r="O13" s="149"/>
      <c r="P13" s="50"/>
      <c r="Q13" s="51"/>
      <c r="R13" s="149"/>
      <c r="S13" s="50"/>
      <c r="T13" s="51"/>
      <c r="U13" s="149"/>
      <c r="V13" s="21"/>
      <c r="X13" s="12"/>
    </row>
    <row r="14" spans="1:24" ht="12.75" customHeight="1">
      <c r="A14" s="18" t="s">
        <v>41</v>
      </c>
      <c r="B14" s="33" t="s">
        <v>119</v>
      </c>
      <c r="C14" s="30"/>
      <c r="D14" s="50">
        <v>70450517</v>
      </c>
      <c r="E14" s="51">
        <v>62974731</v>
      </c>
      <c r="F14" s="150">
        <f aca="true" t="shared" si="0" ref="F14:F24">+E14-D14</f>
        <v>-7475786</v>
      </c>
      <c r="G14" s="50">
        <v>12988793</v>
      </c>
      <c r="H14" s="51">
        <v>9926631</v>
      </c>
      <c r="I14" s="150">
        <f>+H14-G14</f>
        <v>-3062162</v>
      </c>
      <c r="J14" s="50">
        <v>0</v>
      </c>
      <c r="K14" s="51">
        <v>0</v>
      </c>
      <c r="L14" s="150">
        <f>+K14-J14</f>
        <v>0</v>
      </c>
      <c r="M14" s="50">
        <v>0</v>
      </c>
      <c r="N14" s="51">
        <v>0</v>
      </c>
      <c r="O14" s="150">
        <f>+N14-M14</f>
        <v>0</v>
      </c>
      <c r="P14" s="50">
        <v>0</v>
      </c>
      <c r="Q14" s="51">
        <v>0</v>
      </c>
      <c r="R14" s="150">
        <f>+Q14-P14</f>
        <v>0</v>
      </c>
      <c r="S14" s="50">
        <f aca="true" t="shared" si="1" ref="S14:T16">+G14+J14+M14+P14</f>
        <v>12988793</v>
      </c>
      <c r="T14" s="51">
        <f t="shared" si="1"/>
        <v>9926631</v>
      </c>
      <c r="U14" s="150">
        <f aca="true" t="shared" si="2" ref="U14:U24">+T14-S14</f>
        <v>-3062162</v>
      </c>
      <c r="V14" s="118">
        <f>IF(S14=0," ",U14/S14)</f>
        <v>-0.2357541612988982</v>
      </c>
      <c r="X14" s="12"/>
    </row>
    <row r="15" spans="1:24" ht="12.75" customHeight="1">
      <c r="A15" s="18" t="s">
        <v>42</v>
      </c>
      <c r="B15" s="33" t="s">
        <v>120</v>
      </c>
      <c r="C15" s="30"/>
      <c r="D15" s="50">
        <v>77355685</v>
      </c>
      <c r="E15" s="51">
        <v>37421240</v>
      </c>
      <c r="F15" s="150">
        <f t="shared" si="0"/>
        <v>-39934445</v>
      </c>
      <c r="G15" s="50">
        <v>17134328</v>
      </c>
      <c r="H15" s="51">
        <v>15407417</v>
      </c>
      <c r="I15" s="150">
        <f>+H15-G15</f>
        <v>-1726911</v>
      </c>
      <c r="J15" s="50">
        <v>0</v>
      </c>
      <c r="K15" s="51">
        <v>0</v>
      </c>
      <c r="L15" s="150">
        <f>+K15-J15</f>
        <v>0</v>
      </c>
      <c r="M15" s="50">
        <v>0</v>
      </c>
      <c r="N15" s="51">
        <v>0</v>
      </c>
      <c r="O15" s="150">
        <f>+N15-M15</f>
        <v>0</v>
      </c>
      <c r="P15" s="50">
        <v>0</v>
      </c>
      <c r="Q15" s="51">
        <v>0</v>
      </c>
      <c r="R15" s="150">
        <f>+Q15-P15</f>
        <v>0</v>
      </c>
      <c r="S15" s="50">
        <f t="shared" si="1"/>
        <v>17134328</v>
      </c>
      <c r="T15" s="51">
        <f t="shared" si="1"/>
        <v>15407417</v>
      </c>
      <c r="U15" s="150">
        <f t="shared" si="2"/>
        <v>-1726911</v>
      </c>
      <c r="V15" s="118">
        <f>IF(S15=0," ",U15/S15)</f>
        <v>-0.10078661970285616</v>
      </c>
      <c r="X15" s="12"/>
    </row>
    <row r="16" spans="1:24" ht="12.75" customHeight="1">
      <c r="A16" s="18" t="s">
        <v>43</v>
      </c>
      <c r="B16" s="33" t="s">
        <v>121</v>
      </c>
      <c r="C16" s="30"/>
      <c r="D16" s="50">
        <v>120336128</v>
      </c>
      <c r="E16" s="51">
        <v>145568641</v>
      </c>
      <c r="F16" s="150">
        <f t="shared" si="0"/>
        <v>25232513</v>
      </c>
      <c r="G16" s="50">
        <v>35605457</v>
      </c>
      <c r="H16" s="51">
        <v>27676478</v>
      </c>
      <c r="I16" s="150">
        <f>+H16-G16</f>
        <v>-7928979</v>
      </c>
      <c r="J16" s="50">
        <v>0</v>
      </c>
      <c r="K16" s="51">
        <v>0</v>
      </c>
      <c r="L16" s="150">
        <f>+K16-J16</f>
        <v>0</v>
      </c>
      <c r="M16" s="50">
        <v>0</v>
      </c>
      <c r="N16" s="51">
        <v>0</v>
      </c>
      <c r="O16" s="150">
        <f>+N16-M16</f>
        <v>0</v>
      </c>
      <c r="P16" s="50">
        <v>0</v>
      </c>
      <c r="Q16" s="51">
        <v>0</v>
      </c>
      <c r="R16" s="150">
        <f>+Q16-P16</f>
        <v>0</v>
      </c>
      <c r="S16" s="50">
        <f t="shared" si="1"/>
        <v>35605457</v>
      </c>
      <c r="T16" s="51">
        <f t="shared" si="1"/>
        <v>27676478</v>
      </c>
      <c r="U16" s="150">
        <f t="shared" si="2"/>
        <v>-7928979</v>
      </c>
      <c r="V16" s="118">
        <f>IF(S16=0," ",U16/S16)</f>
        <v>-0.2226899938399892</v>
      </c>
      <c r="X16" s="12"/>
    </row>
    <row r="17" spans="1:24" ht="12.75" customHeight="1">
      <c r="A17" s="18"/>
      <c r="B17" s="33"/>
      <c r="C17" s="30"/>
      <c r="D17" s="50"/>
      <c r="E17" s="51"/>
      <c r="F17" s="150"/>
      <c r="G17" s="50"/>
      <c r="H17" s="51"/>
      <c r="I17" s="150"/>
      <c r="J17" s="50"/>
      <c r="K17" s="51"/>
      <c r="L17" s="150"/>
      <c r="M17" s="50"/>
      <c r="N17" s="51"/>
      <c r="O17" s="150"/>
      <c r="P17" s="50"/>
      <c r="Q17" s="51"/>
      <c r="R17" s="150"/>
      <c r="S17" s="50"/>
      <c r="T17" s="51"/>
      <c r="U17" s="150"/>
      <c r="V17" s="118"/>
      <c r="X17" s="12"/>
    </row>
    <row r="18" spans="1:24" ht="12.75" customHeight="1">
      <c r="A18" s="19" t="s">
        <v>46</v>
      </c>
      <c r="B18" s="33" t="s">
        <v>122</v>
      </c>
      <c r="C18" s="30"/>
      <c r="D18" s="50">
        <v>480217303</v>
      </c>
      <c r="E18" s="51">
        <v>595873441</v>
      </c>
      <c r="F18" s="150">
        <f>+E18-D18</f>
        <v>115656138</v>
      </c>
      <c r="G18" s="50">
        <v>0</v>
      </c>
      <c r="H18" s="51">
        <v>0</v>
      </c>
      <c r="I18" s="150">
        <f>+H18-G18</f>
        <v>0</v>
      </c>
      <c r="J18" s="50">
        <v>0</v>
      </c>
      <c r="K18" s="51">
        <v>0</v>
      </c>
      <c r="L18" s="150">
        <f>+K18-J18</f>
        <v>0</v>
      </c>
      <c r="M18" s="50">
        <v>393383176</v>
      </c>
      <c r="N18" s="51">
        <v>383733769</v>
      </c>
      <c r="O18" s="150">
        <f>+N18-M18</f>
        <v>-9649407</v>
      </c>
      <c r="P18" s="50">
        <v>0</v>
      </c>
      <c r="Q18" s="51">
        <v>0</v>
      </c>
      <c r="R18" s="150">
        <f>+Q18-P18</f>
        <v>0</v>
      </c>
      <c r="S18" s="50">
        <f>+G18+J18+M18+P18</f>
        <v>393383176</v>
      </c>
      <c r="T18" s="51">
        <f>+H18+K18+N18+Q18</f>
        <v>383733769</v>
      </c>
      <c r="U18" s="150">
        <f>+T18-S18</f>
        <v>-9649407</v>
      </c>
      <c r="V18" s="118">
        <f>IF(S18=0," ",U18/S18)</f>
        <v>-0.024529282360565414</v>
      </c>
      <c r="X18" s="12"/>
    </row>
    <row r="19" spans="1:24" ht="12.75" customHeight="1">
      <c r="A19" s="18" t="s">
        <v>100</v>
      </c>
      <c r="B19" s="33" t="s">
        <v>123</v>
      </c>
      <c r="C19" s="30"/>
      <c r="D19" s="50">
        <v>164970</v>
      </c>
      <c r="E19" s="51">
        <v>34700</v>
      </c>
      <c r="F19" s="150">
        <f>+E19-D19</f>
        <v>-130270</v>
      </c>
      <c r="G19" s="50">
        <v>0</v>
      </c>
      <c r="H19" s="51">
        <v>0</v>
      </c>
      <c r="I19" s="150">
        <f>+H19-G19</f>
        <v>0</v>
      </c>
      <c r="J19" s="50">
        <v>0</v>
      </c>
      <c r="K19" s="51">
        <v>0</v>
      </c>
      <c r="L19" s="150">
        <f>+K19-J19</f>
        <v>0</v>
      </c>
      <c r="M19" s="50">
        <v>0</v>
      </c>
      <c r="N19" s="51">
        <v>97040</v>
      </c>
      <c r="O19" s="150">
        <f>+N19-M19</f>
        <v>97040</v>
      </c>
      <c r="P19" s="50">
        <v>0</v>
      </c>
      <c r="Q19" s="51">
        <v>0</v>
      </c>
      <c r="R19" s="150">
        <f>+Q19-P19</f>
        <v>0</v>
      </c>
      <c r="S19" s="50">
        <f>+G19+J19+M19+P19</f>
        <v>0</v>
      </c>
      <c r="T19" s="51">
        <f>+H19+K19+N19+Q19</f>
        <v>97040</v>
      </c>
      <c r="U19" s="150">
        <f>+T19-S19</f>
        <v>97040</v>
      </c>
      <c r="V19" s="118" t="str">
        <f>IF(S19=0," ",U19/S19)</f>
        <v> </v>
      </c>
      <c r="X19" s="12"/>
    </row>
    <row r="20" spans="1:24" ht="12.75" customHeight="1">
      <c r="A20" s="18"/>
      <c r="B20" s="33"/>
      <c r="C20" s="30"/>
      <c r="D20" s="50"/>
      <c r="E20" s="51"/>
      <c r="F20" s="150"/>
      <c r="G20" s="50"/>
      <c r="H20" s="51"/>
      <c r="I20" s="150"/>
      <c r="J20" s="50"/>
      <c r="K20" s="51"/>
      <c r="L20" s="150"/>
      <c r="M20" s="50"/>
      <c r="N20" s="51"/>
      <c r="O20" s="150"/>
      <c r="P20" s="50"/>
      <c r="Q20" s="51"/>
      <c r="R20" s="150"/>
      <c r="S20" s="50"/>
      <c r="T20" s="51"/>
      <c r="U20" s="150"/>
      <c r="V20" s="118"/>
      <c r="X20" s="12"/>
    </row>
    <row r="21" spans="1:24" ht="12.75" customHeight="1">
      <c r="A21" s="19" t="s">
        <v>52</v>
      </c>
      <c r="B21" s="33" t="s">
        <v>124</v>
      </c>
      <c r="C21" s="30"/>
      <c r="D21" s="50">
        <v>263709</v>
      </c>
      <c r="E21" s="52">
        <v>614325</v>
      </c>
      <c r="F21" s="150">
        <f t="shared" si="0"/>
        <v>350616</v>
      </c>
      <c r="G21" s="50">
        <v>393036</v>
      </c>
      <c r="H21" s="51">
        <v>249385</v>
      </c>
      <c r="I21" s="150">
        <f>+H21-G21</f>
        <v>-143651</v>
      </c>
      <c r="J21" s="50">
        <v>0</v>
      </c>
      <c r="K21" s="52">
        <v>0</v>
      </c>
      <c r="L21" s="150">
        <f>+K21-J21</f>
        <v>0</v>
      </c>
      <c r="M21" s="50">
        <v>0</v>
      </c>
      <c r="N21" s="52">
        <v>2</v>
      </c>
      <c r="O21" s="150">
        <f>+N21-M21</f>
        <v>2</v>
      </c>
      <c r="P21" s="50">
        <v>0</v>
      </c>
      <c r="Q21" s="52">
        <v>0</v>
      </c>
      <c r="R21" s="150">
        <f>+Q21-P21</f>
        <v>0</v>
      </c>
      <c r="S21" s="50">
        <f aca="true" t="shared" si="3" ref="S21:T24">+G21+J21+M21+P21</f>
        <v>393036</v>
      </c>
      <c r="T21" s="52">
        <f t="shared" si="3"/>
        <v>249387</v>
      </c>
      <c r="U21" s="150">
        <f t="shared" si="2"/>
        <v>-143649</v>
      </c>
      <c r="V21" s="118">
        <f>IF(S21=0," ",U21/S21)</f>
        <v>-0.3654856043721186</v>
      </c>
      <c r="X21" s="12"/>
    </row>
    <row r="22" spans="1:24" ht="12.75" customHeight="1">
      <c r="A22" s="18" t="s">
        <v>53</v>
      </c>
      <c r="B22" s="33" t="s">
        <v>125</v>
      </c>
      <c r="C22" s="30"/>
      <c r="D22" s="50">
        <v>11712873</v>
      </c>
      <c r="E22" s="51">
        <v>9292511</v>
      </c>
      <c r="F22" s="150">
        <f t="shared" si="0"/>
        <v>-2420362</v>
      </c>
      <c r="G22" s="50">
        <v>5647715</v>
      </c>
      <c r="H22" s="51">
        <v>6007888</v>
      </c>
      <c r="I22" s="150">
        <f>+H22-G22</f>
        <v>360173</v>
      </c>
      <c r="J22" s="50">
        <v>0</v>
      </c>
      <c r="K22" s="51">
        <v>0</v>
      </c>
      <c r="L22" s="150">
        <f>+K22-J22</f>
        <v>0</v>
      </c>
      <c r="M22" s="50">
        <v>0</v>
      </c>
      <c r="N22" s="51">
        <v>0</v>
      </c>
      <c r="O22" s="150">
        <f>+N22-M22</f>
        <v>0</v>
      </c>
      <c r="P22" s="50">
        <v>0</v>
      </c>
      <c r="Q22" s="51">
        <v>0</v>
      </c>
      <c r="R22" s="150">
        <f>+Q22-P22</f>
        <v>0</v>
      </c>
      <c r="S22" s="50">
        <f t="shared" si="3"/>
        <v>5647715</v>
      </c>
      <c r="T22" s="51">
        <f t="shared" si="3"/>
        <v>6007888</v>
      </c>
      <c r="U22" s="150">
        <f t="shared" si="2"/>
        <v>360173</v>
      </c>
      <c r="V22" s="118">
        <f>IF(S22=0," ",U22/S22)</f>
        <v>0.06377322510077084</v>
      </c>
      <c r="X22" s="12"/>
    </row>
    <row r="23" spans="1:24" ht="12.75" customHeight="1">
      <c r="A23" s="18" t="s">
        <v>54</v>
      </c>
      <c r="B23" s="33" t="s">
        <v>126</v>
      </c>
      <c r="C23" s="30"/>
      <c r="D23" s="50">
        <v>0</v>
      </c>
      <c r="E23" s="51">
        <v>463020</v>
      </c>
      <c r="F23" s="150">
        <f>+E23-D23</f>
        <v>463020</v>
      </c>
      <c r="G23" s="50">
        <v>0</v>
      </c>
      <c r="H23" s="51">
        <v>0</v>
      </c>
      <c r="I23" s="150">
        <f>+H23-G23</f>
        <v>0</v>
      </c>
      <c r="J23" s="50">
        <v>0</v>
      </c>
      <c r="K23" s="51">
        <v>0</v>
      </c>
      <c r="L23" s="150">
        <f>+K23-J23</f>
        <v>0</v>
      </c>
      <c r="M23" s="50">
        <v>5580</v>
      </c>
      <c r="N23" s="51">
        <v>5580</v>
      </c>
      <c r="O23" s="150">
        <f>+N23-M23</f>
        <v>0</v>
      </c>
      <c r="P23" s="50">
        <v>0</v>
      </c>
      <c r="Q23" s="51">
        <v>0</v>
      </c>
      <c r="R23" s="150">
        <f>+Q23-P23</f>
        <v>0</v>
      </c>
      <c r="S23" s="50">
        <f t="shared" si="3"/>
        <v>5580</v>
      </c>
      <c r="T23" s="51">
        <f t="shared" si="3"/>
        <v>5580</v>
      </c>
      <c r="U23" s="150">
        <f>+T23-S23</f>
        <v>0</v>
      </c>
      <c r="V23" s="118">
        <f>IF(S23=0," ",U23/S23)</f>
        <v>0</v>
      </c>
      <c r="X23" s="12"/>
    </row>
    <row r="24" spans="1:24" ht="12.75" customHeight="1">
      <c r="A24" s="19" t="s">
        <v>48</v>
      </c>
      <c r="B24" s="33" t="s">
        <v>127</v>
      </c>
      <c r="C24" s="30"/>
      <c r="D24" s="50">
        <v>1114475</v>
      </c>
      <c r="E24" s="51">
        <v>1713320</v>
      </c>
      <c r="F24" s="150">
        <f t="shared" si="0"/>
        <v>598845</v>
      </c>
      <c r="G24" s="50">
        <v>2197558</v>
      </c>
      <c r="H24" s="51">
        <v>1734864</v>
      </c>
      <c r="I24" s="150">
        <f>+H24-G24</f>
        <v>-462694</v>
      </c>
      <c r="J24" s="50">
        <v>0</v>
      </c>
      <c r="K24" s="51">
        <v>0</v>
      </c>
      <c r="L24" s="150">
        <f>+K24-J24</f>
        <v>0</v>
      </c>
      <c r="M24" s="50">
        <v>0</v>
      </c>
      <c r="N24" s="51">
        <v>2488</v>
      </c>
      <c r="O24" s="150">
        <f>+N24-M24</f>
        <v>2488</v>
      </c>
      <c r="P24" s="50">
        <v>0</v>
      </c>
      <c r="Q24" s="51">
        <v>0</v>
      </c>
      <c r="R24" s="150">
        <f>+Q24-P24</f>
        <v>0</v>
      </c>
      <c r="S24" s="50">
        <f t="shared" si="3"/>
        <v>2197558</v>
      </c>
      <c r="T24" s="51">
        <f t="shared" si="3"/>
        <v>1737352</v>
      </c>
      <c r="U24" s="150">
        <f t="shared" si="2"/>
        <v>-460206</v>
      </c>
      <c r="V24" s="118">
        <f>IF(S24=0," ",U24/S24)</f>
        <v>-0.20941699832268362</v>
      </c>
      <c r="X24" s="12"/>
    </row>
    <row r="25" spans="1:24" ht="12.75" customHeight="1">
      <c r="A25" s="31"/>
      <c r="B25" s="34"/>
      <c r="C25" s="28"/>
      <c r="D25" s="53"/>
      <c r="E25" s="54"/>
      <c r="F25" s="150"/>
      <c r="G25" s="50"/>
      <c r="H25" s="51"/>
      <c r="I25" s="150"/>
      <c r="J25" s="50"/>
      <c r="K25" s="54"/>
      <c r="L25" s="150"/>
      <c r="M25" s="50"/>
      <c r="N25" s="54"/>
      <c r="O25" s="150"/>
      <c r="P25" s="50"/>
      <c r="Q25" s="54"/>
      <c r="R25" s="150"/>
      <c r="S25" s="53"/>
      <c r="T25" s="54"/>
      <c r="U25" s="150"/>
      <c r="V25" s="118"/>
      <c r="X25" s="12"/>
    </row>
    <row r="26" spans="1:24" ht="12.75" customHeight="1">
      <c r="A26" s="19" t="s">
        <v>101</v>
      </c>
      <c r="B26" s="33" t="s">
        <v>128</v>
      </c>
      <c r="C26" s="30"/>
      <c r="D26" s="50">
        <v>25987781</v>
      </c>
      <c r="E26" s="51">
        <v>1662739247</v>
      </c>
      <c r="F26" s="150">
        <f>+E26-D26</f>
        <v>1636751466</v>
      </c>
      <c r="G26" s="50">
        <v>0</v>
      </c>
      <c r="H26" s="51">
        <v>0</v>
      </c>
      <c r="I26" s="150">
        <f>+H26-G26</f>
        <v>0</v>
      </c>
      <c r="J26" s="50">
        <v>0</v>
      </c>
      <c r="K26" s="51">
        <v>0</v>
      </c>
      <c r="L26" s="150">
        <f>+K26-J26</f>
        <v>0</v>
      </c>
      <c r="M26" s="50">
        <v>0</v>
      </c>
      <c r="N26" s="51">
        <v>0</v>
      </c>
      <c r="O26" s="150">
        <f>+N26-M26</f>
        <v>0</v>
      </c>
      <c r="P26" s="50">
        <v>0</v>
      </c>
      <c r="Q26" s="51">
        <v>0</v>
      </c>
      <c r="R26" s="150">
        <f>+Q26-P26</f>
        <v>0</v>
      </c>
      <c r="S26" s="50">
        <f>+G26+J26+M26+P26</f>
        <v>0</v>
      </c>
      <c r="T26" s="51">
        <f>+H26+K26+N26+Q26</f>
        <v>0</v>
      </c>
      <c r="U26" s="150">
        <f>+T26-S26</f>
        <v>0</v>
      </c>
      <c r="V26" s="118" t="str">
        <f>IF(S26=0," ",U26/S26)</f>
        <v> </v>
      </c>
      <c r="X26" s="12"/>
    </row>
    <row r="27" spans="1:24" ht="12.75" customHeight="1">
      <c r="A27" s="32" t="s">
        <v>106</v>
      </c>
      <c r="B27" s="33" t="s">
        <v>129</v>
      </c>
      <c r="C27" s="28"/>
      <c r="D27" s="50">
        <v>32645812</v>
      </c>
      <c r="E27" s="51">
        <v>291811613</v>
      </c>
      <c r="F27" s="150">
        <f>+E27-D27</f>
        <v>259165801</v>
      </c>
      <c r="G27" s="50">
        <v>0</v>
      </c>
      <c r="H27" s="51">
        <v>0</v>
      </c>
      <c r="I27" s="150">
        <f>+H27-G27</f>
        <v>0</v>
      </c>
      <c r="J27" s="50">
        <v>1595173</v>
      </c>
      <c r="K27" s="51">
        <v>3119886</v>
      </c>
      <c r="L27" s="150">
        <f>+K27-J27</f>
        <v>1524713</v>
      </c>
      <c r="M27" s="50">
        <v>0</v>
      </c>
      <c r="N27" s="54">
        <v>0</v>
      </c>
      <c r="O27" s="150">
        <f>+N27-M27</f>
        <v>0</v>
      </c>
      <c r="P27" s="50">
        <v>0</v>
      </c>
      <c r="Q27" s="54">
        <v>0</v>
      </c>
      <c r="R27" s="150">
        <f>+Q27-P27</f>
        <v>0</v>
      </c>
      <c r="S27" s="53">
        <f>+G27+J27+M27+P27</f>
        <v>1595173</v>
      </c>
      <c r="T27" s="54">
        <f>+H27+K27+N27+Q27</f>
        <v>3119886</v>
      </c>
      <c r="U27" s="150">
        <f>+T27-S27</f>
        <v>1524713</v>
      </c>
      <c r="V27" s="118">
        <f>IF(S27=0," ",U27/S27)</f>
        <v>0.955829242345501</v>
      </c>
      <c r="X27" s="12"/>
    </row>
    <row r="28" spans="1:24" ht="12.75" customHeight="1">
      <c r="A28" s="32"/>
      <c r="B28" s="33"/>
      <c r="C28" s="28"/>
      <c r="D28" s="50"/>
      <c r="E28" s="51"/>
      <c r="F28" s="150"/>
      <c r="G28" s="53"/>
      <c r="H28" s="54"/>
      <c r="I28" s="150"/>
      <c r="J28" s="53"/>
      <c r="K28" s="54"/>
      <c r="L28" s="150"/>
      <c r="M28" s="53"/>
      <c r="N28" s="54"/>
      <c r="O28" s="150"/>
      <c r="P28" s="53"/>
      <c r="Q28" s="54"/>
      <c r="R28" s="150"/>
      <c r="S28" s="53"/>
      <c r="T28" s="54"/>
      <c r="U28" s="150"/>
      <c r="V28" s="118"/>
      <c r="X28" s="12"/>
    </row>
    <row r="29" spans="1:24" ht="12.75" customHeight="1">
      <c r="A29" s="19" t="s">
        <v>51</v>
      </c>
      <c r="B29" s="33" t="s">
        <v>130</v>
      </c>
      <c r="C29" s="30"/>
      <c r="D29" s="50">
        <v>207357197</v>
      </c>
      <c r="E29" s="51">
        <v>166671222</v>
      </c>
      <c r="F29" s="150">
        <f>+E29-D29</f>
        <v>-40685975</v>
      </c>
      <c r="G29" s="50">
        <v>137779039</v>
      </c>
      <c r="H29" s="51">
        <v>63306406</v>
      </c>
      <c r="I29" s="150">
        <f>+H29-G29</f>
        <v>-74472633</v>
      </c>
      <c r="J29" s="50">
        <v>2988238</v>
      </c>
      <c r="K29" s="51">
        <v>4482187</v>
      </c>
      <c r="L29" s="150">
        <f>+K29-J29</f>
        <v>1493949</v>
      </c>
      <c r="M29" s="50">
        <v>91292914</v>
      </c>
      <c r="N29" s="51">
        <v>62340645</v>
      </c>
      <c r="O29" s="150">
        <f>+N29-M29</f>
        <v>-28952269</v>
      </c>
      <c r="P29" s="50">
        <v>2182539</v>
      </c>
      <c r="Q29" s="51">
        <v>2513622</v>
      </c>
      <c r="R29" s="150">
        <f>+Q29-P29</f>
        <v>331083</v>
      </c>
      <c r="S29" s="50">
        <f>+G29+J29+M29+P29</f>
        <v>234242730</v>
      </c>
      <c r="T29" s="51">
        <f>+H29+K29+N29+Q29</f>
        <v>132642860</v>
      </c>
      <c r="U29" s="150">
        <f>+T29-S29</f>
        <v>-101599870</v>
      </c>
      <c r="V29" s="118">
        <f>IF(S29=0," ",U29/S29)</f>
        <v>-0.43373755932574726</v>
      </c>
      <c r="X29" s="12"/>
    </row>
    <row r="30" spans="1:24" ht="12.75" customHeight="1">
      <c r="A30" s="32"/>
      <c r="B30" s="29"/>
      <c r="C30" s="30"/>
      <c r="D30" s="50"/>
      <c r="E30" s="51"/>
      <c r="F30" s="150"/>
      <c r="G30" s="151"/>
      <c r="H30" s="51"/>
      <c r="I30" s="150"/>
      <c r="J30" s="151"/>
      <c r="K30" s="51"/>
      <c r="L30" s="150"/>
      <c r="M30" s="151"/>
      <c r="N30" s="51"/>
      <c r="O30" s="150"/>
      <c r="P30" s="151"/>
      <c r="Q30" s="51"/>
      <c r="R30" s="150"/>
      <c r="S30" s="151"/>
      <c r="T30" s="51"/>
      <c r="U30" s="150"/>
      <c r="V30" s="119"/>
      <c r="X30" s="12"/>
    </row>
    <row r="31" spans="1:22" ht="20.25" customHeight="1" thickBot="1">
      <c r="A31" s="236" t="s">
        <v>4</v>
      </c>
      <c r="B31" s="237"/>
      <c r="C31" s="17"/>
      <c r="D31" s="152">
        <f>SUM(D12:D29)</f>
        <v>1027606450</v>
      </c>
      <c r="E31" s="153">
        <f aca="true" t="shared" si="4" ref="E31:U31">SUM(E12:E29)</f>
        <v>2975239202</v>
      </c>
      <c r="F31" s="154">
        <f t="shared" si="4"/>
        <v>1947632752</v>
      </c>
      <c r="G31" s="152">
        <f t="shared" si="4"/>
        <v>211745926</v>
      </c>
      <c r="H31" s="155">
        <f>SUM(H12:H29)</f>
        <v>124309069</v>
      </c>
      <c r="I31" s="154">
        <f t="shared" si="4"/>
        <v>-87436857</v>
      </c>
      <c r="J31" s="152">
        <f t="shared" si="4"/>
        <v>4583411</v>
      </c>
      <c r="K31" s="155">
        <f t="shared" si="4"/>
        <v>7602073</v>
      </c>
      <c r="L31" s="154">
        <f t="shared" si="4"/>
        <v>3018662</v>
      </c>
      <c r="M31" s="152">
        <f t="shared" si="4"/>
        <v>484681670</v>
      </c>
      <c r="N31" s="155">
        <f t="shared" si="4"/>
        <v>446179524</v>
      </c>
      <c r="O31" s="154">
        <f t="shared" si="4"/>
        <v>-38502146</v>
      </c>
      <c r="P31" s="152">
        <f t="shared" si="4"/>
        <v>2182539</v>
      </c>
      <c r="Q31" s="155">
        <f t="shared" si="4"/>
        <v>2513622</v>
      </c>
      <c r="R31" s="154">
        <f t="shared" si="4"/>
        <v>331083</v>
      </c>
      <c r="S31" s="152">
        <f t="shared" si="4"/>
        <v>703193546</v>
      </c>
      <c r="T31" s="155">
        <f t="shared" si="4"/>
        <v>580604288</v>
      </c>
      <c r="U31" s="154">
        <f t="shared" si="4"/>
        <v>-122589258</v>
      </c>
      <c r="V31" s="156">
        <f>IF(S31=0," ",U31/S31)</f>
        <v>-0.17433217170056337</v>
      </c>
    </row>
    <row r="32" spans="8:20" ht="3" customHeight="1">
      <c r="H32" s="24"/>
      <c r="N32" s="24"/>
      <c r="Q32" s="24"/>
      <c r="S32" s="12"/>
      <c r="T32" s="12"/>
    </row>
    <row r="33" spans="1:20" ht="13.5">
      <c r="A33" s="65" t="s">
        <v>146</v>
      </c>
      <c r="C33" s="27"/>
      <c r="M33" s="24"/>
      <c r="N33" s="24"/>
      <c r="S33" s="117"/>
      <c r="T33" s="12"/>
    </row>
    <row r="34" spans="1:22" s="1" customFormat="1" ht="11.25">
      <c r="A34" s="64"/>
      <c r="C34" s="13"/>
      <c r="F34" s="47"/>
      <c r="H34" s="2"/>
      <c r="I34" s="47"/>
      <c r="L34" s="47"/>
      <c r="M34" s="159"/>
      <c r="N34" s="159"/>
      <c r="O34" s="47"/>
      <c r="P34" s="111"/>
      <c r="R34" s="47"/>
      <c r="S34" s="159"/>
      <c r="T34" s="159"/>
      <c r="U34" s="47"/>
      <c r="V34" s="47"/>
    </row>
    <row r="35" spans="1:22" s="1" customFormat="1" ht="11.25">
      <c r="A35" s="110" t="s">
        <v>62</v>
      </c>
      <c r="C35" s="13"/>
      <c r="D35" s="2"/>
      <c r="E35" s="2"/>
      <c r="F35" s="106"/>
      <c r="G35" s="2"/>
      <c r="H35" s="2"/>
      <c r="I35" s="106"/>
      <c r="J35" s="2"/>
      <c r="K35" s="2"/>
      <c r="L35" s="106"/>
      <c r="M35" s="2"/>
      <c r="N35" s="2"/>
      <c r="O35" s="106"/>
      <c r="P35" s="2"/>
      <c r="Q35" s="2"/>
      <c r="R35" s="106"/>
      <c r="S35" s="2"/>
      <c r="T35" s="2"/>
      <c r="U35" s="106"/>
      <c r="V35" s="106"/>
    </row>
    <row r="36" spans="1:22" s="1" customFormat="1" ht="11.25">
      <c r="A36" s="35" t="s">
        <v>27</v>
      </c>
      <c r="B36" s="20" t="s">
        <v>40</v>
      </c>
      <c r="C36" s="15"/>
      <c r="F36" s="47"/>
      <c r="I36" s="47"/>
      <c r="L36" s="47"/>
      <c r="O36" s="47"/>
      <c r="R36" s="47"/>
      <c r="U36" s="47"/>
      <c r="V36" s="47"/>
    </row>
    <row r="37" spans="1:22" s="1" customFormat="1" ht="11.25">
      <c r="A37" s="36" t="s">
        <v>44</v>
      </c>
      <c r="B37" s="20" t="s">
        <v>45</v>
      </c>
      <c r="C37" s="15"/>
      <c r="F37" s="47"/>
      <c r="I37" s="47"/>
      <c r="L37" s="47"/>
      <c r="O37" s="47"/>
      <c r="R37" s="47"/>
      <c r="U37" s="47"/>
      <c r="V37" s="47"/>
    </row>
    <row r="38" spans="1:22" s="1" customFormat="1" ht="11.25">
      <c r="A38" s="36" t="s">
        <v>21</v>
      </c>
      <c r="B38" s="20" t="s">
        <v>47</v>
      </c>
      <c r="C38" s="15"/>
      <c r="F38" s="47"/>
      <c r="I38" s="47"/>
      <c r="L38" s="47"/>
      <c r="O38" s="47"/>
      <c r="R38" s="47"/>
      <c r="U38" s="47"/>
      <c r="V38" s="47"/>
    </row>
    <row r="39" spans="1:22" s="1" customFormat="1" ht="11.25">
      <c r="A39" s="47" t="s">
        <v>102</v>
      </c>
      <c r="B39" s="47" t="s">
        <v>103</v>
      </c>
      <c r="C39" s="15"/>
      <c r="F39" s="47"/>
      <c r="I39" s="47"/>
      <c r="L39" s="47"/>
      <c r="O39" s="47"/>
      <c r="R39" s="47"/>
      <c r="U39" s="47"/>
      <c r="V39" s="47"/>
    </row>
    <row r="40" spans="1:22" s="1" customFormat="1" ht="11.25">
      <c r="A40" s="36" t="s">
        <v>49</v>
      </c>
      <c r="B40" s="20" t="s">
        <v>50</v>
      </c>
      <c r="C40" s="13"/>
      <c r="F40" s="47"/>
      <c r="I40" s="47"/>
      <c r="L40" s="47"/>
      <c r="O40" s="47"/>
      <c r="R40" s="47"/>
      <c r="U40" s="47"/>
      <c r="V40" s="47"/>
    </row>
    <row r="41" spans="3:22" s="1" customFormat="1" ht="11.25">
      <c r="C41" s="13"/>
      <c r="F41" s="47"/>
      <c r="I41" s="47"/>
      <c r="L41" s="47"/>
      <c r="O41" s="47"/>
      <c r="R41" s="47"/>
      <c r="U41" s="47"/>
      <c r="V41" s="47"/>
    </row>
    <row r="42" spans="3:22" s="1" customFormat="1" ht="11.25">
      <c r="C42" s="13"/>
      <c r="F42" s="47"/>
      <c r="I42" s="47"/>
      <c r="L42" s="47"/>
      <c r="O42" s="47"/>
      <c r="R42" s="47"/>
      <c r="U42" s="47"/>
      <c r="V42" s="47"/>
    </row>
  </sheetData>
  <sheetProtection/>
  <mergeCells count="14">
    <mergeCell ref="B1:V1"/>
    <mergeCell ref="B2:V2"/>
    <mergeCell ref="B3:V3"/>
    <mergeCell ref="D8:F8"/>
    <mergeCell ref="G8:I8"/>
    <mergeCell ref="J8:L8"/>
    <mergeCell ref="P8:R8"/>
    <mergeCell ref="D7:F7"/>
    <mergeCell ref="G7:V7"/>
    <mergeCell ref="A31:B31"/>
    <mergeCell ref="S8:V8"/>
    <mergeCell ref="B7:B9"/>
    <mergeCell ref="A7:A9"/>
    <mergeCell ref="M8:O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2021-05-19T15:21:42Z</dcterms:modified>
  <cp:category/>
  <cp:version/>
  <cp:contentType/>
  <cp:contentStatus/>
</cp:coreProperties>
</file>