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Egresos_1" sheetId="1" r:id="rId1"/>
    <sheet name="Egresos_2" sheetId="2" r:id="rId2"/>
    <sheet name="Gto_09_10" sheetId="3" r:id="rId3"/>
    <sheet name="Ing_2020_2021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'Ing_2020_2021'!$A$1:$V$40</definedName>
  </definedNames>
  <calcPr fullCalcOnLoad="1"/>
</workbook>
</file>

<file path=xl/sharedStrings.xml><?xml version="1.0" encoding="utf-8"?>
<sst xmlns="http://schemas.openxmlformats.org/spreadsheetml/2006/main" count="191" uniqueCount="151">
  <si>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</si>
  <si>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</si>
  <si>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</si>
  <si>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</si>
  <si>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</si>
  <si>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</si>
  <si>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</si>
  <si>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</si>
  <si>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</si>
  <si>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</si>
  <si>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</si>
  <si>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</si>
  <si>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</si>
  <si>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</si>
  <si>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</si>
  <si>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</si>
  <si>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</si>
  <si>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</si>
  <si>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</si>
  <si>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</si>
  <si>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</si>
  <si>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</si>
  <si>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</si>
  <si>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</si>
  <si>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</si>
  <si>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</si>
  <si>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</si>
  <si>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</si>
  <si>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</si>
  <si>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</si>
  <si>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</si>
  <si>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</si>
  <si>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</si>
  <si>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</si>
  <si>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</si>
  <si>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</si>
  <si>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</si>
  <si>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</si>
  <si>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</si>
  <si>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</si>
  <si>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</si>
  <si>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</si>
  <si>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</si>
  <si>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</si>
  <si>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</si>
  <si>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</si>
  <si>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</si>
  <si>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</si>
  <si>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</si>
  <si>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</si>
  <si>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</si>
  <si>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</si>
  <si>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</si>
  <si>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</si>
  <si>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</si>
  <si>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</si>
  <si>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</si>
  <si>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</si>
  <si>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</si>
  <si>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</si>
  <si>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</si>
  <si>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</si>
  <si>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</si>
  <si>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</si>
  <si>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</si>
  <si>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</si>
  <si>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</si>
  <si>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</si>
  <si>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</si>
  <si>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</si>
  <si>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</si>
  <si>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</si>
  <si>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</si>
  <si>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</si>
  <si>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</si>
  <si>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</si>
  <si>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</si>
  <si>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</si>
  <si>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</si>
  <si>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</si>
  <si>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</si>
  <si>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</si>
  <si>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</si>
  <si>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</si>
  <si>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</si>
  <si>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</si>
  <si>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</si>
  <si>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</si>
  <si>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</si>
  <si>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</si>
  <si>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</si>
  <si>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</si>
  <si>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</si>
  <si>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</si>
  <si>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</si>
  <si>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</si>
  <si>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</si>
  <si>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</si>
  <si>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</si>
  <si>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</si>
  <si>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</si>
  <si>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</si>
  <si>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</si>
  <si>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</si>
  <si>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</si>
  <si>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</si>
  <si>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</si>
  <si>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</si>
  <si>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</si>
  <si>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</si>
  <si>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</si>
  <si>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</si>
  <si>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</si>
  <si>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</si>
  <si>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</si>
  <si>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</si>
  <si>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</si>
  <si>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</si>
  <si>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</si>
  <si>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</si>
  <si>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</si>
  <si>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</si>
  <si>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</si>
  <si>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</si>
  <si>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</si>
  <si>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</si>
  <si>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</si>
  <si>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</si>
  <si>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</si>
  <si>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</si>
  <si>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</si>
  <si>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</si>
  <si>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</si>
  <si>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</si>
  <si>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</si>
  <si>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</si>
  <si>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</si>
  <si>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5 RECURSOS DETERMINADOS</t>
  </si>
  <si>
    <t>AÑO FISCAL 2020</t>
  </si>
  <si>
    <t>AÑO FISCAL 2021</t>
  </si>
  <si>
    <t>EJECUCION
II TRIMESTRE
 /*</t>
  </si>
  <si>
    <t>PRESUPUESTO DE EGRESOS COMPARATIVO II TRIMESTRE AÑO FISCAL 2020 - 2021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</si>
  <si>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 Trimestre se encuentra a Nivel de Devengados</t>
    </r>
  </si>
  <si>
    <t>Fuente : Consulta Amigable: Base de Datos MEF, al 30 de Junio del 2021</t>
  </si>
  <si>
    <t>EJECUCION AL
II TRIMESTRE (*)</t>
  </si>
  <si>
    <t>RESULTADOS OPERATIVOS COMPARATIVOS II TRIMESTRE AÑOS FISCALES 2020 - 2021</t>
  </si>
  <si>
    <t>EJECUCION II TRIMESTRE (*)</t>
  </si>
  <si>
    <t>INGRESOS COMPARATIVOS II TRIMESTRE AÑO FISCAL 2020 - 2021</t>
  </si>
  <si>
    <t>EJECUCION II TRIMESTRE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</si>
  <si>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 Trimestre se encuentra a Nivel de Devengados.</t>
    </r>
  </si>
  <si>
    <t>Fuente : Consulta Amigable: Base de Datos MEF, al 30 de Junio del 2021.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</si>
</sst>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280A]dddd\,\ d\ &quot;de&quot;\ mmmm\ &quot;de&quot;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201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204" fontId="24" fillId="0" borderId="19" xfId="57" applyNumberFormat="1" applyFont="1" applyBorder="1" applyAlignment="1">
      <alignment horizontal="center" vertical="center"/>
    </xf>
    <xf numFmtId="204" fontId="24" fillId="0" borderId="20" xfId="57" applyNumberFormat="1" applyFont="1" applyBorder="1" applyAlignment="1">
      <alignment horizontal="center" vertical="center"/>
    </xf>
    <xf numFmtId="204" fontId="24" fillId="0" borderId="21" xfId="57" applyNumberFormat="1" applyFont="1" applyBorder="1" applyAlignment="1">
      <alignment horizontal="center" vertical="center"/>
    </xf>
    <xf numFmtId="204" fontId="24" fillId="0" borderId="22" xfId="57" applyNumberFormat="1" applyFont="1" applyBorder="1" applyAlignment="1">
      <alignment horizontal="center" vertical="center"/>
    </xf>
    <xf numFmtId="204" fontId="24" fillId="0" borderId="23" xfId="57" applyNumberFormat="1" applyFont="1" applyBorder="1" applyAlignment="1">
      <alignment horizontal="center" vertical="center"/>
    </xf>
    <xf numFmtId="204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216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204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0" fontId="7" fillId="34" borderId="33" xfId="0" applyFont="1" applyFill="1" applyBorder="1" applyAlignment="1">
      <alignment horizontal="center" vertical="center" wrapText="1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0" fontId="7" fillId="34" borderId="28" xfId="0" applyFont="1" applyFill="1" applyBorder="1" applyAlignment="1">
      <alignment horizontal="center" vertical="center" wrapText="1"/>
    </xf>
    <xf numFmtId="216" fontId="6" fillId="0" borderId="0" xfId="50" applyNumberFormat="1" applyFont="1" applyAlignment="1">
      <alignment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center" indent="3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0" fillId="34" borderId="49" xfId="0" applyFill="1" applyBorder="1" applyAlignment="1">
      <alignment horizontal="center" vertical="center" wrapText="1"/>
    </xf>
    <xf numFmtId="0" fontId="13" fillId="34" borderId="50" xfId="0" applyFont="1" applyFill="1" applyBorder="1" applyAlignment="1" applyProtection="1">
      <alignment horizontal="center" vertical="center" wrapText="1"/>
      <protection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13" fillId="34" borderId="52" xfId="0" applyFont="1" applyFill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 applyProtection="1">
      <alignment horizontal="center" vertical="center"/>
      <protection/>
    </xf>
    <xf numFmtId="0" fontId="13" fillId="34" borderId="51" xfId="0" applyFont="1" applyFill="1" applyBorder="1" applyAlignment="1" applyProtection="1">
      <alignment horizontal="center" vertical="center"/>
      <protection/>
    </xf>
    <xf numFmtId="0" fontId="13" fillId="34" borderId="5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zoomScale="160" zoomScaleNormal="160" zoomScalePageLayoutView="0" workbookViewId="0" topLeftCell="A1">
      <selection activeCell="C6" sqref="C6:D9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195" t="s">
        <v>141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12.75">
      <c r="C2" s="196" t="s">
        <v>9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3:15" ht="12.75">
      <c r="C3" s="196" t="s">
        <v>115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7" t="s">
        <v>6</v>
      </c>
      <c r="D6" s="201"/>
      <c r="E6" s="14"/>
      <c r="F6" s="199" t="s">
        <v>138</v>
      </c>
      <c r="G6" s="202"/>
      <c r="H6" s="200"/>
      <c r="I6" s="72"/>
      <c r="J6" s="199" t="s">
        <v>139</v>
      </c>
      <c r="K6" s="202"/>
      <c r="L6" s="200"/>
      <c r="M6" s="72"/>
      <c r="N6" s="199" t="s">
        <v>10</v>
      </c>
      <c r="O6" s="200"/>
    </row>
    <row r="7" spans="3:15" ht="12.75" customHeight="1">
      <c r="C7" s="201"/>
      <c r="D7" s="201"/>
      <c r="E7" s="14"/>
      <c r="F7" s="197" t="s">
        <v>8</v>
      </c>
      <c r="G7" s="197" t="s">
        <v>140</v>
      </c>
      <c r="H7" s="197" t="s">
        <v>114</v>
      </c>
      <c r="I7" s="69"/>
      <c r="J7" s="197" t="s">
        <v>8</v>
      </c>
      <c r="K7" s="197" t="s">
        <v>140</v>
      </c>
      <c r="L7" s="197" t="s">
        <v>114</v>
      </c>
      <c r="M7" s="69"/>
      <c r="N7" s="197" t="s">
        <v>8</v>
      </c>
      <c r="O7" s="197" t="s">
        <v>140</v>
      </c>
    </row>
    <row r="8" spans="3:15" ht="12.75">
      <c r="C8" s="201"/>
      <c r="D8" s="201"/>
      <c r="E8" s="14"/>
      <c r="F8" s="198"/>
      <c r="G8" s="198"/>
      <c r="H8" s="198"/>
      <c r="I8" s="69"/>
      <c r="J8" s="198"/>
      <c r="K8" s="198"/>
      <c r="L8" s="198"/>
      <c r="M8" s="69"/>
      <c r="N8" s="198"/>
      <c r="O8" s="198"/>
    </row>
    <row r="9" spans="3:15" ht="12.75">
      <c r="C9" s="201"/>
      <c r="D9" s="201"/>
      <c r="E9" s="14"/>
      <c r="F9" s="198"/>
      <c r="G9" s="198"/>
      <c r="H9" s="198"/>
      <c r="I9" s="69"/>
      <c r="J9" s="198"/>
      <c r="K9" s="198"/>
      <c r="L9" s="198"/>
      <c r="M9" s="69"/>
      <c r="N9" s="198"/>
      <c r="O9" s="198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193" t="s">
        <v>7</v>
      </c>
      <c r="D11" s="194"/>
      <c r="E11" s="16"/>
      <c r="F11" s="160">
        <f>SUM(F12:F16)</f>
        <v>10083530277</v>
      </c>
      <c r="G11" s="160">
        <f>SUM(G12:G16)</f>
        <v>2760091888.9899936</v>
      </c>
      <c r="H11" s="127">
        <f aca="true" t="shared" si="0" ref="H11:H16">IF(F11=0," ",G11/F11)</f>
        <v>0.2737227749774915</v>
      </c>
      <c r="I11" s="69"/>
      <c r="J11" s="160">
        <f>SUM(J12:J16)</f>
        <v>10823337895</v>
      </c>
      <c r="K11" s="160">
        <f>SUM(K12:K16)</f>
        <v>4818280713.030014</v>
      </c>
      <c r="L11" s="127">
        <f aca="true" t="shared" si="1" ref="L11:L16">IF(J11=0," ",K11/J11)</f>
        <v>0.4451751169346648</v>
      </c>
      <c r="M11" s="69"/>
      <c r="N11" s="160">
        <f aca="true" t="shared" si="2" ref="N11:O16">+J11-F11</f>
        <v>739807618</v>
      </c>
      <c r="O11" s="160">
        <f t="shared" si="2"/>
        <v>2058188824.0400205</v>
      </c>
    </row>
    <row r="12" spans="3:18" ht="12.75">
      <c r="C12" s="76" t="s">
        <v>32</v>
      </c>
      <c r="D12" s="120" t="s">
        <v>1</v>
      </c>
      <c r="E12" s="71"/>
      <c r="F12" s="159">
        <v>7108291075</v>
      </c>
      <c r="G12" s="159">
        <v>2519543304.2599936</v>
      </c>
      <c r="H12" s="96">
        <f t="shared" si="0"/>
        <v>0.3544513410714535</v>
      </c>
      <c r="I12" s="69"/>
      <c r="J12" s="159">
        <v>7045305337</v>
      </c>
      <c r="K12" s="159">
        <v>2923748420.270015</v>
      </c>
      <c r="L12" s="96">
        <f t="shared" si="1"/>
        <v>0.4149924354470905</v>
      </c>
      <c r="M12" s="69"/>
      <c r="N12" s="159">
        <f t="shared" si="2"/>
        <v>-62985738</v>
      </c>
      <c r="O12" s="159">
        <f t="shared" si="2"/>
        <v>404205116.0100212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59">
        <v>362893029</v>
      </c>
      <c r="G13" s="159">
        <v>74044012.61000007</v>
      </c>
      <c r="H13" s="96">
        <f t="shared" si="0"/>
        <v>0.20403812333909582</v>
      </c>
      <c r="I13" s="69"/>
      <c r="J13" s="159">
        <v>254515355</v>
      </c>
      <c r="K13" s="159">
        <v>50119770.27999998</v>
      </c>
      <c r="L13" s="96">
        <f t="shared" si="1"/>
        <v>0.1969223832487434</v>
      </c>
      <c r="M13" s="69"/>
      <c r="N13" s="159">
        <f t="shared" si="2"/>
        <v>-108377674</v>
      </c>
      <c r="O13" s="159">
        <f t="shared" si="2"/>
        <v>-23924242.330000095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59">
        <v>1954550860</v>
      </c>
      <c r="G14" s="159">
        <v>5739772.869999999</v>
      </c>
      <c r="H14" s="96">
        <f t="shared" si="0"/>
        <v>0.0029366198585387537</v>
      </c>
      <c r="I14" s="69"/>
      <c r="J14" s="159">
        <v>2932895341</v>
      </c>
      <c r="K14" s="159">
        <v>1656415543.5599985</v>
      </c>
      <c r="L14" s="96">
        <f t="shared" si="1"/>
        <v>0.5647714462921227</v>
      </c>
      <c r="M14" s="69"/>
      <c r="N14" s="159">
        <f t="shared" si="2"/>
        <v>978344481</v>
      </c>
      <c r="O14" s="159">
        <f t="shared" si="2"/>
        <v>1650675770.6899986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59">
        <v>654933460</v>
      </c>
      <c r="G15" s="159">
        <v>160764799.25</v>
      </c>
      <c r="H15" s="96">
        <f t="shared" si="0"/>
        <v>0.2454673780905926</v>
      </c>
      <c r="I15" s="69"/>
      <c r="J15" s="159">
        <v>585507143</v>
      </c>
      <c r="K15" s="159">
        <v>187901098.92</v>
      </c>
      <c r="L15" s="96">
        <f t="shared" si="1"/>
        <v>0.32092025036148875</v>
      </c>
      <c r="M15" s="69"/>
      <c r="N15" s="159">
        <f t="shared" si="2"/>
        <v>-69426317</v>
      </c>
      <c r="O15" s="159">
        <f t="shared" si="2"/>
        <v>27136299.669999987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59">
        <v>2861853</v>
      </c>
      <c r="G16" s="159">
        <v>0</v>
      </c>
      <c r="H16" s="96">
        <f t="shared" si="0"/>
        <v>0</v>
      </c>
      <c r="I16" s="69"/>
      <c r="J16" s="159">
        <v>5114719</v>
      </c>
      <c r="K16" s="159">
        <v>95880</v>
      </c>
      <c r="L16" s="96">
        <f t="shared" si="1"/>
        <v>0.018745897868485052</v>
      </c>
      <c r="M16" s="69"/>
      <c r="N16" s="159">
        <f t="shared" si="2"/>
        <v>2252866</v>
      </c>
      <c r="O16" s="159">
        <f t="shared" si="2"/>
        <v>95880</v>
      </c>
      <c r="Q16" s="77"/>
      <c r="R16" s="77"/>
    </row>
    <row r="17" spans="3:15" ht="5.25" customHeight="1">
      <c r="C17" s="73"/>
      <c r="D17" s="74"/>
      <c r="E17" s="71"/>
      <c r="F17" s="159"/>
      <c r="G17" s="159"/>
      <c r="H17" s="97"/>
      <c r="I17" s="69"/>
      <c r="J17" s="159"/>
      <c r="K17" s="159"/>
      <c r="L17" s="97"/>
      <c r="M17" s="69"/>
      <c r="N17" s="159"/>
      <c r="O17" s="159"/>
    </row>
    <row r="18" spans="3:15" ht="12.75">
      <c r="C18" s="193" t="s">
        <v>5</v>
      </c>
      <c r="D18" s="194"/>
      <c r="E18" s="16"/>
      <c r="F18" s="160">
        <f>+F19+F25</f>
        <v>10083530277</v>
      </c>
      <c r="G18" s="160">
        <f>+G19+G25</f>
        <v>2760091888.9899917</v>
      </c>
      <c r="H18" s="127">
        <f>IF(F18=0," ",G18/F18)</f>
        <v>0.2737227749774913</v>
      </c>
      <c r="I18" s="69"/>
      <c r="J18" s="160">
        <f>+J19+J25</f>
        <v>10823337895</v>
      </c>
      <c r="K18" s="160">
        <f>+K19+K25</f>
        <v>4818280713.030011</v>
      </c>
      <c r="L18" s="127">
        <f aca="true" t="shared" si="3" ref="L18:L30">IF(J18=0," ",K18/J18)</f>
        <v>0.44517511693466455</v>
      </c>
      <c r="M18" s="69"/>
      <c r="N18" s="160">
        <f aca="true" t="shared" si="4" ref="N18:N30">+J18-F18</f>
        <v>739807618</v>
      </c>
      <c r="O18" s="160">
        <f aca="true" t="shared" si="5" ref="O18:O30">+K18-G18</f>
        <v>2058188824.0400195</v>
      </c>
    </row>
    <row r="19" spans="3:15" ht="12.75">
      <c r="C19" s="76"/>
      <c r="D19" s="128" t="s">
        <v>108</v>
      </c>
      <c r="E19" s="16"/>
      <c r="F19" s="160">
        <f>+SUM(F20:F24)</f>
        <v>9112733269</v>
      </c>
      <c r="G19" s="160">
        <f>+SUM(G20:G24)</f>
        <v>2660359071.7199917</v>
      </c>
      <c r="H19" s="127">
        <f aca="true" t="shared" si="6" ref="H19:H30">IF(F19=0," ",G19/F19)</f>
        <v>0.2919386525632315</v>
      </c>
      <c r="I19" s="69"/>
      <c r="J19" s="160">
        <f>+SUM(J20:J24)</f>
        <v>9696088035</v>
      </c>
      <c r="K19" s="160">
        <f>+SUM(K20:K24)</f>
        <v>4571373578.600011</v>
      </c>
      <c r="L19" s="127">
        <f t="shared" si="3"/>
        <v>0.47146576661625894</v>
      </c>
      <c r="M19" s="69"/>
      <c r="N19" s="160">
        <f t="shared" si="4"/>
        <v>583354766</v>
      </c>
      <c r="O19" s="160">
        <f t="shared" si="5"/>
        <v>1911014506.8800192</v>
      </c>
    </row>
    <row r="20" spans="3:21" ht="12.75">
      <c r="C20" s="76"/>
      <c r="D20" s="121" t="s">
        <v>109</v>
      </c>
      <c r="E20" s="71"/>
      <c r="F20" s="159">
        <v>2844413143</v>
      </c>
      <c r="G20" s="159">
        <v>1257411665.199995</v>
      </c>
      <c r="H20" s="96">
        <f t="shared" si="6"/>
        <v>0.44206365319835506</v>
      </c>
      <c r="I20" s="69"/>
      <c r="J20" s="159">
        <v>2921982398</v>
      </c>
      <c r="K20" s="159">
        <v>1310337144.1300027</v>
      </c>
      <c r="L20" s="96">
        <f t="shared" si="3"/>
        <v>0.4484411490729325</v>
      </c>
      <c r="M20" s="69"/>
      <c r="N20" s="159">
        <f t="shared" si="4"/>
        <v>77569255</v>
      </c>
      <c r="O20" s="159">
        <f t="shared" si="5"/>
        <v>52925478.930007696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59">
        <v>172337429</v>
      </c>
      <c r="G21" s="159">
        <v>80373034.57999998</v>
      </c>
      <c r="H21" s="96">
        <f t="shared" si="6"/>
        <v>0.46637016141165705</v>
      </c>
      <c r="I21" s="69"/>
      <c r="J21" s="159">
        <v>178108989</v>
      </c>
      <c r="K21" s="159">
        <v>82191595.91</v>
      </c>
      <c r="L21" s="96">
        <f t="shared" si="3"/>
        <v>0.46146798301123365</v>
      </c>
      <c r="M21" s="69"/>
      <c r="N21" s="159">
        <f t="shared" si="4"/>
        <v>5771560</v>
      </c>
      <c r="O21" s="159">
        <f t="shared" si="5"/>
        <v>1818561.330000013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59">
        <v>5325195692</v>
      </c>
      <c r="G22" s="159">
        <v>1162527048.5299966</v>
      </c>
      <c r="H22" s="96">
        <f t="shared" si="6"/>
        <v>0.21830691598366084</v>
      </c>
      <c r="I22" s="69"/>
      <c r="J22" s="159">
        <v>5697783790</v>
      </c>
      <c r="K22" s="159">
        <v>2968852929.870008</v>
      </c>
      <c r="L22" s="96">
        <f t="shared" si="3"/>
        <v>0.5210539815639456</v>
      </c>
      <c r="M22" s="69"/>
      <c r="N22" s="159">
        <f t="shared" si="4"/>
        <v>372588098</v>
      </c>
      <c r="O22" s="159">
        <f t="shared" si="5"/>
        <v>1806325881.3400114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59">
        <v>670961416</v>
      </c>
      <c r="G23" s="159">
        <v>101692468.89</v>
      </c>
      <c r="H23" s="96">
        <f t="shared" si="6"/>
        <v>0.15156232007534692</v>
      </c>
      <c r="I23" s="69"/>
      <c r="J23" s="159">
        <v>663448823</v>
      </c>
      <c r="K23" s="159">
        <v>99286628.03999998</v>
      </c>
      <c r="L23" s="96">
        <f t="shared" si="3"/>
        <v>0.14965227851493224</v>
      </c>
      <c r="M23" s="69"/>
      <c r="N23" s="159">
        <f t="shared" si="4"/>
        <v>-7512593</v>
      </c>
      <c r="O23" s="159">
        <f t="shared" si="5"/>
        <v>-2405840.850000024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59">
        <v>99825589</v>
      </c>
      <c r="G24" s="159">
        <v>58354854.52</v>
      </c>
      <c r="H24" s="96">
        <f t="shared" si="6"/>
        <v>0.5845680962623722</v>
      </c>
      <c r="I24" s="69"/>
      <c r="J24" s="159">
        <v>234764035</v>
      </c>
      <c r="K24" s="159">
        <v>110705280.65</v>
      </c>
      <c r="L24" s="96">
        <f t="shared" si="3"/>
        <v>0.47155979684026134</v>
      </c>
      <c r="M24" s="69"/>
      <c r="N24" s="159">
        <f t="shared" si="4"/>
        <v>134938446</v>
      </c>
      <c r="O24" s="159">
        <f t="shared" si="5"/>
        <v>52350426.13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60">
        <f>+F26+F27+F28</f>
        <v>970797008</v>
      </c>
      <c r="G25" s="160">
        <f>+G26+G27+G28</f>
        <v>99732817.27</v>
      </c>
      <c r="H25" s="127">
        <f t="shared" si="6"/>
        <v>0.10273292608870505</v>
      </c>
      <c r="I25" s="69"/>
      <c r="J25" s="160">
        <f>+J26+J27+J28</f>
        <v>1127249860</v>
      </c>
      <c r="K25" s="160">
        <f>+K26+K27+K28</f>
        <v>246907134.4300001</v>
      </c>
      <c r="L25" s="127">
        <f t="shared" si="3"/>
        <v>0.21903496570848996</v>
      </c>
      <c r="M25" s="69"/>
      <c r="N25" s="160">
        <f t="shared" si="4"/>
        <v>156452852</v>
      </c>
      <c r="O25" s="160">
        <f t="shared" si="5"/>
        <v>147174317.1600001</v>
      </c>
    </row>
    <row r="26" spans="3:21" ht="12.75">
      <c r="C26" s="78"/>
      <c r="D26" s="123" t="s">
        <v>107</v>
      </c>
      <c r="E26" s="71"/>
      <c r="F26" s="159">
        <v>176190036</v>
      </c>
      <c r="G26" s="159">
        <v>0</v>
      </c>
      <c r="H26" s="96">
        <f t="shared" si="6"/>
        <v>0</v>
      </c>
      <c r="I26" s="69"/>
      <c r="J26" s="159"/>
      <c r="K26" s="159"/>
      <c r="L26" s="96" t="str">
        <f t="shared" si="3"/>
        <v> </v>
      </c>
      <c r="M26" s="69"/>
      <c r="N26" s="159">
        <f t="shared" si="4"/>
        <v>-176190036</v>
      </c>
      <c r="O26" s="159">
        <f t="shared" si="5"/>
        <v>0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59">
        <v>0</v>
      </c>
      <c r="G27" s="159">
        <v>0</v>
      </c>
      <c r="H27" s="96" t="str">
        <f t="shared" si="6"/>
        <v> </v>
      </c>
      <c r="I27" s="69"/>
      <c r="J27" s="159"/>
      <c r="K27" s="159"/>
      <c r="L27" s="96" t="str">
        <f t="shared" si="3"/>
        <v> </v>
      </c>
      <c r="M27" s="69"/>
      <c r="N27" s="159">
        <f t="shared" si="4"/>
        <v>0</v>
      </c>
      <c r="O27" s="159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1">
        <f>SUM(F29:F30)</f>
        <v>794606972</v>
      </c>
      <c r="G28" s="161">
        <f>SUM(G29:G30)</f>
        <v>99732817.27</v>
      </c>
      <c r="H28" s="127">
        <f t="shared" si="6"/>
        <v>0.12551213465818922</v>
      </c>
      <c r="I28" s="81"/>
      <c r="J28" s="161">
        <f>+J29+J30</f>
        <v>1127249860</v>
      </c>
      <c r="K28" s="161">
        <f>+K29+K30</f>
        <v>246907134.4300001</v>
      </c>
      <c r="L28" s="130">
        <f t="shared" si="3"/>
        <v>0.21903496570848996</v>
      </c>
      <c r="M28" s="81"/>
      <c r="N28" s="160">
        <f t="shared" si="4"/>
        <v>332642888</v>
      </c>
      <c r="O28" s="160">
        <f t="shared" si="5"/>
        <v>147174317.1600001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59">
        <v>643930288</v>
      </c>
      <c r="G29" s="159">
        <v>86305852.14999999</v>
      </c>
      <c r="H29" s="96">
        <f t="shared" si="6"/>
        <v>0.13402980688804</v>
      </c>
      <c r="I29" s="69"/>
      <c r="J29" s="163">
        <v>1032315920</v>
      </c>
      <c r="K29" s="159">
        <v>233666059.5600001</v>
      </c>
      <c r="L29" s="96">
        <f t="shared" si="3"/>
        <v>0.2263513087737716</v>
      </c>
      <c r="M29" s="69"/>
      <c r="N29" s="159">
        <f t="shared" si="4"/>
        <v>388385632</v>
      </c>
      <c r="O29" s="159">
        <f t="shared" si="5"/>
        <v>147360207.4100001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2">
        <v>150676684</v>
      </c>
      <c r="G30" s="162">
        <v>13426965.12</v>
      </c>
      <c r="H30" s="98">
        <f t="shared" si="6"/>
        <v>0.08911110042745564</v>
      </c>
      <c r="I30" s="69"/>
      <c r="J30" s="162">
        <v>94933940</v>
      </c>
      <c r="K30" s="162">
        <v>13241074.870000003</v>
      </c>
      <c r="L30" s="98">
        <f t="shared" si="3"/>
        <v>0.1394767231824572</v>
      </c>
      <c r="M30" s="69"/>
      <c r="N30" s="162">
        <f t="shared" si="4"/>
        <v>-55742744</v>
      </c>
      <c r="O30" s="162">
        <f t="shared" si="5"/>
        <v>-185890.24999999627</v>
      </c>
      <c r="Q30" s="77"/>
      <c r="R30" s="77"/>
      <c r="U30" s="77"/>
    </row>
    <row r="31" spans="2:15" ht="12.75">
      <c r="B31" s="63"/>
      <c r="C31" s="65" t="s">
        <v>143</v>
      </c>
      <c r="D31" s="63"/>
      <c r="E31" s="71"/>
      <c r="F31" s="63"/>
      <c r="G31" s="63"/>
      <c r="H31" s="63"/>
      <c r="I31" s="69"/>
      <c r="J31" s="63"/>
      <c r="K31" s="63"/>
      <c r="L31" s="63"/>
      <c r="M31" s="69"/>
      <c r="N31" s="63"/>
      <c r="O31" s="63"/>
    </row>
    <row r="32" spans="2:15" ht="12.75">
      <c r="B32" s="63"/>
      <c r="C32" s="64" t="s">
        <v>142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N6:O6"/>
    <mergeCell ref="O7:O9"/>
    <mergeCell ref="C6:D9"/>
    <mergeCell ref="N7:N9"/>
    <mergeCell ref="G7:G9"/>
    <mergeCell ref="F6:H6"/>
    <mergeCell ref="J6:L6"/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">
      <selection activeCell="B7" sqref="B7:C8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5" width="14.421875" style="42" bestFit="1" customWidth="1"/>
    <col min="6" max="6" width="13.7109375" style="42" customWidth="1"/>
    <col min="7" max="7" width="11.421875" style="42" customWidth="1"/>
    <col min="8" max="8" width="0.85546875" style="42" customWidth="1"/>
    <col min="9" max="9" width="14.421875" style="42" bestFit="1" customWidth="1"/>
    <col min="10" max="10" width="13.7109375" style="42" customWidth="1"/>
    <col min="11" max="11" width="11.421875" style="42" customWidth="1"/>
    <col min="12" max="12" width="0.85546875" style="42" customWidth="1"/>
    <col min="13" max="13" width="14.421875" style="42" bestFit="1" customWidth="1"/>
    <col min="14" max="14" width="13.7109375" style="42" customWidth="1"/>
    <col min="15" max="16384" width="11.421875" style="42" customWidth="1"/>
  </cols>
  <sheetData>
    <row r="1" spans="2:15" ht="14.25">
      <c r="B1" s="207" t="s">
        <v>145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87"/>
    </row>
    <row r="2" spans="2:15" ht="12.75">
      <c r="B2" s="196" t="s">
        <v>97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84"/>
    </row>
    <row r="3" spans="2:15" ht="12.75">
      <c r="B3" s="196" t="s">
        <v>115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06" t="s">
        <v>22</v>
      </c>
      <c r="C5" s="206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16" t="s">
        <v>63</v>
      </c>
      <c r="C7" s="217"/>
      <c r="D7" s="41"/>
      <c r="E7" s="205" t="s">
        <v>138</v>
      </c>
      <c r="F7" s="205"/>
      <c r="G7" s="205"/>
      <c r="I7" s="205" t="s">
        <v>139</v>
      </c>
      <c r="J7" s="205"/>
      <c r="K7" s="205"/>
      <c r="M7" s="205" t="s">
        <v>10</v>
      </c>
      <c r="N7" s="205"/>
    </row>
    <row r="8" spans="2:14" s="43" customFormat="1" ht="38.25">
      <c r="B8" s="218"/>
      <c r="C8" s="219"/>
      <c r="D8" s="41"/>
      <c r="E8" s="125" t="s">
        <v>64</v>
      </c>
      <c r="F8" s="126" t="s">
        <v>144</v>
      </c>
      <c r="G8" s="125" t="s">
        <v>0</v>
      </c>
      <c r="I8" s="125" t="s">
        <v>64</v>
      </c>
      <c r="J8" s="126" t="s">
        <v>144</v>
      </c>
      <c r="K8" s="125" t="s">
        <v>0</v>
      </c>
      <c r="M8" s="126" t="s">
        <v>65</v>
      </c>
      <c r="N8" s="126" t="s">
        <v>144</v>
      </c>
    </row>
    <row r="9" spans="2:14" s="43" customFormat="1" ht="12.75">
      <c r="B9" s="208" t="s">
        <v>66</v>
      </c>
      <c r="C9" s="208"/>
      <c r="D9" s="88"/>
      <c r="E9" s="164">
        <f>SUM(E10:E12)</f>
        <v>2844413143</v>
      </c>
      <c r="F9" s="164">
        <f>SUM(F10:F12)</f>
        <v>1257411665.1999953</v>
      </c>
      <c r="G9" s="131">
        <f aca="true" t="shared" si="0" ref="G9:G39">IF(E9=0," ",F9/E9)</f>
        <v>0.4420636531983551</v>
      </c>
      <c r="I9" s="164">
        <f>SUM(I10:I12)</f>
        <v>2921982398</v>
      </c>
      <c r="J9" s="164">
        <f>SUM(J10:J12)</f>
        <v>1310337144.129999</v>
      </c>
      <c r="K9" s="131">
        <f aca="true" t="shared" si="1" ref="K9:K40">IF(I9=0," ",J9/I9)</f>
        <v>0.4484411490729312</v>
      </c>
      <c r="M9" s="164">
        <f aca="true" t="shared" si="2" ref="M9:M36">+E9-I9</f>
        <v>-77569255</v>
      </c>
      <c r="N9" s="164">
        <f aca="true" t="shared" si="3" ref="N9:N35">+F9-J9</f>
        <v>-52925478.93000364</v>
      </c>
    </row>
    <row r="10" spans="2:14" ht="12.75">
      <c r="B10" s="204" t="s">
        <v>67</v>
      </c>
      <c r="C10" s="204"/>
      <c r="D10" s="89"/>
      <c r="E10" s="165">
        <v>2671072676</v>
      </c>
      <c r="F10" s="165">
        <v>1157086668.3999956</v>
      </c>
      <c r="G10" s="90">
        <f t="shared" si="0"/>
        <v>0.43319175805158644</v>
      </c>
      <c r="I10" s="165">
        <v>2770780813</v>
      </c>
      <c r="J10" s="165">
        <v>1240675335.129999</v>
      </c>
      <c r="K10" s="90">
        <f t="shared" si="1"/>
        <v>0.44777101433248556</v>
      </c>
      <c r="M10" s="165">
        <f t="shared" si="2"/>
        <v>-99708137</v>
      </c>
      <c r="N10" s="165">
        <f t="shared" si="3"/>
        <v>-83588666.73000336</v>
      </c>
    </row>
    <row r="11" spans="2:14" ht="12.75">
      <c r="B11" s="213" t="s">
        <v>68</v>
      </c>
      <c r="C11" s="213"/>
      <c r="D11" s="89"/>
      <c r="E11" s="166">
        <v>14495639</v>
      </c>
      <c r="F11" s="166">
        <v>3929398</v>
      </c>
      <c r="G11" s="91">
        <f t="shared" si="0"/>
        <v>0.271074493508013</v>
      </c>
      <c r="I11" s="166">
        <v>18849278</v>
      </c>
      <c r="J11" s="166">
        <v>4714862.75</v>
      </c>
      <c r="K11" s="91">
        <f t="shared" si="1"/>
        <v>0.2501349255923755</v>
      </c>
      <c r="M11" s="166">
        <f t="shared" si="2"/>
        <v>-4353639</v>
      </c>
      <c r="N11" s="166">
        <f t="shared" si="3"/>
        <v>-785464.75</v>
      </c>
    </row>
    <row r="12" spans="2:14" ht="12.75">
      <c r="B12" s="203" t="s">
        <v>69</v>
      </c>
      <c r="C12" s="203"/>
      <c r="D12" s="89"/>
      <c r="E12" s="166">
        <v>158844828</v>
      </c>
      <c r="F12" s="166">
        <v>96395598.79999967</v>
      </c>
      <c r="G12" s="92">
        <f t="shared" si="0"/>
        <v>0.6068538712510027</v>
      </c>
      <c r="I12" s="168">
        <v>132352307</v>
      </c>
      <c r="J12" s="168">
        <v>64946946.24999992</v>
      </c>
      <c r="K12" s="92">
        <f t="shared" si="1"/>
        <v>0.49071261183229636</v>
      </c>
      <c r="M12" s="168">
        <f t="shared" si="2"/>
        <v>26492521</v>
      </c>
      <c r="N12" s="168">
        <f t="shared" si="3"/>
        <v>31448652.54999975</v>
      </c>
    </row>
    <row r="13" spans="2:14" ht="12.75">
      <c r="B13" s="208" t="s">
        <v>70</v>
      </c>
      <c r="C13" s="208"/>
      <c r="D13" s="88"/>
      <c r="E13" s="167">
        <f>SUM(E14:E15)</f>
        <v>172337429</v>
      </c>
      <c r="F13" s="167">
        <f>SUM(F14:F15)</f>
        <v>80373034.57999998</v>
      </c>
      <c r="G13" s="131">
        <f t="shared" si="0"/>
        <v>0.46637016141165705</v>
      </c>
      <c r="I13" s="167">
        <f>SUM(I14:I15)</f>
        <v>178108989</v>
      </c>
      <c r="J13" s="167">
        <f>SUM(J14:J15)</f>
        <v>82191595.91</v>
      </c>
      <c r="K13" s="131">
        <f t="shared" si="1"/>
        <v>0.46146798301123365</v>
      </c>
      <c r="M13" s="167">
        <f t="shared" si="2"/>
        <v>-5771560</v>
      </c>
      <c r="N13" s="167">
        <f t="shared" si="3"/>
        <v>-1818561.330000013</v>
      </c>
    </row>
    <row r="14" spans="2:14" ht="12.75">
      <c r="B14" s="204" t="s">
        <v>71</v>
      </c>
      <c r="C14" s="204"/>
      <c r="D14" s="89"/>
      <c r="E14" s="165">
        <v>161497495</v>
      </c>
      <c r="F14" s="165">
        <v>80140083.93999998</v>
      </c>
      <c r="G14" s="90">
        <f t="shared" si="0"/>
        <v>0.49623112692862503</v>
      </c>
      <c r="I14" s="165">
        <v>167950118</v>
      </c>
      <c r="J14" s="165">
        <v>77886041.85</v>
      </c>
      <c r="K14" s="90">
        <f t="shared" si="1"/>
        <v>0.46374508560928784</v>
      </c>
      <c r="M14" s="165">
        <f t="shared" si="2"/>
        <v>-6452623</v>
      </c>
      <c r="N14" s="165">
        <f t="shared" si="3"/>
        <v>2254042.0899999887</v>
      </c>
    </row>
    <row r="15" spans="2:14" ht="12.75">
      <c r="B15" s="203" t="s">
        <v>72</v>
      </c>
      <c r="C15" s="203"/>
      <c r="D15" s="89"/>
      <c r="E15" s="168">
        <v>10839934</v>
      </c>
      <c r="F15" s="168">
        <v>232950.63999999998</v>
      </c>
      <c r="G15" s="92">
        <f t="shared" si="0"/>
        <v>0.021490042282545262</v>
      </c>
      <c r="I15" s="168">
        <v>10158871</v>
      </c>
      <c r="J15" s="168">
        <v>4305554.06</v>
      </c>
      <c r="K15" s="92">
        <f t="shared" si="1"/>
        <v>0.4238221018851405</v>
      </c>
      <c r="M15" s="168">
        <f t="shared" si="2"/>
        <v>681063</v>
      </c>
      <c r="N15" s="168">
        <f t="shared" si="3"/>
        <v>-4072603.4199999995</v>
      </c>
    </row>
    <row r="16" spans="2:14" ht="12.75">
      <c r="B16" s="208" t="s">
        <v>73</v>
      </c>
      <c r="C16" s="208"/>
      <c r="D16" s="88"/>
      <c r="E16" s="167">
        <f>SUM(E17:E18)</f>
        <v>5325195692</v>
      </c>
      <c r="F16" s="167">
        <f>SUM(F17:F18)</f>
        <v>1162527048.530001</v>
      </c>
      <c r="G16" s="131">
        <f t="shared" si="0"/>
        <v>0.21830691598366164</v>
      </c>
      <c r="I16" s="167">
        <f>SUM(I17:I18)</f>
        <v>5697783790</v>
      </c>
      <c r="J16" s="167">
        <f>SUM(J17:J18)</f>
        <v>2968852929.8699975</v>
      </c>
      <c r="K16" s="131">
        <f t="shared" si="1"/>
        <v>0.5210539815639438</v>
      </c>
      <c r="M16" s="167">
        <f t="shared" si="2"/>
        <v>-372588098</v>
      </c>
      <c r="N16" s="167">
        <f t="shared" si="3"/>
        <v>-1806325881.3399966</v>
      </c>
    </row>
    <row r="17" spans="2:14" ht="12.75">
      <c r="B17" s="204" t="s">
        <v>74</v>
      </c>
      <c r="C17" s="204"/>
      <c r="D17" s="89"/>
      <c r="E17" s="165">
        <v>2542215814</v>
      </c>
      <c r="F17" s="165">
        <v>398903829.56000084</v>
      </c>
      <c r="G17" s="90">
        <f t="shared" si="0"/>
        <v>0.156911866948209</v>
      </c>
      <c r="I17" s="165">
        <v>3276700551</v>
      </c>
      <c r="J17" s="165">
        <v>1678828838.9899983</v>
      </c>
      <c r="K17" s="90">
        <f t="shared" si="1"/>
        <v>0.5123534521571234</v>
      </c>
      <c r="M17" s="165">
        <f t="shared" si="2"/>
        <v>-734484737</v>
      </c>
      <c r="N17" s="165">
        <f t="shared" si="3"/>
        <v>-1279925009.4299974</v>
      </c>
    </row>
    <row r="18" spans="2:14" ht="12.75">
      <c r="B18" s="203" t="s">
        <v>75</v>
      </c>
      <c r="C18" s="203"/>
      <c r="D18" s="89"/>
      <c r="E18" s="168">
        <v>2782979878</v>
      </c>
      <c r="F18" s="168">
        <v>763623218.97</v>
      </c>
      <c r="G18" s="92">
        <f t="shared" si="0"/>
        <v>0.2743904923663268</v>
      </c>
      <c r="I18" s="168">
        <v>2421083239</v>
      </c>
      <c r="J18" s="168">
        <v>1290024090.8799992</v>
      </c>
      <c r="K18" s="92">
        <f t="shared" si="1"/>
        <v>0.5328293014051134</v>
      </c>
      <c r="M18" s="168">
        <f t="shared" si="2"/>
        <v>361896639</v>
      </c>
      <c r="N18" s="168">
        <f t="shared" si="3"/>
        <v>-526400871.90999913</v>
      </c>
    </row>
    <row r="19" spans="2:14" ht="12.75">
      <c r="B19" s="208" t="s">
        <v>76</v>
      </c>
      <c r="C19" s="208"/>
      <c r="D19" s="88"/>
      <c r="E19" s="167">
        <f>SUM(E20:E21)</f>
        <v>847151452</v>
      </c>
      <c r="F19" s="167">
        <f>SUM(F20:F21)</f>
        <v>101692468.89</v>
      </c>
      <c r="G19" s="131">
        <f t="shared" si="0"/>
        <v>0.12004048231271874</v>
      </c>
      <c r="I19" s="167">
        <f>SUM(I20:I21)</f>
        <v>663448823</v>
      </c>
      <c r="J19" s="167">
        <f>SUM(J20:J21)</f>
        <v>99286628.03999998</v>
      </c>
      <c r="K19" s="131">
        <f t="shared" si="1"/>
        <v>0.14965227851493224</v>
      </c>
      <c r="M19" s="167">
        <f t="shared" si="2"/>
        <v>183702629</v>
      </c>
      <c r="N19" s="167">
        <f>+F19-J19</f>
        <v>2405840.850000024</v>
      </c>
    </row>
    <row r="20" spans="2:14" ht="12.75">
      <c r="B20" s="209" t="s">
        <v>77</v>
      </c>
      <c r="C20" s="209"/>
      <c r="D20" s="89"/>
      <c r="E20" s="169">
        <v>670961416</v>
      </c>
      <c r="F20" s="169">
        <v>101692468.89</v>
      </c>
      <c r="G20" s="93">
        <f t="shared" si="0"/>
        <v>0.15156232007534692</v>
      </c>
      <c r="I20" s="169">
        <v>663448823</v>
      </c>
      <c r="J20" s="169">
        <v>99286628.03999998</v>
      </c>
      <c r="K20" s="93">
        <f t="shared" si="1"/>
        <v>0.14965227851493224</v>
      </c>
      <c r="M20" s="169">
        <f t="shared" si="2"/>
        <v>7512593</v>
      </c>
      <c r="N20" s="169">
        <f t="shared" si="3"/>
        <v>2405840.850000024</v>
      </c>
    </row>
    <row r="21" spans="2:14" ht="12.75">
      <c r="B21" s="212" t="s">
        <v>105</v>
      </c>
      <c r="C21" s="212"/>
      <c r="D21" s="89"/>
      <c r="E21" s="170">
        <v>176190036</v>
      </c>
      <c r="F21" s="170">
        <v>0</v>
      </c>
      <c r="G21" s="94">
        <f>IF(E21=0," ",F21/E21)</f>
        <v>0</v>
      </c>
      <c r="I21" s="170">
        <v>0</v>
      </c>
      <c r="J21" s="170">
        <v>0</v>
      </c>
      <c r="K21" s="94" t="str">
        <f>IF(I21=0," ",J21/I21)</f>
        <v> </v>
      </c>
      <c r="M21" s="170">
        <f>+E21-I21</f>
        <v>176190036</v>
      </c>
      <c r="N21" s="170">
        <f>+F21-J21</f>
        <v>0</v>
      </c>
    </row>
    <row r="22" spans="2:14" ht="12.75">
      <c r="B22" s="208" t="s">
        <v>78</v>
      </c>
      <c r="C22" s="208"/>
      <c r="D22" s="88"/>
      <c r="E22" s="167">
        <f>SUM(E23:E27)</f>
        <v>99825589</v>
      </c>
      <c r="F22" s="167">
        <f>SUM(F23:F27)</f>
        <v>58354854.52</v>
      </c>
      <c r="G22" s="131">
        <f t="shared" si="0"/>
        <v>0.5845680962623722</v>
      </c>
      <c r="I22" s="167">
        <f>SUM(I23:I27)</f>
        <v>234764035</v>
      </c>
      <c r="J22" s="167">
        <f>SUM(J23:J27)</f>
        <v>110705280.65</v>
      </c>
      <c r="K22" s="131">
        <f t="shared" si="1"/>
        <v>0.47155979684026134</v>
      </c>
      <c r="M22" s="167">
        <f t="shared" si="2"/>
        <v>-134938446</v>
      </c>
      <c r="N22" s="167">
        <f t="shared" si="3"/>
        <v>-52350426.13</v>
      </c>
    </row>
    <row r="23" spans="2:14" ht="12.75">
      <c r="B23" s="204" t="s">
        <v>79</v>
      </c>
      <c r="C23" s="204"/>
      <c r="D23" s="89"/>
      <c r="E23" s="165">
        <v>0</v>
      </c>
      <c r="F23" s="165">
        <v>0</v>
      </c>
      <c r="G23" s="90" t="str">
        <f t="shared" si="0"/>
        <v> </v>
      </c>
      <c r="I23" s="165">
        <v>0</v>
      </c>
      <c r="J23" s="165">
        <v>0</v>
      </c>
      <c r="K23" s="90" t="str">
        <f t="shared" si="1"/>
        <v> </v>
      </c>
      <c r="M23" s="165">
        <f t="shared" si="2"/>
        <v>0</v>
      </c>
      <c r="N23" s="165">
        <f t="shared" si="3"/>
        <v>0</v>
      </c>
    </row>
    <row r="24" spans="2:14" ht="12.75">
      <c r="B24" s="204" t="s">
        <v>80</v>
      </c>
      <c r="C24" s="204"/>
      <c r="D24" s="89"/>
      <c r="E24" s="165">
        <v>14935800</v>
      </c>
      <c r="F24" s="165">
        <v>7241793.31</v>
      </c>
      <c r="G24" s="90">
        <f t="shared" si="0"/>
        <v>0.48486142757669487</v>
      </c>
      <c r="I24" s="165">
        <v>15096874</v>
      </c>
      <c r="J24" s="165">
        <v>7423551.13</v>
      </c>
      <c r="K24" s="90">
        <f t="shared" si="1"/>
        <v>0.49172770005234195</v>
      </c>
      <c r="M24" s="165">
        <f t="shared" si="2"/>
        <v>-161074</v>
      </c>
      <c r="N24" s="165">
        <f t="shared" si="3"/>
        <v>-181757.8200000003</v>
      </c>
    </row>
    <row r="25" spans="2:14" ht="12.75">
      <c r="B25" s="213" t="s">
        <v>81</v>
      </c>
      <c r="C25" s="213"/>
      <c r="D25" s="89"/>
      <c r="E25" s="166">
        <v>41029</v>
      </c>
      <c r="F25" s="166">
        <v>8005</v>
      </c>
      <c r="G25" s="91">
        <f t="shared" si="0"/>
        <v>0.19510590070437983</v>
      </c>
      <c r="I25" s="166">
        <v>5250</v>
      </c>
      <c r="J25" s="166">
        <v>0</v>
      </c>
      <c r="K25" s="91">
        <f t="shared" si="1"/>
        <v>0</v>
      </c>
      <c r="M25" s="166">
        <f t="shared" si="2"/>
        <v>35779</v>
      </c>
      <c r="N25" s="166">
        <f t="shared" si="3"/>
        <v>8005</v>
      </c>
    </row>
    <row r="26" spans="2:14" ht="12.75">
      <c r="B26" s="213" t="s">
        <v>82</v>
      </c>
      <c r="C26" s="213"/>
      <c r="D26" s="89"/>
      <c r="E26" s="166">
        <v>82441169</v>
      </c>
      <c r="F26" s="166">
        <v>51072190.86</v>
      </c>
      <c r="G26" s="91">
        <f t="shared" si="0"/>
        <v>0.6194986252560295</v>
      </c>
      <c r="I26" s="166">
        <v>219398305</v>
      </c>
      <c r="J26" s="166">
        <v>103209238.83000001</v>
      </c>
      <c r="K26" s="91">
        <f t="shared" si="1"/>
        <v>0.47041949038758535</v>
      </c>
      <c r="M26" s="166">
        <f t="shared" si="2"/>
        <v>-136957136</v>
      </c>
      <c r="N26" s="166">
        <f t="shared" si="3"/>
        <v>-52137047.97000001</v>
      </c>
    </row>
    <row r="27" spans="2:14" ht="12.75">
      <c r="B27" s="203" t="s">
        <v>83</v>
      </c>
      <c r="C27" s="203"/>
      <c r="D27" s="89"/>
      <c r="E27" s="168">
        <v>2407591</v>
      </c>
      <c r="F27" s="168">
        <v>32865.35</v>
      </c>
      <c r="G27" s="92">
        <f t="shared" si="0"/>
        <v>0.013650719744341958</v>
      </c>
      <c r="I27" s="168">
        <v>263606</v>
      </c>
      <c r="J27" s="168">
        <v>72490.69</v>
      </c>
      <c r="K27" s="92">
        <f t="shared" si="1"/>
        <v>0.2749963582012549</v>
      </c>
      <c r="M27" s="168">
        <f t="shared" si="2"/>
        <v>2143985</v>
      </c>
      <c r="N27" s="168">
        <f t="shared" si="3"/>
        <v>-39625.340000000004</v>
      </c>
    </row>
    <row r="28" spans="2:14" ht="12.75">
      <c r="B28" s="208" t="s">
        <v>84</v>
      </c>
      <c r="C28" s="208"/>
      <c r="D28" s="88"/>
      <c r="E28" s="167">
        <f>SUM(E29)</f>
        <v>0</v>
      </c>
      <c r="F28" s="167">
        <f>SUM(F29)</f>
        <v>0</v>
      </c>
      <c r="G28" s="131" t="str">
        <f t="shared" si="0"/>
        <v> </v>
      </c>
      <c r="I28" s="167">
        <f>SUM(I29)</f>
        <v>0</v>
      </c>
      <c r="J28" s="167">
        <f>SUM(J29)</f>
        <v>0</v>
      </c>
      <c r="K28" s="131" t="str">
        <f t="shared" si="1"/>
        <v> </v>
      </c>
      <c r="M28" s="167">
        <f t="shared" si="2"/>
        <v>0</v>
      </c>
      <c r="N28" s="167">
        <f t="shared" si="3"/>
        <v>0</v>
      </c>
    </row>
    <row r="29" spans="2:14" ht="12.75">
      <c r="B29" s="211" t="s">
        <v>85</v>
      </c>
      <c r="C29" s="211"/>
      <c r="D29" s="89"/>
      <c r="E29" s="171">
        <v>0</v>
      </c>
      <c r="F29" s="171">
        <v>0</v>
      </c>
      <c r="G29" s="95" t="str">
        <f t="shared" si="0"/>
        <v> </v>
      </c>
      <c r="I29" s="171">
        <v>0</v>
      </c>
      <c r="J29" s="171">
        <v>0</v>
      </c>
      <c r="K29" s="95" t="str">
        <f t="shared" si="1"/>
        <v> </v>
      </c>
      <c r="M29" s="171">
        <f t="shared" si="2"/>
        <v>0</v>
      </c>
      <c r="N29" s="171">
        <f t="shared" si="3"/>
        <v>0</v>
      </c>
    </row>
    <row r="30" spans="2:14" ht="12.75">
      <c r="B30" s="208" t="s">
        <v>86</v>
      </c>
      <c r="C30" s="208"/>
      <c r="D30" s="88"/>
      <c r="E30" s="167">
        <f>SUM(E31)</f>
        <v>0</v>
      </c>
      <c r="F30" s="167">
        <f>SUM(F31)</f>
        <v>0</v>
      </c>
      <c r="G30" s="131" t="str">
        <f t="shared" si="0"/>
        <v> </v>
      </c>
      <c r="I30" s="167">
        <f>SUM(I31)</f>
        <v>0</v>
      </c>
      <c r="J30" s="167">
        <f>SUM(J31)</f>
        <v>0</v>
      </c>
      <c r="K30" s="131" t="str">
        <f t="shared" si="1"/>
        <v> </v>
      </c>
      <c r="M30" s="167">
        <f t="shared" si="2"/>
        <v>0</v>
      </c>
      <c r="N30" s="167">
        <f t="shared" si="3"/>
        <v>0</v>
      </c>
    </row>
    <row r="31" spans="2:14" ht="12.75">
      <c r="B31" s="211" t="s">
        <v>87</v>
      </c>
      <c r="C31" s="211"/>
      <c r="D31" s="89"/>
      <c r="E31" s="171">
        <v>0</v>
      </c>
      <c r="F31" s="171">
        <v>0</v>
      </c>
      <c r="G31" s="95" t="str">
        <f t="shared" si="0"/>
        <v> </v>
      </c>
      <c r="I31" s="171">
        <v>0</v>
      </c>
      <c r="J31" s="171">
        <v>0</v>
      </c>
      <c r="K31" s="95" t="str">
        <f t="shared" si="1"/>
        <v> </v>
      </c>
      <c r="M31" s="171">
        <f t="shared" si="2"/>
        <v>0</v>
      </c>
      <c r="N31" s="171">
        <f t="shared" si="3"/>
        <v>0</v>
      </c>
    </row>
    <row r="32" spans="2:14" ht="12.75">
      <c r="B32" s="208" t="s">
        <v>88</v>
      </c>
      <c r="C32" s="208"/>
      <c r="D32" s="88"/>
      <c r="E32" s="167">
        <f>SUM(E33:E39)</f>
        <v>794606972</v>
      </c>
      <c r="F32" s="167">
        <f>SUM(F33:F39)</f>
        <v>99732817.26999998</v>
      </c>
      <c r="G32" s="131">
        <f t="shared" si="0"/>
        <v>0.1255121346581892</v>
      </c>
      <c r="I32" s="167">
        <f>SUM(I33:I39)</f>
        <v>1127249860</v>
      </c>
      <c r="J32" s="167">
        <f>SUM(J33:J39)</f>
        <v>246907134.4299999</v>
      </c>
      <c r="K32" s="131">
        <f t="shared" si="1"/>
        <v>0.21903496570848976</v>
      </c>
      <c r="M32" s="167">
        <f t="shared" si="2"/>
        <v>-332642888</v>
      </c>
      <c r="N32" s="167">
        <f t="shared" si="3"/>
        <v>-147174317.1599999</v>
      </c>
    </row>
    <row r="33" spans="2:14" ht="12.75">
      <c r="B33" s="204" t="s">
        <v>89</v>
      </c>
      <c r="C33" s="204"/>
      <c r="D33" s="89"/>
      <c r="E33" s="165">
        <v>0</v>
      </c>
      <c r="F33" s="165">
        <v>0</v>
      </c>
      <c r="G33" s="90" t="str">
        <f t="shared" si="0"/>
        <v> </v>
      </c>
      <c r="I33" s="165">
        <v>0</v>
      </c>
      <c r="J33" s="165">
        <v>0</v>
      </c>
      <c r="K33" s="90" t="str">
        <f t="shared" si="1"/>
        <v> </v>
      </c>
      <c r="M33" s="165">
        <f t="shared" si="2"/>
        <v>0</v>
      </c>
      <c r="N33" s="165">
        <f t="shared" si="3"/>
        <v>0</v>
      </c>
    </row>
    <row r="34" spans="2:14" ht="12.75">
      <c r="B34" s="204" t="s">
        <v>90</v>
      </c>
      <c r="C34" s="204"/>
      <c r="D34" s="89"/>
      <c r="E34" s="165">
        <v>319054589</v>
      </c>
      <c r="F34" s="165">
        <v>35061315.56999999</v>
      </c>
      <c r="G34" s="90">
        <f t="shared" si="0"/>
        <v>0.10989127496924983</v>
      </c>
      <c r="I34" s="165">
        <v>399633379</v>
      </c>
      <c r="J34" s="165">
        <v>49934395.639999986</v>
      </c>
      <c r="K34" s="90">
        <f t="shared" si="1"/>
        <v>0.12495051280488756</v>
      </c>
      <c r="M34" s="165">
        <f t="shared" si="2"/>
        <v>-80578790</v>
      </c>
      <c r="N34" s="165">
        <f t="shared" si="3"/>
        <v>-14873080.069999993</v>
      </c>
    </row>
    <row r="35" spans="2:14" ht="12.75">
      <c r="B35" s="214" t="s">
        <v>91</v>
      </c>
      <c r="C35" s="215"/>
      <c r="D35" s="89"/>
      <c r="E35" s="166">
        <v>371666166</v>
      </c>
      <c r="F35" s="166">
        <v>53489477.81999999</v>
      </c>
      <c r="G35" s="91">
        <f t="shared" si="0"/>
        <v>0.14391807141250515</v>
      </c>
      <c r="I35" s="166">
        <v>567931897</v>
      </c>
      <c r="J35" s="166">
        <v>178800497.5899999</v>
      </c>
      <c r="K35" s="91">
        <f t="shared" si="1"/>
        <v>0.3148273561222428</v>
      </c>
      <c r="M35" s="166">
        <f t="shared" si="2"/>
        <v>-196265731</v>
      </c>
      <c r="N35" s="166">
        <f t="shared" si="3"/>
        <v>-125311019.76999992</v>
      </c>
    </row>
    <row r="36" spans="2:14" ht="12.75">
      <c r="B36" s="112" t="s">
        <v>92</v>
      </c>
      <c r="C36" s="113"/>
      <c r="D36" s="89"/>
      <c r="E36" s="166">
        <v>0</v>
      </c>
      <c r="F36" s="166">
        <v>0</v>
      </c>
      <c r="G36" s="91" t="str">
        <f t="shared" si="0"/>
        <v> </v>
      </c>
      <c r="I36" s="166">
        <v>0</v>
      </c>
      <c r="J36" s="166">
        <v>0</v>
      </c>
      <c r="K36" s="91" t="str">
        <f t="shared" si="1"/>
        <v> </v>
      </c>
      <c r="M36" s="166">
        <f t="shared" si="2"/>
        <v>0</v>
      </c>
      <c r="N36" s="166">
        <f aca="true" t="shared" si="4" ref="N36:N41">+F36-J36</f>
        <v>0</v>
      </c>
    </row>
    <row r="37" spans="2:14" ht="12.75">
      <c r="B37" s="213" t="s">
        <v>93</v>
      </c>
      <c r="C37" s="213"/>
      <c r="D37" s="89"/>
      <c r="E37" s="166">
        <v>1437112</v>
      </c>
      <c r="F37" s="166">
        <v>130611.62</v>
      </c>
      <c r="G37" s="91">
        <f t="shared" si="0"/>
        <v>0.09088478838114218</v>
      </c>
      <c r="I37" s="166">
        <v>1743280</v>
      </c>
      <c r="J37" s="166">
        <v>118286.34000000001</v>
      </c>
      <c r="K37" s="91">
        <f t="shared" si="1"/>
        <v>0.06785274884126474</v>
      </c>
      <c r="M37" s="166">
        <f>+E37-I37</f>
        <v>-306168</v>
      </c>
      <c r="N37" s="166">
        <f t="shared" si="4"/>
        <v>12325.279999999984</v>
      </c>
    </row>
    <row r="38" spans="2:14" ht="12.75">
      <c r="B38" s="213" t="s">
        <v>94</v>
      </c>
      <c r="C38" s="213"/>
      <c r="D38" s="89"/>
      <c r="E38" s="166">
        <v>19550982</v>
      </c>
      <c r="F38" s="166">
        <v>1487355.6</v>
      </c>
      <c r="G38" s="91">
        <f t="shared" si="0"/>
        <v>0.07607574903398714</v>
      </c>
      <c r="I38" s="166">
        <v>8751447</v>
      </c>
      <c r="J38" s="166">
        <v>2047687.3199999998</v>
      </c>
      <c r="K38" s="91">
        <f t="shared" si="1"/>
        <v>0.23398271394433398</v>
      </c>
      <c r="M38" s="166">
        <f>+E38-I38</f>
        <v>10799535</v>
      </c>
      <c r="N38" s="166">
        <f t="shared" si="4"/>
        <v>-560331.7199999997</v>
      </c>
    </row>
    <row r="39" spans="2:14" ht="12.75">
      <c r="B39" s="212" t="s">
        <v>95</v>
      </c>
      <c r="C39" s="212"/>
      <c r="D39" s="89"/>
      <c r="E39" s="170">
        <v>82898123</v>
      </c>
      <c r="F39" s="170">
        <v>9564056.659999998</v>
      </c>
      <c r="G39" s="94">
        <f t="shared" si="0"/>
        <v>0.11537120882700803</v>
      </c>
      <c r="I39" s="170">
        <v>149189857</v>
      </c>
      <c r="J39" s="170">
        <v>16006267.539999997</v>
      </c>
      <c r="K39" s="94">
        <f t="shared" si="1"/>
        <v>0.10728790724693836</v>
      </c>
      <c r="M39" s="170">
        <f>+E39-I39</f>
        <v>-66291734</v>
      </c>
      <c r="N39" s="170">
        <f t="shared" si="4"/>
        <v>-6442210.879999999</v>
      </c>
    </row>
    <row r="40" spans="5:14" ht="3.75" customHeight="1">
      <c r="E40" s="172"/>
      <c r="F40" s="172"/>
      <c r="G40" s="86"/>
      <c r="I40" s="172">
        <v>0</v>
      </c>
      <c r="J40" s="172" t="s">
        <v>134</v>
      </c>
      <c r="K40" s="86" t="str">
        <f t="shared" si="1"/>
        <v> </v>
      </c>
      <c r="M40" s="172"/>
      <c r="N40" s="172"/>
    </row>
    <row r="41" spans="2:14" ht="21" customHeight="1">
      <c r="B41" s="210" t="s">
        <v>96</v>
      </c>
      <c r="C41" s="210"/>
      <c r="D41" s="45"/>
      <c r="E41" s="167">
        <f>+E32+E30+E28+E22+E19+E16+E13+E9</f>
        <v>10083530277</v>
      </c>
      <c r="F41" s="167">
        <f>+F32+F30+F28+F22+F19+F16+F13+F9</f>
        <v>2760091888.989996</v>
      </c>
      <c r="G41" s="131">
        <f>IF(E41=0," ",F41/E41)</f>
        <v>0.27372277497749176</v>
      </c>
      <c r="I41" s="167">
        <f>+I32+I30+I28+I22+I19+I16+I13+I9</f>
        <v>10823337895</v>
      </c>
      <c r="J41" s="167">
        <f>+J32+J30+J28+J22+J19+J16+J13+J9</f>
        <v>4818280713.029996</v>
      </c>
      <c r="K41" s="131">
        <f>IF(I41=0," ",J41/I41)</f>
        <v>0.44517511693466316</v>
      </c>
      <c r="M41" s="167">
        <f>+E41-I41</f>
        <v>-739807618</v>
      </c>
      <c r="N41" s="167">
        <f t="shared" si="4"/>
        <v>-2058188824.04</v>
      </c>
    </row>
    <row r="42" ht="12.75">
      <c r="B42" s="65" t="s">
        <v>143</v>
      </c>
    </row>
    <row r="43" ht="12.75">
      <c r="B43" s="64" t="s">
        <v>142</v>
      </c>
    </row>
    <row r="44" ht="12.75">
      <c r="B44" s="1"/>
    </row>
  </sheetData>
  <sheetProtection/>
  <mergeCells count="39"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E7:G7"/>
    <mergeCell ref="B5:C5"/>
    <mergeCell ref="B1:N1"/>
    <mergeCell ref="B2:N2"/>
    <mergeCell ref="B3:N3"/>
    <mergeCell ref="B14:C14"/>
    <mergeCell ref="M7:N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zoomScale="115" zoomScaleNormal="115" zoomScalePageLayoutView="0" workbookViewId="0" topLeftCell="A1">
      <selection activeCell="A9" sqref="A9:A10"/>
    </sheetView>
  </sheetViews>
  <sheetFormatPr defaultColWidth="16.8515625" defaultRowHeight="12.75"/>
  <cols>
    <col min="1" max="1" width="35.00390625" style="37" customWidth="1"/>
    <col min="2" max="2" width="14.28125" style="37" bestFit="1" customWidth="1"/>
    <col min="3" max="3" width="13.7109375" style="37" bestFit="1" customWidth="1"/>
    <col min="4" max="4" width="12.8515625" style="37" bestFit="1" customWidth="1"/>
    <col min="5" max="6" width="12.00390625" style="37" bestFit="1" customWidth="1"/>
    <col min="7" max="7" width="11.8515625" style="37" bestFit="1" customWidth="1"/>
    <col min="8" max="9" width="12.00390625" style="37" bestFit="1" customWidth="1"/>
    <col min="10" max="10" width="9.7109375" style="37" bestFit="1" customWidth="1"/>
    <col min="11" max="11" width="12.421875" style="37" bestFit="1" customWidth="1"/>
    <col min="12" max="12" width="11.57421875" style="37" bestFit="1" customWidth="1"/>
    <col min="13" max="13" width="12.00390625" style="37" bestFit="1" customWidth="1"/>
    <col min="14" max="15" width="11.57421875" style="37" customWidth="1"/>
    <col min="16" max="16" width="10.7109375" style="37" bestFit="1" customWidth="1"/>
    <col min="17" max="19" width="9.7109375" style="37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0" t="s">
        <v>11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1:23" ht="18.75">
      <c r="A2" s="235" t="s">
        <v>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</row>
    <row r="3" spans="1:23" ht="15">
      <c r="A3" s="236" t="s">
        <v>116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1" t="s">
        <v>26</v>
      </c>
      <c r="C8" s="222"/>
      <c r="D8" s="223"/>
      <c r="E8" s="221" t="s">
        <v>146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3"/>
    </row>
    <row r="9" spans="1:23" ht="22.5" customHeight="1">
      <c r="A9" s="224" t="s">
        <v>133</v>
      </c>
      <c r="B9" s="232" t="s">
        <v>24</v>
      </c>
      <c r="C9" s="233"/>
      <c r="D9" s="234"/>
      <c r="E9" s="232" t="s">
        <v>28</v>
      </c>
      <c r="F9" s="233"/>
      <c r="G9" s="234"/>
      <c r="H9" s="229" t="s">
        <v>29</v>
      </c>
      <c r="I9" s="230"/>
      <c r="J9" s="231"/>
      <c r="K9" s="229" t="s">
        <v>135</v>
      </c>
      <c r="L9" s="230"/>
      <c r="M9" s="231"/>
      <c r="N9" s="229" t="s">
        <v>30</v>
      </c>
      <c r="O9" s="230"/>
      <c r="P9" s="231"/>
      <c r="Q9" s="229" t="s">
        <v>137</v>
      </c>
      <c r="R9" s="230"/>
      <c r="S9" s="231"/>
      <c r="T9" s="226" t="s">
        <v>4</v>
      </c>
      <c r="U9" s="227"/>
      <c r="V9" s="227"/>
      <c r="W9" s="228"/>
    </row>
    <row r="10" spans="1:23" ht="15">
      <c r="A10" s="225"/>
      <c r="B10" s="133">
        <v>2020</v>
      </c>
      <c r="C10" s="134">
        <v>2021</v>
      </c>
      <c r="D10" s="135" t="s">
        <v>13</v>
      </c>
      <c r="E10" s="133">
        <v>2020</v>
      </c>
      <c r="F10" s="191">
        <v>2021</v>
      </c>
      <c r="G10" s="135" t="s">
        <v>13</v>
      </c>
      <c r="H10" s="133">
        <v>2020</v>
      </c>
      <c r="I10" s="191">
        <v>2021</v>
      </c>
      <c r="J10" s="135" t="s">
        <v>13</v>
      </c>
      <c r="K10" s="133">
        <v>2020</v>
      </c>
      <c r="L10" s="191">
        <v>2021</v>
      </c>
      <c r="M10" s="135" t="s">
        <v>13</v>
      </c>
      <c r="N10" s="133">
        <v>2020</v>
      </c>
      <c r="O10" s="191">
        <v>2021</v>
      </c>
      <c r="P10" s="135" t="s">
        <v>13</v>
      </c>
      <c r="Q10" s="133">
        <v>2020</v>
      </c>
      <c r="R10" s="191">
        <v>2021</v>
      </c>
      <c r="S10" s="135" t="s">
        <v>13</v>
      </c>
      <c r="T10" s="133">
        <v>2020</v>
      </c>
      <c r="U10" s="191">
        <v>2021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3">
        <f>SUM(B14:B18)</f>
        <v>9112733269</v>
      </c>
      <c r="C12" s="174">
        <f>SUM(C14:C18)</f>
        <v>9696088035</v>
      </c>
      <c r="D12" s="175">
        <f>+C12-B12</f>
        <v>583354766</v>
      </c>
      <c r="E12" s="173">
        <f>SUM(E14:E18)</f>
        <v>2423329283.009993</v>
      </c>
      <c r="F12" s="174">
        <f>SUM(F14:F18)</f>
        <v>2890699599.9599996</v>
      </c>
      <c r="G12" s="175">
        <f>+F12-E12</f>
        <v>467370316.9500065</v>
      </c>
      <c r="H12" s="173">
        <f>SUM(H14:H18)</f>
        <v>73239553.50000003</v>
      </c>
      <c r="I12" s="176">
        <f>SUM(I14:I18)</f>
        <v>45047244.28999998</v>
      </c>
      <c r="J12" s="177">
        <f>+I12-H12</f>
        <v>-28192309.210000053</v>
      </c>
      <c r="K12" s="173">
        <f>SUM(K14:K18)</f>
        <v>3655006.96</v>
      </c>
      <c r="L12" s="174">
        <f>SUM(L14:L18)</f>
        <v>1453318500.3500001</v>
      </c>
      <c r="M12" s="175">
        <f>+L12-K12</f>
        <v>1449663493.39</v>
      </c>
      <c r="N12" s="173">
        <f>SUM(N14:N18)</f>
        <v>160135228.25000003</v>
      </c>
      <c r="O12" s="174">
        <f>SUM(O14:O18)</f>
        <v>182212353.99999997</v>
      </c>
      <c r="P12" s="175">
        <f>+O12-N12</f>
        <v>22077125.74999994</v>
      </c>
      <c r="Q12" s="173">
        <f>SUM(Q14:Q18)</f>
        <v>0</v>
      </c>
      <c r="R12" s="174">
        <f>SUM(R14:R18)</f>
        <v>95880</v>
      </c>
      <c r="S12" s="175">
        <f>+R12-Q12</f>
        <v>95880</v>
      </c>
      <c r="T12" s="173">
        <f>SUM(T14:T18)</f>
        <v>2660359071.719993</v>
      </c>
      <c r="U12" s="174">
        <f>SUM(U14:U18)</f>
        <v>4571373578.599999</v>
      </c>
      <c r="V12" s="174">
        <f>+U12-T12</f>
        <v>1911014506.8800063</v>
      </c>
      <c r="W12" s="101">
        <f>IF(T12=0,"",V12/T12)</f>
        <v>0.7183295394950143</v>
      </c>
      <c r="X12" s="40"/>
    </row>
    <row r="13" spans="1:23" ht="4.5" customHeight="1">
      <c r="A13" s="38"/>
      <c r="B13" s="178"/>
      <c r="C13" s="179"/>
      <c r="D13" s="180"/>
      <c r="E13" s="178"/>
      <c r="F13" s="179"/>
      <c r="G13" s="180"/>
      <c r="H13" s="178"/>
      <c r="I13" s="179"/>
      <c r="J13" s="180"/>
      <c r="K13" s="178"/>
      <c r="L13" s="179"/>
      <c r="M13" s="180"/>
      <c r="N13" s="178"/>
      <c r="O13" s="179"/>
      <c r="P13" s="180"/>
      <c r="Q13" s="178"/>
      <c r="R13" s="179"/>
      <c r="S13" s="180"/>
      <c r="T13" s="178"/>
      <c r="U13" s="179"/>
      <c r="V13" s="179"/>
      <c r="W13" s="100">
        <f aca="true" t="shared" si="0" ref="W13:W25">IF(T13=0,"",V13/T13)</f>
      </c>
    </row>
    <row r="14" spans="1:25" ht="15">
      <c r="A14" s="114" t="s">
        <v>36</v>
      </c>
      <c r="B14" s="178">
        <f>+Egresos_1!F20</f>
        <v>2844413143</v>
      </c>
      <c r="C14" s="179">
        <f>+Egresos_1!J20</f>
        <v>2921982398</v>
      </c>
      <c r="D14" s="180">
        <f>+C14-B14</f>
        <v>77569255</v>
      </c>
      <c r="E14" s="178">
        <v>1254404828.5999951</v>
      </c>
      <c r="F14" s="179">
        <v>1256750073.6700006</v>
      </c>
      <c r="G14" s="180">
        <f>+F14-E14</f>
        <v>2345245.070005417</v>
      </c>
      <c r="H14" s="178">
        <v>194126</v>
      </c>
      <c r="I14" s="179">
        <v>73868</v>
      </c>
      <c r="J14" s="180">
        <f>+I14-H14</f>
        <v>-120258</v>
      </c>
      <c r="K14" s="178">
        <v>2812710.6</v>
      </c>
      <c r="L14" s="179">
        <v>53513202.46</v>
      </c>
      <c r="M14" s="180">
        <f>+L14-K14</f>
        <v>50700491.86</v>
      </c>
      <c r="N14" s="178">
        <v>0</v>
      </c>
      <c r="O14" s="179">
        <v>0</v>
      </c>
      <c r="P14" s="180">
        <f>+O14-N14</f>
        <v>0</v>
      </c>
      <c r="Q14" s="178">
        <v>0</v>
      </c>
      <c r="R14" s="179">
        <v>0</v>
      </c>
      <c r="S14" s="180">
        <f>+R14-Q14</f>
        <v>0</v>
      </c>
      <c r="T14" s="178">
        <f aca="true" t="shared" si="1" ref="T14:U18">+E14+H14+K14+N14+Q14</f>
        <v>1257411665.199995</v>
      </c>
      <c r="U14" s="179">
        <f t="shared" si="1"/>
        <v>1310337144.1300006</v>
      </c>
      <c r="V14" s="179">
        <f>+U14-T14</f>
        <v>52925478.93000555</v>
      </c>
      <c r="W14" s="100">
        <f t="shared" si="0"/>
        <v>0.042090812734417886</v>
      </c>
      <c r="Y14" s="39"/>
    </row>
    <row r="15" spans="1:25" ht="15">
      <c r="A15" s="114" t="s">
        <v>37</v>
      </c>
      <c r="B15" s="178">
        <f>+Egresos_1!F21</f>
        <v>172337429</v>
      </c>
      <c r="C15" s="179">
        <f>+Egresos_1!J21</f>
        <v>178108989</v>
      </c>
      <c r="D15" s="180">
        <f>+C15-B15</f>
        <v>5771560</v>
      </c>
      <c r="E15" s="178">
        <v>80224002.52999999</v>
      </c>
      <c r="F15" s="179">
        <v>82191595.91</v>
      </c>
      <c r="G15" s="180">
        <f>+F15-E15</f>
        <v>1967593.3800000101</v>
      </c>
      <c r="H15" s="178">
        <v>149032.05</v>
      </c>
      <c r="I15" s="179">
        <v>0</v>
      </c>
      <c r="J15" s="180">
        <f>+I15-H15</f>
        <v>-149032.05</v>
      </c>
      <c r="K15" s="178">
        <v>0</v>
      </c>
      <c r="L15" s="179">
        <v>0</v>
      </c>
      <c r="M15" s="180">
        <f>+L15-K15</f>
        <v>0</v>
      </c>
      <c r="N15" s="178">
        <v>0</v>
      </c>
      <c r="O15" s="179">
        <v>0</v>
      </c>
      <c r="P15" s="180">
        <f>+O15-N15</f>
        <v>0</v>
      </c>
      <c r="Q15" s="178">
        <v>0</v>
      </c>
      <c r="R15" s="179">
        <v>0</v>
      </c>
      <c r="S15" s="180">
        <f>+R15-Q15</f>
        <v>0</v>
      </c>
      <c r="T15" s="178">
        <f t="shared" si="1"/>
        <v>80373034.57999998</v>
      </c>
      <c r="U15" s="179">
        <f t="shared" si="1"/>
        <v>82191595.91</v>
      </c>
      <c r="V15" s="179">
        <f>+U15-T15</f>
        <v>1818561.330000013</v>
      </c>
      <c r="W15" s="100">
        <f t="shared" si="0"/>
        <v>0.022626510738373237</v>
      </c>
      <c r="Y15" s="39"/>
    </row>
    <row r="16" spans="1:25" ht="15">
      <c r="A16" s="114" t="s">
        <v>38</v>
      </c>
      <c r="B16" s="178">
        <f>+Egresos_1!F22</f>
        <v>5325195692</v>
      </c>
      <c r="C16" s="179">
        <f>+Egresos_1!J22</f>
        <v>5697783790</v>
      </c>
      <c r="D16" s="180">
        <f>+C16-B16</f>
        <v>372588098</v>
      </c>
      <c r="E16" s="178">
        <v>929272561.2399982</v>
      </c>
      <c r="F16" s="179">
        <v>1374944345.879999</v>
      </c>
      <c r="G16" s="180">
        <f>+F16-E16</f>
        <v>445671784.6400007</v>
      </c>
      <c r="H16" s="178">
        <v>72276962.68000004</v>
      </c>
      <c r="I16" s="179">
        <v>40075684.259999976</v>
      </c>
      <c r="J16" s="180">
        <f>+I16-H16</f>
        <v>-32201278.42000006</v>
      </c>
      <c r="K16" s="178">
        <v>842296.36</v>
      </c>
      <c r="L16" s="179">
        <v>1371524665.73</v>
      </c>
      <c r="M16" s="180">
        <f>+L16-K16</f>
        <v>1370682369.3700001</v>
      </c>
      <c r="N16" s="178">
        <v>160135228.25000003</v>
      </c>
      <c r="O16" s="179">
        <v>182212353.99999997</v>
      </c>
      <c r="P16" s="180">
        <f>+O16-N16</f>
        <v>22077125.74999994</v>
      </c>
      <c r="Q16" s="178">
        <v>0</v>
      </c>
      <c r="R16" s="179">
        <v>95880</v>
      </c>
      <c r="S16" s="180">
        <f>+R16-Q16</f>
        <v>95880</v>
      </c>
      <c r="T16" s="178">
        <f t="shared" si="1"/>
        <v>1162527048.5299983</v>
      </c>
      <c r="U16" s="179">
        <f t="shared" si="1"/>
        <v>2968852929.869999</v>
      </c>
      <c r="V16" s="179">
        <f>+U16-T16</f>
        <v>1806325881.3400006</v>
      </c>
      <c r="W16" s="100">
        <f>IF(T16=0,"",V16/T16)</f>
        <v>1.5537925621808786</v>
      </c>
      <c r="Y16" s="39"/>
    </row>
    <row r="17" spans="1:25" ht="15">
      <c r="A17" s="114" t="s">
        <v>107</v>
      </c>
      <c r="B17" s="178">
        <f>+Egresos_1!F23</f>
        <v>670961416</v>
      </c>
      <c r="C17" s="179">
        <f>+Egresos_1!J23</f>
        <v>663448823</v>
      </c>
      <c r="D17" s="180">
        <f>+C17-B17</f>
        <v>-7512593</v>
      </c>
      <c r="E17" s="178">
        <v>101692468.89</v>
      </c>
      <c r="F17" s="179">
        <v>94942768.87999998</v>
      </c>
      <c r="G17" s="180">
        <f>+F17-E17</f>
        <v>-6749700.01000002</v>
      </c>
      <c r="H17" s="178">
        <v>0</v>
      </c>
      <c r="I17" s="179">
        <v>0</v>
      </c>
      <c r="J17" s="180">
        <f>+I17-H17</f>
        <v>0</v>
      </c>
      <c r="K17" s="178">
        <v>0</v>
      </c>
      <c r="L17" s="179">
        <v>4343859.16</v>
      </c>
      <c r="M17" s="180">
        <f>+L17-K17</f>
        <v>4343859.16</v>
      </c>
      <c r="N17" s="178">
        <v>0</v>
      </c>
      <c r="O17" s="179">
        <v>0</v>
      </c>
      <c r="P17" s="180">
        <f>+O17-N17</f>
        <v>0</v>
      </c>
      <c r="Q17" s="178">
        <v>0</v>
      </c>
      <c r="R17" s="179">
        <v>0</v>
      </c>
      <c r="S17" s="180">
        <f>+R17-Q17</f>
        <v>0</v>
      </c>
      <c r="T17" s="178">
        <f t="shared" si="1"/>
        <v>101692468.89</v>
      </c>
      <c r="U17" s="179">
        <f t="shared" si="1"/>
        <v>99286628.03999998</v>
      </c>
      <c r="V17" s="179">
        <f>+U17-T17</f>
        <v>-2405840.850000024</v>
      </c>
      <c r="W17" s="100">
        <f>IF(T17=0,"",V17/T17)</f>
        <v>-0.023658004139936895</v>
      </c>
      <c r="Y17" s="39"/>
    </row>
    <row r="18" spans="1:25" ht="15">
      <c r="A18" s="114" t="s">
        <v>61</v>
      </c>
      <c r="B18" s="178">
        <f>+Egresos_1!F24</f>
        <v>99825589</v>
      </c>
      <c r="C18" s="179">
        <f>+Egresos_1!J24</f>
        <v>234764035</v>
      </c>
      <c r="D18" s="180">
        <f>+C18-B18</f>
        <v>134938446</v>
      </c>
      <c r="E18" s="178">
        <v>57735421.75000001</v>
      </c>
      <c r="F18" s="179">
        <v>81870815.61999999</v>
      </c>
      <c r="G18" s="180">
        <f>+F18-E18</f>
        <v>24135393.869999982</v>
      </c>
      <c r="H18" s="178">
        <v>619432.77</v>
      </c>
      <c r="I18" s="179">
        <v>4897692.03</v>
      </c>
      <c r="J18" s="180">
        <f>+I18-H18</f>
        <v>4278259.26</v>
      </c>
      <c r="K18" s="178">
        <v>0</v>
      </c>
      <c r="L18" s="179">
        <v>23936773</v>
      </c>
      <c r="M18" s="180">
        <f>+L18-K18</f>
        <v>23936773</v>
      </c>
      <c r="N18" s="178">
        <v>0</v>
      </c>
      <c r="O18" s="179">
        <v>0</v>
      </c>
      <c r="P18" s="180">
        <f>+O18-N18</f>
        <v>0</v>
      </c>
      <c r="Q18" s="178">
        <v>0</v>
      </c>
      <c r="R18" s="179">
        <v>0</v>
      </c>
      <c r="S18" s="180">
        <f>+R18-Q18</f>
        <v>0</v>
      </c>
      <c r="T18" s="178">
        <f t="shared" si="1"/>
        <v>58354854.52000001</v>
      </c>
      <c r="U18" s="179">
        <f t="shared" si="1"/>
        <v>110705280.64999999</v>
      </c>
      <c r="V18" s="179">
        <f>+U18-T18</f>
        <v>52350426.12999998</v>
      </c>
      <c r="W18" s="100">
        <f>IF(T18=0,"",V18/T18)</f>
        <v>0.8971049034499413</v>
      </c>
      <c r="Y18" s="39"/>
    </row>
    <row r="19" spans="1:23" ht="4.5" customHeight="1">
      <c r="A19" s="38"/>
      <c r="B19" s="178"/>
      <c r="C19" s="179"/>
      <c r="D19" s="180"/>
      <c r="E19" s="178"/>
      <c r="F19" s="179"/>
      <c r="G19" s="180"/>
      <c r="H19" s="178"/>
      <c r="I19" s="179"/>
      <c r="J19" s="180"/>
      <c r="K19" s="178"/>
      <c r="L19" s="179"/>
      <c r="M19" s="180"/>
      <c r="N19" s="178"/>
      <c r="O19" s="179"/>
      <c r="P19" s="180"/>
      <c r="Q19" s="178"/>
      <c r="R19" s="179"/>
      <c r="S19" s="180"/>
      <c r="T19" s="178"/>
      <c r="U19" s="179"/>
      <c r="V19" s="179"/>
      <c r="W19" s="100">
        <f t="shared" si="0"/>
      </c>
    </row>
    <row r="20" spans="1:24" ht="15">
      <c r="A20" s="132" t="s">
        <v>16</v>
      </c>
      <c r="B20" s="173">
        <f>+B22+B23</f>
        <v>970797008</v>
      </c>
      <c r="C20" s="176">
        <f>+C22+C23</f>
        <v>1127249860</v>
      </c>
      <c r="D20" s="175">
        <f>+C20-B20</f>
        <v>156452852</v>
      </c>
      <c r="E20" s="173">
        <f>+E22+E23</f>
        <v>96214021.24999999</v>
      </c>
      <c r="F20" s="176">
        <f>+F22+F23</f>
        <v>33048820.309999995</v>
      </c>
      <c r="G20" s="175">
        <f>+F20-E20</f>
        <v>-63165200.93999999</v>
      </c>
      <c r="H20" s="173">
        <f>+H22+H23</f>
        <v>804459.1099999999</v>
      </c>
      <c r="I20" s="176">
        <f>+I22+I23</f>
        <v>5072525.989999999</v>
      </c>
      <c r="J20" s="177">
        <f>+I20-H20</f>
        <v>4268066.879999999</v>
      </c>
      <c r="K20" s="173">
        <f>+K22+K23</f>
        <v>2084765.9100000001</v>
      </c>
      <c r="L20" s="176">
        <f>+L22+L23</f>
        <v>203097043.21000016</v>
      </c>
      <c r="M20" s="177">
        <f>+L20-K20</f>
        <v>201012277.30000016</v>
      </c>
      <c r="N20" s="173">
        <f>+N22+N23</f>
        <v>629571</v>
      </c>
      <c r="O20" s="176">
        <f>+O22+O23</f>
        <v>5688744.92</v>
      </c>
      <c r="P20" s="175">
        <f>+O20-N20</f>
        <v>5059173.92</v>
      </c>
      <c r="Q20" s="173">
        <f>+Q22+Q23</f>
        <v>0</v>
      </c>
      <c r="R20" s="176">
        <f>+R22+R23</f>
        <v>0</v>
      </c>
      <c r="S20" s="175">
        <f>+R20-Q20</f>
        <v>0</v>
      </c>
      <c r="T20" s="173">
        <f>+T22+T23</f>
        <v>99732817.26999998</v>
      </c>
      <c r="U20" s="176">
        <f>+U22+U23</f>
        <v>246907134.43000016</v>
      </c>
      <c r="V20" s="174">
        <f>+U20-T20</f>
        <v>147174317.16000018</v>
      </c>
      <c r="W20" s="101">
        <f t="shared" si="0"/>
        <v>1.4756859496063868</v>
      </c>
      <c r="X20" s="40"/>
    </row>
    <row r="21" spans="1:24" ht="4.5" customHeight="1">
      <c r="A21" s="38"/>
      <c r="B21" s="178"/>
      <c r="C21" s="179"/>
      <c r="D21" s="180"/>
      <c r="E21" s="178"/>
      <c r="F21" s="179"/>
      <c r="G21" s="180"/>
      <c r="H21" s="178"/>
      <c r="I21" s="179"/>
      <c r="J21" s="180"/>
      <c r="K21" s="178"/>
      <c r="L21" s="179"/>
      <c r="M21" s="180"/>
      <c r="N21" s="178"/>
      <c r="O21" s="179"/>
      <c r="P21" s="180"/>
      <c r="Q21" s="178"/>
      <c r="R21" s="179"/>
      <c r="S21" s="180"/>
      <c r="T21" s="178"/>
      <c r="U21" s="179"/>
      <c r="V21" s="179"/>
      <c r="W21" s="100">
        <f t="shared" si="0"/>
      </c>
      <c r="X21" s="40"/>
    </row>
    <row r="22" spans="1:24" ht="15">
      <c r="A22" s="114" t="s">
        <v>107</v>
      </c>
      <c r="B22" s="178">
        <f>+Egresos_1!F26</f>
        <v>176190036</v>
      </c>
      <c r="C22" s="179">
        <f>+Egresos_1!J26</f>
        <v>0</v>
      </c>
      <c r="D22" s="180">
        <f>+C22-B22</f>
        <v>-176190036</v>
      </c>
      <c r="E22" s="178">
        <v>0</v>
      </c>
      <c r="F22" s="179">
        <v>0</v>
      </c>
      <c r="G22" s="180">
        <f>+F22-E22</f>
        <v>0</v>
      </c>
      <c r="H22" s="181">
        <v>0</v>
      </c>
      <c r="I22" s="182">
        <v>0</v>
      </c>
      <c r="J22" s="180">
        <f>+I22-H22</f>
        <v>0</v>
      </c>
      <c r="K22" s="178">
        <v>0</v>
      </c>
      <c r="L22" s="179">
        <v>0</v>
      </c>
      <c r="M22" s="180">
        <f>+L22-K22</f>
        <v>0</v>
      </c>
      <c r="N22" s="178">
        <v>0</v>
      </c>
      <c r="O22" s="179">
        <v>0</v>
      </c>
      <c r="P22" s="180">
        <f>+O22-N22</f>
        <v>0</v>
      </c>
      <c r="Q22" s="178">
        <v>0</v>
      </c>
      <c r="R22" s="179">
        <v>0</v>
      </c>
      <c r="S22" s="180">
        <f>+R22-Q22</f>
        <v>0</v>
      </c>
      <c r="T22" s="178">
        <f>+E22+H22+K22+N22+Q22</f>
        <v>0</v>
      </c>
      <c r="U22" s="183">
        <f>+F22+I22+L22+O22+R22</f>
        <v>0</v>
      </c>
      <c r="V22" s="179">
        <f>+U22-T22</f>
        <v>0</v>
      </c>
      <c r="W22" s="100">
        <f t="shared" si="0"/>
      </c>
      <c r="X22" s="40"/>
    </row>
    <row r="23" spans="1:25" ht="15">
      <c r="A23" s="85" t="s">
        <v>39</v>
      </c>
      <c r="B23" s="173">
        <f>+B24+B25</f>
        <v>794606972</v>
      </c>
      <c r="C23" s="174">
        <f>+C24+C25</f>
        <v>1127249860</v>
      </c>
      <c r="D23" s="175">
        <f>+C23-B23</f>
        <v>332642888</v>
      </c>
      <c r="E23" s="173">
        <f>+E24+E25</f>
        <v>96214021.24999999</v>
      </c>
      <c r="F23" s="174">
        <f>+F24+F25</f>
        <v>33048820.309999995</v>
      </c>
      <c r="G23" s="175">
        <f>+F23-E23</f>
        <v>-63165200.93999999</v>
      </c>
      <c r="H23" s="173">
        <f>+H24+H25</f>
        <v>804459.1099999999</v>
      </c>
      <c r="I23" s="174">
        <f>+I24+I25</f>
        <v>5072525.989999999</v>
      </c>
      <c r="J23" s="175">
        <f>+I23-H23</f>
        <v>4268066.879999999</v>
      </c>
      <c r="K23" s="173">
        <f>+K24+K25</f>
        <v>2084765.9100000001</v>
      </c>
      <c r="L23" s="174">
        <f>+L24+L25</f>
        <v>203097043.21000016</v>
      </c>
      <c r="M23" s="175">
        <f>+L23-K23</f>
        <v>201012277.30000016</v>
      </c>
      <c r="N23" s="173">
        <f>+N24+N25</f>
        <v>629571</v>
      </c>
      <c r="O23" s="174">
        <f>+O24+O25</f>
        <v>5688744.92</v>
      </c>
      <c r="P23" s="175">
        <f>+O23-N23</f>
        <v>5059173.92</v>
      </c>
      <c r="Q23" s="173">
        <f>+Q24+Q25</f>
        <v>0</v>
      </c>
      <c r="R23" s="174">
        <f>+R24+R25</f>
        <v>0</v>
      </c>
      <c r="S23" s="175">
        <f>+R23-Q23</f>
        <v>0</v>
      </c>
      <c r="T23" s="173">
        <f>SUM(T24:T25)</f>
        <v>99732817.26999998</v>
      </c>
      <c r="U23" s="174">
        <f>SUM(U24:U25)</f>
        <v>246907134.43000016</v>
      </c>
      <c r="V23" s="174">
        <f>+U23-T23</f>
        <v>147174317.16000018</v>
      </c>
      <c r="W23" s="101">
        <f t="shared" si="0"/>
        <v>1.4756859496063868</v>
      </c>
      <c r="Y23" s="39"/>
    </row>
    <row r="24" spans="1:25" ht="15">
      <c r="A24" s="115" t="s">
        <v>57</v>
      </c>
      <c r="B24" s="178">
        <f>+Egresos_1!F29</f>
        <v>643930288</v>
      </c>
      <c r="C24" s="179">
        <f>+Egresos_1!J29</f>
        <v>1032315920</v>
      </c>
      <c r="D24" s="180">
        <f>+C24-B24</f>
        <v>388385632</v>
      </c>
      <c r="E24" s="178">
        <v>84221086.23999998</v>
      </c>
      <c r="F24" s="184">
        <v>29040365.15</v>
      </c>
      <c r="G24" s="180">
        <f>+F24-E24</f>
        <v>-55180721.08999998</v>
      </c>
      <c r="H24" s="178">
        <v>0</v>
      </c>
      <c r="I24" s="184">
        <v>0</v>
      </c>
      <c r="J24" s="180">
        <f>+I24-H24</f>
        <v>0</v>
      </c>
      <c r="K24" s="178">
        <v>2084765.9100000001</v>
      </c>
      <c r="L24" s="184">
        <v>202449624.41000015</v>
      </c>
      <c r="M24" s="180">
        <f>+L24-K24</f>
        <v>200364858.50000015</v>
      </c>
      <c r="N24" s="178">
        <v>0</v>
      </c>
      <c r="O24" s="184">
        <v>2176070</v>
      </c>
      <c r="P24" s="180">
        <f>+O24-N24</f>
        <v>2176070</v>
      </c>
      <c r="Q24" s="178">
        <v>0</v>
      </c>
      <c r="R24" s="184">
        <v>0</v>
      </c>
      <c r="S24" s="180">
        <f>+R24-Q24</f>
        <v>0</v>
      </c>
      <c r="T24" s="178">
        <f>+E24+H24+K24+N24+Q24</f>
        <v>86305852.14999998</v>
      </c>
      <c r="U24" s="179">
        <f>+F24+I24+L24+O24+R24</f>
        <v>233666059.56000015</v>
      </c>
      <c r="V24" s="179">
        <f>+U24-T24</f>
        <v>147360207.41000018</v>
      </c>
      <c r="W24" s="100">
        <f t="shared" si="0"/>
        <v>1.7074184859896573</v>
      </c>
      <c r="Y24" s="39"/>
    </row>
    <row r="25" spans="1:25" ht="15.75" thickBot="1">
      <c r="A25" s="116" t="s">
        <v>58</v>
      </c>
      <c r="B25" s="178">
        <f>+Egresos_1!F30</f>
        <v>150676684</v>
      </c>
      <c r="C25" s="184">
        <f>+Egresos_1!J30</f>
        <v>94933940</v>
      </c>
      <c r="D25" s="180">
        <f>+C25-B25</f>
        <v>-55742744</v>
      </c>
      <c r="E25" s="178">
        <v>11992935.01</v>
      </c>
      <c r="F25" s="185">
        <v>4008455.1599999983</v>
      </c>
      <c r="G25" s="180">
        <f>+F25-E25</f>
        <v>-7984479.8500000015</v>
      </c>
      <c r="H25" s="181">
        <v>804459.1099999999</v>
      </c>
      <c r="I25" s="182">
        <v>5072525.989999999</v>
      </c>
      <c r="J25" s="180">
        <f>+I25-H25</f>
        <v>4268066.879999999</v>
      </c>
      <c r="K25" s="178">
        <v>0</v>
      </c>
      <c r="L25" s="185">
        <v>647418.8</v>
      </c>
      <c r="M25" s="180">
        <f>+L25-K25</f>
        <v>647418.8</v>
      </c>
      <c r="N25" s="178">
        <v>629571</v>
      </c>
      <c r="O25" s="185">
        <v>3512674.9200000004</v>
      </c>
      <c r="P25" s="180">
        <f>+O25-N25</f>
        <v>2883103.9200000004</v>
      </c>
      <c r="Q25" s="178">
        <v>0</v>
      </c>
      <c r="R25" s="185">
        <v>0</v>
      </c>
      <c r="S25" s="180">
        <f>+R25-Q25</f>
        <v>0</v>
      </c>
      <c r="T25" s="178">
        <f>+E25+H25+K25+N25+Q25</f>
        <v>13426965.12</v>
      </c>
      <c r="U25" s="179">
        <f>+F25+I25+L25+O25+R25</f>
        <v>13241074.87</v>
      </c>
      <c r="V25" s="179">
        <f>+U25-T25</f>
        <v>-185890.25</v>
      </c>
      <c r="W25" s="100">
        <f t="shared" si="0"/>
        <v>-0.013844547024487988</v>
      </c>
      <c r="Y25" s="39"/>
    </row>
    <row r="26" spans="1:23" ht="15.75" thickBot="1">
      <c r="A26" s="138" t="s">
        <v>17</v>
      </c>
      <c r="B26" s="186">
        <f>+B12+B20</f>
        <v>10083530277</v>
      </c>
      <c r="C26" s="186">
        <f>+C12+C20</f>
        <v>10823337895</v>
      </c>
      <c r="D26" s="187">
        <f>+C26-B26</f>
        <v>739807618</v>
      </c>
      <c r="E26" s="186">
        <f>+E12+E20</f>
        <v>2519543304.259993</v>
      </c>
      <c r="F26" s="188">
        <f>+F12+F20</f>
        <v>2923748420.2699995</v>
      </c>
      <c r="G26" s="187">
        <f>+F26-E26</f>
        <v>404205116.0100064</v>
      </c>
      <c r="H26" s="186">
        <f>+H12+H20</f>
        <v>74044012.61000003</v>
      </c>
      <c r="I26" s="189">
        <f>+I12+I20</f>
        <v>50119770.27999998</v>
      </c>
      <c r="J26" s="187">
        <f>+I26-H26</f>
        <v>-23924242.33000005</v>
      </c>
      <c r="K26" s="186">
        <f>+K12+K20</f>
        <v>5739772.87</v>
      </c>
      <c r="L26" s="189">
        <f>+L12+L20</f>
        <v>1656415543.5600004</v>
      </c>
      <c r="M26" s="190">
        <f>+L26-K26</f>
        <v>1650675770.6900005</v>
      </c>
      <c r="N26" s="186">
        <f>+N12+N20</f>
        <v>160764799.25000003</v>
      </c>
      <c r="O26" s="188">
        <f>+O12+O20</f>
        <v>187901098.91999996</v>
      </c>
      <c r="P26" s="187">
        <f>+O26-N26</f>
        <v>27136299.669999927</v>
      </c>
      <c r="Q26" s="186">
        <f>+Q12+Q20</f>
        <v>0</v>
      </c>
      <c r="R26" s="188">
        <f>+R12+R20</f>
        <v>95880</v>
      </c>
      <c r="S26" s="187">
        <f>+R26-Q26</f>
        <v>95880</v>
      </c>
      <c r="T26" s="186">
        <f>+T12+T20</f>
        <v>2760091888.989993</v>
      </c>
      <c r="U26" s="188">
        <f>+U12+U20</f>
        <v>4818280713.03</v>
      </c>
      <c r="V26" s="188">
        <f>+U26-T26</f>
        <v>2058188824.0400066</v>
      </c>
      <c r="W26" s="137">
        <f>IF(T26=0,"",V26/T26)</f>
        <v>0.745695761887538</v>
      </c>
    </row>
    <row r="27" spans="1:23" ht="15">
      <c r="A27" s="65" t="s">
        <v>143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149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63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192"/>
    </row>
    <row r="30" spans="2:20" ht="15">
      <c r="B30" s="42"/>
      <c r="T30" s="42"/>
    </row>
    <row r="31" spans="3:21" ht="15">
      <c r="C31" s="42"/>
      <c r="U31" s="42"/>
    </row>
  </sheetData>
  <sheetProtection/>
  <mergeCells count="13">
    <mergeCell ref="K9:M9"/>
    <mergeCell ref="A2:W2"/>
    <mergeCell ref="A3:W3"/>
    <mergeCell ref="A1:W1"/>
    <mergeCell ref="B8:D8"/>
    <mergeCell ref="E8:W8"/>
    <mergeCell ref="A9:A10"/>
    <mergeCell ref="T9:W9"/>
    <mergeCell ref="N9:P9"/>
    <mergeCell ref="B9:D9"/>
    <mergeCell ref="E9:G9"/>
    <mergeCell ref="Q9:S9"/>
    <mergeCell ref="H9:J9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tabSelected="1" zoomScale="115" zoomScaleNormal="115" zoomScalePageLayoutView="0" workbookViewId="0" topLeftCell="A1">
      <selection activeCell="A7" sqref="A7:A9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5" width="11.7109375" style="6" bestFit="1" customWidth="1"/>
    <col min="6" max="6" width="12.003906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1.7109375" style="6" bestFit="1" customWidth="1"/>
    <col min="12" max="12" width="10.421875" style="105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20" width="11.7109375" style="6" bestFit="1" customWidth="1"/>
    <col min="21" max="21" width="11.7109375" style="105" bestFit="1" customWidth="1"/>
    <col min="22" max="22" width="6.57421875" style="105" bestFit="1" customWidth="1"/>
    <col min="23" max="16384" width="16.57421875" style="6" customWidth="1"/>
  </cols>
  <sheetData>
    <row r="1" spans="2:22" ht="14.25">
      <c r="B1" s="237" t="s">
        <v>147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2:23" ht="12.75">
      <c r="B2" s="238" t="s">
        <v>18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7"/>
    </row>
    <row r="3" spans="2:23" ht="15.75">
      <c r="B3" s="239" t="s">
        <v>116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45" t="s">
        <v>60</v>
      </c>
      <c r="B7" s="245" t="s">
        <v>136</v>
      </c>
      <c r="C7" s="8"/>
      <c r="D7" s="221" t="s">
        <v>26</v>
      </c>
      <c r="E7" s="222"/>
      <c r="F7" s="223"/>
      <c r="G7" s="221" t="s">
        <v>148</v>
      </c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3"/>
    </row>
    <row r="8" spans="1:22" ht="16.5" customHeight="1">
      <c r="A8" s="246"/>
      <c r="B8" s="246"/>
      <c r="C8" s="17"/>
      <c r="D8" s="240" t="s">
        <v>59</v>
      </c>
      <c r="E8" s="241"/>
      <c r="F8" s="242"/>
      <c r="G8" s="229" t="s">
        <v>19</v>
      </c>
      <c r="H8" s="230"/>
      <c r="I8" s="231"/>
      <c r="J8" s="229" t="s">
        <v>118</v>
      </c>
      <c r="K8" s="230"/>
      <c r="L8" s="231"/>
      <c r="M8" s="229" t="s">
        <v>20</v>
      </c>
      <c r="N8" s="230"/>
      <c r="O8" s="231"/>
      <c r="P8" s="229" t="s">
        <v>104</v>
      </c>
      <c r="Q8" s="230"/>
      <c r="R8" s="231"/>
      <c r="S8" s="229" t="s">
        <v>4</v>
      </c>
      <c r="T8" s="230"/>
      <c r="U8" s="230"/>
      <c r="V8" s="231"/>
    </row>
    <row r="9" spans="1:22" ht="17.25" customHeight="1" thickBot="1">
      <c r="A9" s="247"/>
      <c r="B9" s="247"/>
      <c r="C9" s="16"/>
      <c r="D9" s="139">
        <v>2020</v>
      </c>
      <c r="E9" s="140">
        <v>2021</v>
      </c>
      <c r="F9" s="141" t="s">
        <v>13</v>
      </c>
      <c r="G9" s="157">
        <v>2020</v>
      </c>
      <c r="H9" s="140">
        <v>2021</v>
      </c>
      <c r="I9" s="141" t="s">
        <v>13</v>
      </c>
      <c r="J9" s="157">
        <v>2020</v>
      </c>
      <c r="K9" s="140">
        <v>2021</v>
      </c>
      <c r="L9" s="141" t="s">
        <v>13</v>
      </c>
      <c r="M9" s="157">
        <v>2020</v>
      </c>
      <c r="N9" s="140">
        <v>2021</v>
      </c>
      <c r="O9" s="141" t="s">
        <v>13</v>
      </c>
      <c r="P9" s="157">
        <v>2020</v>
      </c>
      <c r="Q9" s="140">
        <v>2021</v>
      </c>
      <c r="R9" s="141" t="s">
        <v>13</v>
      </c>
      <c r="S9" s="157">
        <v>2020</v>
      </c>
      <c r="T9" s="140">
        <v>2021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61191</v>
      </c>
      <c r="E12" s="51">
        <v>61191</v>
      </c>
      <c r="F12" s="150">
        <f>+E12-D12</f>
        <v>0</v>
      </c>
      <c r="G12" s="50">
        <v>61191</v>
      </c>
      <c r="H12" s="51">
        <v>61191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61191</v>
      </c>
      <c r="T12" s="51">
        <f>+H12+K12+N12+Q12</f>
        <v>61191</v>
      </c>
      <c r="U12" s="150">
        <f>+T12-S12</f>
        <v>0</v>
      </c>
      <c r="V12" s="21">
        <f>IF(S12=0," ",U12/S12)</f>
        <v>0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62974731</v>
      </c>
      <c r="E14" s="51">
        <v>53244694</v>
      </c>
      <c r="F14" s="150">
        <f aca="true" t="shared" si="0" ref="F14:F24">+E14-D14</f>
        <v>-9730037</v>
      </c>
      <c r="G14" s="50">
        <v>62974731</v>
      </c>
      <c r="H14" s="51">
        <v>53244694</v>
      </c>
      <c r="I14" s="150">
        <f>+H14-G14</f>
        <v>-9730037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62974731</v>
      </c>
      <c r="T14" s="51">
        <f t="shared" si="1"/>
        <v>53244694</v>
      </c>
      <c r="U14" s="150">
        <f aca="true" t="shared" si="2" ref="U14:U24">+T14-S14</f>
        <v>-9730037</v>
      </c>
      <c r="V14" s="118">
        <f>IF(S14=0," ",U14/S14)</f>
        <v>-0.15450700376949605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37421240</v>
      </c>
      <c r="E15" s="51">
        <v>38136391</v>
      </c>
      <c r="F15" s="150">
        <f t="shared" si="0"/>
        <v>715151</v>
      </c>
      <c r="G15" s="50">
        <v>37421240</v>
      </c>
      <c r="H15" s="51">
        <v>38136391</v>
      </c>
      <c r="I15" s="150">
        <f>+H15-G15</f>
        <v>715151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37421240</v>
      </c>
      <c r="T15" s="51">
        <f t="shared" si="1"/>
        <v>38136391</v>
      </c>
      <c r="U15" s="150">
        <f t="shared" si="2"/>
        <v>715151</v>
      </c>
      <c r="V15" s="118">
        <f>IF(S15=0," ",U15/S15)</f>
        <v>0.019110831175022526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145568641</v>
      </c>
      <c r="E16" s="51">
        <v>86687487</v>
      </c>
      <c r="F16" s="150">
        <f t="shared" si="0"/>
        <v>-58881154</v>
      </c>
      <c r="G16" s="50">
        <v>145568641</v>
      </c>
      <c r="H16" s="51">
        <v>86687487</v>
      </c>
      <c r="I16" s="150">
        <f>+H16-G16</f>
        <v>-58881154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145568641</v>
      </c>
      <c r="T16" s="51">
        <f t="shared" si="1"/>
        <v>86687487</v>
      </c>
      <c r="U16" s="150">
        <f t="shared" si="2"/>
        <v>-58881154</v>
      </c>
      <c r="V16" s="118">
        <f>IF(S16=0," ",U16/S16)</f>
        <v>-0.4044906485044399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595873441</v>
      </c>
      <c r="E18" s="51">
        <v>437664754</v>
      </c>
      <c r="F18" s="150">
        <f>+E18-D18</f>
        <v>-158208687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v>595289641</v>
      </c>
      <c r="N18" s="51">
        <v>433811079</v>
      </c>
      <c r="O18" s="150">
        <f>+N18-M18</f>
        <v>-161478562</v>
      </c>
      <c r="P18" s="50">
        <v>583800</v>
      </c>
      <c r="Q18" s="51">
        <v>3853675</v>
      </c>
      <c r="R18" s="150">
        <f>+Q18-P18</f>
        <v>3269875</v>
      </c>
      <c r="S18" s="50">
        <f>+G18+J18+M18+P18</f>
        <v>595873441</v>
      </c>
      <c r="T18" s="51">
        <f>+H18+K18+N18+Q18</f>
        <v>437664754</v>
      </c>
      <c r="U18" s="150">
        <f>+T18-S18</f>
        <v>-158208687</v>
      </c>
      <c r="V18" s="118">
        <f>IF(S18=0," ",U18/S18)</f>
        <v>-0.265507196854575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>
        <v>34700</v>
      </c>
      <c r="E19" s="51">
        <v>28213066</v>
      </c>
      <c r="F19" s="150">
        <f>+E19-D19</f>
        <v>28178366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50">
        <v>34700</v>
      </c>
      <c r="N19" s="51">
        <v>28213066</v>
      </c>
      <c r="O19" s="150">
        <f>+N19-M19</f>
        <v>28178366</v>
      </c>
      <c r="P19" s="50">
        <v>0</v>
      </c>
      <c r="Q19" s="51">
        <v>0</v>
      </c>
      <c r="R19" s="150">
        <f>+Q19-P19</f>
        <v>0</v>
      </c>
      <c r="S19" s="50">
        <f>+G19+J19+M19+P19</f>
        <v>34700</v>
      </c>
      <c r="T19" s="51">
        <f>+H19+K19+N19+Q19</f>
        <v>28213066</v>
      </c>
      <c r="U19" s="150">
        <f>+T19-S19</f>
        <v>28178366</v>
      </c>
      <c r="V19" s="118">
        <f>IF(S19=0," ",U19/S19)</f>
        <v>812.0566570605188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/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614325</v>
      </c>
      <c r="E21" s="52">
        <v>554048</v>
      </c>
      <c r="F21" s="150">
        <f t="shared" si="0"/>
        <v>-60277</v>
      </c>
      <c r="G21" s="50">
        <v>614325</v>
      </c>
      <c r="H21" s="51">
        <v>554048</v>
      </c>
      <c r="I21" s="150">
        <f>+H21-G21</f>
        <v>-60277</v>
      </c>
      <c r="J21" s="50">
        <v>0</v>
      </c>
      <c r="K21" s="52">
        <v>0</v>
      </c>
      <c r="L21" s="150">
        <f>+K21-J21</f>
        <v>0</v>
      </c>
      <c r="M21" s="50">
        <v>0</v>
      </c>
      <c r="N21" s="52">
        <v>0</v>
      </c>
      <c r="O21" s="150">
        <f>+N21-M21</f>
        <v>0</v>
      </c>
      <c r="P21" s="50">
        <v>0</v>
      </c>
      <c r="Q21" s="52">
        <v>0</v>
      </c>
      <c r="R21" s="150">
        <f>+Q21-P21</f>
        <v>0</v>
      </c>
      <c r="S21" s="50">
        <f aca="true" t="shared" si="3" ref="S21:T24">+G21+J21+M21+P21</f>
        <v>614325</v>
      </c>
      <c r="T21" s="52">
        <f t="shared" si="3"/>
        <v>554048</v>
      </c>
      <c r="U21" s="150">
        <f t="shared" si="2"/>
        <v>-60277</v>
      </c>
      <c r="V21" s="118">
        <f>IF(S21=0," ",U21/S21)</f>
        <v>-0.09811907378016523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9292511</v>
      </c>
      <c r="E22" s="51">
        <v>14329615</v>
      </c>
      <c r="F22" s="150">
        <f t="shared" si="0"/>
        <v>5037104</v>
      </c>
      <c r="G22" s="50">
        <v>9292511</v>
      </c>
      <c r="H22" s="51">
        <v>14329615</v>
      </c>
      <c r="I22" s="150">
        <f>+H22-G22</f>
        <v>5037104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>+Q22-P22</f>
        <v>0</v>
      </c>
      <c r="S22" s="50">
        <f t="shared" si="3"/>
        <v>9292511</v>
      </c>
      <c r="T22" s="51">
        <f t="shared" si="3"/>
        <v>14329615</v>
      </c>
      <c r="U22" s="150">
        <f t="shared" si="2"/>
        <v>5037104</v>
      </c>
      <c r="V22" s="118">
        <f>IF(S22=0," ",U22/S22)</f>
        <v>0.5420605905120801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463020</v>
      </c>
      <c r="E23" s="51">
        <v>5580</v>
      </c>
      <c r="F23" s="150">
        <f>+E23-D23</f>
        <v>-457440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v>463020</v>
      </c>
      <c r="N23" s="51">
        <v>5580</v>
      </c>
      <c r="O23" s="150">
        <f>+N23-M23</f>
        <v>-457440</v>
      </c>
      <c r="P23" s="50">
        <v>0</v>
      </c>
      <c r="Q23" s="51">
        <v>0</v>
      </c>
      <c r="R23" s="150">
        <f>+Q23-P23</f>
        <v>0</v>
      </c>
      <c r="S23" s="50">
        <f t="shared" si="3"/>
        <v>463020</v>
      </c>
      <c r="T23" s="51">
        <f t="shared" si="3"/>
        <v>5580</v>
      </c>
      <c r="U23" s="150">
        <f>+T23-S23</f>
        <v>-457440</v>
      </c>
      <c r="V23" s="118">
        <f>IF(S23=0," ",U23/S23)</f>
        <v>-0.9879486847220422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1713320</v>
      </c>
      <c r="E24" s="51">
        <v>963447</v>
      </c>
      <c r="F24" s="150">
        <f t="shared" si="0"/>
        <v>-749873</v>
      </c>
      <c r="G24" s="50">
        <v>1713320</v>
      </c>
      <c r="H24" s="51">
        <v>941813</v>
      </c>
      <c r="I24" s="150">
        <f>+H24-G24</f>
        <v>-771507</v>
      </c>
      <c r="J24" s="50">
        <v>0</v>
      </c>
      <c r="K24" s="51">
        <v>0</v>
      </c>
      <c r="L24" s="150">
        <f>+K24-J24</f>
        <v>0</v>
      </c>
      <c r="M24" s="50">
        <v>0</v>
      </c>
      <c r="N24" s="51">
        <v>21634</v>
      </c>
      <c r="O24" s="150">
        <f>+N24-M24</f>
        <v>21634</v>
      </c>
      <c r="P24" s="50">
        <v>0</v>
      </c>
      <c r="Q24" s="51">
        <v>0</v>
      </c>
      <c r="R24" s="150">
        <f>+Q24-P24</f>
        <v>0</v>
      </c>
      <c r="S24" s="50">
        <f t="shared" si="3"/>
        <v>1713320</v>
      </c>
      <c r="T24" s="51">
        <f t="shared" si="3"/>
        <v>963447</v>
      </c>
      <c r="U24" s="150">
        <f t="shared" si="2"/>
        <v>-749873</v>
      </c>
      <c r="V24" s="118">
        <f>IF(S24=0," ",U24/S24)</f>
        <v>-0.43767247215931643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1662739247</v>
      </c>
      <c r="E26" s="51">
        <v>1554104348</v>
      </c>
      <c r="F26" s="150">
        <f>+E26-D26</f>
        <v>-108634899</v>
      </c>
      <c r="G26" s="50">
        <v>0</v>
      </c>
      <c r="H26" s="51">
        <v>0</v>
      </c>
      <c r="I26" s="150">
        <f>+H26-G26</f>
        <v>0</v>
      </c>
      <c r="J26" s="50">
        <v>1662739247</v>
      </c>
      <c r="K26" s="51">
        <v>1554104348</v>
      </c>
      <c r="L26" s="150">
        <f>+K26-J26</f>
        <v>-108634899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1662739247</v>
      </c>
      <c r="T26" s="51">
        <f>+H26+K26+N26+Q26</f>
        <v>1554104348</v>
      </c>
      <c r="U26" s="150">
        <f>+T26-S26</f>
        <v>-108634899</v>
      </c>
      <c r="V26" s="118">
        <f>IF(S26=0," ",U26/S26)</f>
        <v>-0.06533489793784845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291811613</v>
      </c>
      <c r="E27" s="51">
        <v>1253759908</v>
      </c>
      <c r="F27" s="150">
        <f>+E27-D27</f>
        <v>961948295</v>
      </c>
      <c r="G27" s="50">
        <v>0</v>
      </c>
      <c r="H27" s="51">
        <v>0</v>
      </c>
      <c r="I27" s="150">
        <f>+H27-G27</f>
        <v>0</v>
      </c>
      <c r="J27" s="50">
        <v>291811613</v>
      </c>
      <c r="K27" s="51">
        <v>1253759908</v>
      </c>
      <c r="L27" s="150">
        <f>+K27-J27</f>
        <v>961948295</v>
      </c>
      <c r="M27" s="50">
        <v>0</v>
      </c>
      <c r="N27" s="51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0">
        <f>+G27+J27+M27+P27</f>
        <v>291811613</v>
      </c>
      <c r="T27" s="51">
        <f>+H27+K27+N27+Q27</f>
        <v>1253759908</v>
      </c>
      <c r="U27" s="150">
        <f>+T27-S27</f>
        <v>961948295</v>
      </c>
      <c r="V27" s="118">
        <f>IF(S27=0," ",U27/S27)</f>
        <v>3.2964702299219324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166671222</v>
      </c>
      <c r="E29" s="51">
        <v>310308029</v>
      </c>
      <c r="F29" s="150">
        <f>+E29-D29</f>
        <v>143636807</v>
      </c>
      <c r="G29" s="50">
        <v>105247070</v>
      </c>
      <c r="H29" s="51">
        <v>60560116</v>
      </c>
      <c r="I29" s="150">
        <f>+H29-G29</f>
        <v>-44686954</v>
      </c>
      <c r="J29" s="50">
        <v>0</v>
      </c>
      <c r="K29" s="51">
        <v>125031085</v>
      </c>
      <c r="L29" s="150">
        <f>+K29-J29</f>
        <v>125031085</v>
      </c>
      <c r="M29" s="50">
        <v>59146099</v>
      </c>
      <c r="N29" s="51">
        <v>123455784</v>
      </c>
      <c r="O29" s="150">
        <f>+N29-M29</f>
        <v>64309685</v>
      </c>
      <c r="P29" s="50">
        <v>2278053</v>
      </c>
      <c r="Q29" s="51">
        <v>1261044</v>
      </c>
      <c r="R29" s="150">
        <f>+Q29-P29</f>
        <v>-1017009</v>
      </c>
      <c r="S29" s="50">
        <f>+G29+J29+M29+P29</f>
        <v>166671222</v>
      </c>
      <c r="T29" s="51">
        <f>+H29+K29+N29+Q29</f>
        <v>310308029</v>
      </c>
      <c r="U29" s="150">
        <f>+T29-S29</f>
        <v>143636807</v>
      </c>
      <c r="V29" s="118">
        <f>IF(S29=0," ",U29/S29)</f>
        <v>0.8617972873565419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43" t="s">
        <v>4</v>
      </c>
      <c r="B31" s="244"/>
      <c r="C31" s="17"/>
      <c r="D31" s="152">
        <f>SUM(D12:D29)</f>
        <v>2975239202</v>
      </c>
      <c r="E31" s="153">
        <f aca="true" t="shared" si="4" ref="E31:U31">SUM(E12:E29)</f>
        <v>3778032558</v>
      </c>
      <c r="F31" s="154">
        <f t="shared" si="4"/>
        <v>802793356</v>
      </c>
      <c r="G31" s="152">
        <f t="shared" si="4"/>
        <v>362893029</v>
      </c>
      <c r="H31" s="155">
        <f>SUM(H12:H29)</f>
        <v>254515355</v>
      </c>
      <c r="I31" s="154">
        <f t="shared" si="4"/>
        <v>-108377674</v>
      </c>
      <c r="J31" s="152">
        <f t="shared" si="4"/>
        <v>1954550860</v>
      </c>
      <c r="K31" s="155">
        <f t="shared" si="4"/>
        <v>2932895341</v>
      </c>
      <c r="L31" s="154">
        <f t="shared" si="4"/>
        <v>978344481</v>
      </c>
      <c r="M31" s="152">
        <f t="shared" si="4"/>
        <v>654933460</v>
      </c>
      <c r="N31" s="155">
        <f t="shared" si="4"/>
        <v>585507143</v>
      </c>
      <c r="O31" s="154">
        <f t="shared" si="4"/>
        <v>-69426317</v>
      </c>
      <c r="P31" s="152">
        <f t="shared" si="4"/>
        <v>2861853</v>
      </c>
      <c r="Q31" s="155">
        <f t="shared" si="4"/>
        <v>5114719</v>
      </c>
      <c r="R31" s="154">
        <f t="shared" si="4"/>
        <v>2252866</v>
      </c>
      <c r="S31" s="152">
        <f t="shared" si="4"/>
        <v>2975239202</v>
      </c>
      <c r="T31" s="155">
        <f t="shared" si="4"/>
        <v>3778032558</v>
      </c>
      <c r="U31" s="154">
        <f t="shared" si="4"/>
        <v>802793356</v>
      </c>
      <c r="V31" s="156">
        <f>IF(S31=0," ",U31/S31)</f>
        <v>0.2698248112152967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150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8"/>
      <c r="N34" s="158"/>
      <c r="O34" s="47"/>
      <c r="P34" s="111"/>
      <c r="R34" s="47"/>
      <c r="S34" s="158"/>
      <c r="T34" s="158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A31:B31"/>
    <mergeCell ref="S8:V8"/>
    <mergeCell ref="B7:B9"/>
    <mergeCell ref="A7:A9"/>
    <mergeCell ref="M8:O8"/>
    <mergeCell ref="B1:V1"/>
    <mergeCell ref="B2:V2"/>
    <mergeCell ref="B3:V3"/>
    <mergeCell ref="D8:F8"/>
    <mergeCell ref="G8:I8"/>
    <mergeCell ref="J8:L8"/>
    <mergeCell ref="P8:R8"/>
    <mergeCell ref="D7:F7"/>
    <mergeCell ref="G7:V7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2021-07-19T23:04:18Z</dcterms:modified>
  <cp:category/>
  <cp:version/>
  <cp:contentType/>
  <cp:contentStatus/>
</cp:coreProperties>
</file>