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gresos_1" sheetId="1" r:id="rId1"/>
    <sheet name="Egresos_2" sheetId="2" r:id="rId2"/>
    <sheet name="Gto_09_10" sheetId="3" r:id="rId3"/>
    <sheet name="Ing_2021_2022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'Ing_2021_2022'!$A$1:$V$40</definedName>
  </definedNames>
  <calcPr fullCalcOnLoad="1"/>
</workbook>
</file>

<file path=xl/sharedStrings.xml><?xml version="1.0" encoding="utf-8"?>
<sst xmlns="http://schemas.openxmlformats.org/spreadsheetml/2006/main" count="191" uniqueCount="150">
  <si>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</si>
  <si>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</si>
  <si>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</si>
  <si>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</si>
  <si>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</si>
  <si>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</si>
  <si>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</si>
  <si>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</si>
  <si>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</si>
  <si>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</si>
  <si>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</si>
  <si>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</si>
  <si>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</si>
  <si>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</si>
  <si>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</si>
  <si>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</si>
  <si>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</si>
  <si>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</si>
  <si>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</si>
  <si>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</si>
  <si>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</si>
  <si>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</si>
  <si>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</si>
  <si>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</si>
  <si>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</si>
  <si>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</si>
  <si>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</si>
  <si>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</si>
  <si>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</si>
  <si>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</si>
  <si>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</si>
  <si>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</si>
  <si>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</si>
  <si>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</si>
  <si>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</si>
  <si>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</si>
  <si>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</si>
  <si>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</si>
  <si>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</si>
  <si>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</si>
  <si>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</si>
  <si>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</si>
  <si>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</si>
  <si>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</si>
  <si>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</si>
  <si>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</si>
  <si>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</si>
  <si>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</si>
  <si>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</si>
  <si>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</si>
  <si>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</si>
  <si>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</si>
  <si>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</si>
  <si>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</si>
  <si>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</si>
  <si>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</si>
  <si>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</si>
  <si>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</si>
  <si>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</si>
  <si>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</si>
  <si>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</si>
  <si>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</si>
  <si>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</si>
  <si>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</si>
  <si>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</si>
  <si>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</si>
  <si>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</si>
  <si>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</si>
  <si>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</si>
  <si>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</si>
  <si>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</si>
  <si>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</si>
  <si>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</si>
  <si>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</si>
  <si>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</si>
  <si>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</si>
  <si>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</si>
  <si>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</si>
  <si>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</si>
  <si>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</si>
  <si>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</si>
  <si>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</si>
  <si>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</si>
  <si>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</si>
  <si>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</si>
  <si>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</si>
  <si>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</si>
  <si>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</si>
  <si>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</si>
  <si>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</si>
  <si>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</si>
  <si>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</si>
  <si>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</si>
  <si>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</si>
  <si>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</si>
  <si>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</si>
  <si>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</si>
  <si>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</si>
  <si>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</si>
  <si>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</si>
  <si>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</si>
  <si>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</si>
  <si>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</si>
  <si>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</si>
  <si>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</si>
  <si>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</si>
  <si>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</si>
  <si>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</si>
  <si>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</si>
  <si>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</si>
  <si>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</si>
  <si>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</si>
  <si>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</si>
  <si>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</si>
  <si>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</si>
  <si>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</si>
  <si>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</si>
  <si>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</si>
  <si>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</si>
  <si>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</si>
  <si>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</si>
  <si>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</si>
  <si>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</si>
  <si>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</si>
  <si>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</si>
  <si>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</si>
  <si>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</si>
  <si>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</si>
  <si>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</si>
  <si>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</si>
  <si>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</si>
  <si>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</si>
  <si>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</si>
  <si>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</si>
  <si>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</si>
  <si>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</si>
  <si>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</si>
  <si>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5 RECURSOS DETERMINADOS</t>
  </si>
  <si>
    <t>AÑO FISCAL 2021</t>
  </si>
  <si>
    <t>EJECUCION III TRIMESTRE (*)</t>
  </si>
  <si>
    <t>EJECUCION AL
III TRIMESTRE (*)</t>
  </si>
  <si>
    <t>EJECUCION
III TRIMESTRE
 /*</t>
  </si>
  <si>
    <t>EJECUCION III TRIMESTRE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</si>
  <si>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</t>
    </r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</si>
  <si>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Devengados.</t>
    </r>
  </si>
  <si>
    <t>PRESUPUESTO DE EGRESOS COMPARATIVO III TRIMESTRE AÑO FISCAL 2021 - 2022</t>
  </si>
  <si>
    <t>AÑO FISCAL 2022</t>
  </si>
  <si>
    <t>Fuente : Consulta Amigable: Base de Datos MEF, al 30 de Setiembre del 2022.</t>
  </si>
  <si>
    <t>RESULTADOS OPERATIVOS COMPARATIVOS III TRIMESTRE AÑOS FISCALES 2021 - 2022</t>
  </si>
  <si>
    <t>INGRESOS COMPARATIVOS III TRIMESTRE AÑO FISCAL 2021 - 2022</t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</si>
</sst>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9" formatCode="_-* #,##0_-;\-* #,##0_-;_-* &quot;-&quot;_-;_-@_-"/>
    <numFmt numFmtId="204" formatCode="_ &quot;€&quot;* #,##0_ ;_ &quot;€&quot;* \-#,##0_ ;_ &quot;€&quot;* &quot;-&quot;_ ;_ @_ "/>
    <numFmt numFmtId="205" formatCode="_ &quot;€&quot;* #,##0.00_ ;_ &quot;€&quot;* \-#,##0.00_ ;_ &quot;€&quot;* &quot;-&quot;??_ ;_ @_ "/>
    <numFmt numFmtId="206" formatCode="#,##0_ ;\-#,##0\ "/>
    <numFmt numFmtId="207" formatCode="#,##0;[Red]\(#,##0\)"/>
    <numFmt numFmtId="208" formatCode="_ * #,##0_)\ &quot;Pts&quot;_ ;_ * \(#,##0\)\ &quot;Pts&quot;_ ;_ * &quot;-&quot;_)\ &quot;Pts&quot;_ ;_ @_ "/>
    <numFmt numFmtId="210" formatCode="0.0%"/>
    <numFmt numFmtId="220" formatCode="_([$€-2]\ * #,##0.00_);_([$€-2]\ * \(#,##0.00\);_([$€-2]\ * &quot;-&quot;??_)"/>
    <numFmt numFmtId="222" formatCode="_ * #,##0_ ;_ * \-#,##0_ ;_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2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9" fontId="7" fillId="0" borderId="0" xfId="54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7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169" fontId="7" fillId="0" borderId="0" xfId="54" applyNumberFormat="1" applyFont="1" applyFill="1" applyBorder="1" applyAlignment="1">
      <alignment vertical="center" wrapText="1"/>
    </xf>
    <xf numFmtId="169" fontId="6" fillId="0" borderId="13" xfId="54" applyNumberFormat="1" applyFont="1" applyFill="1" applyBorder="1" applyAlignment="1">
      <alignment vertical="center" wrapText="1"/>
    </xf>
    <xf numFmtId="169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9" fontId="6" fillId="0" borderId="14" xfId="54" applyNumberFormat="1" applyFont="1" applyFill="1" applyBorder="1" applyAlignment="1">
      <alignment vertical="center"/>
    </xf>
    <xf numFmtId="169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7" fontId="6" fillId="0" borderId="13" xfId="54" applyNumberFormat="1" applyFont="1" applyFill="1" applyBorder="1" applyAlignment="1">
      <alignment/>
    </xf>
    <xf numFmtId="41" fontId="6" fillId="0" borderId="15" xfId="54" applyNumberFormat="1" applyFont="1" applyFill="1" applyBorder="1" applyAlignment="1">
      <alignment vertical="center"/>
    </xf>
    <xf numFmtId="41" fontId="6" fillId="0" borderId="17" xfId="54" applyNumberFormat="1" applyFont="1" applyFill="1" applyBorder="1" applyAlignment="1">
      <alignment vertical="center"/>
    </xf>
    <xf numFmtId="41" fontId="6" fillId="0" borderId="17" xfId="54" applyNumberFormat="1" applyFont="1" applyFill="1" applyBorder="1" applyAlignment="1">
      <alignment horizontal="right" vertical="center"/>
    </xf>
    <xf numFmtId="41" fontId="7" fillId="0" borderId="15" xfId="54" applyNumberFormat="1" applyFont="1" applyFill="1" applyBorder="1" applyAlignment="1">
      <alignment vertical="center"/>
    </xf>
    <xf numFmtId="41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6" fontId="6" fillId="0" borderId="0" xfId="0" applyNumberFormat="1" applyFont="1" applyFill="1" applyAlignment="1">
      <alignment vertical="center"/>
    </xf>
    <xf numFmtId="206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39" fontId="14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10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10" fontId="24" fillId="0" borderId="19" xfId="57" applyNumberFormat="1" applyFont="1" applyBorder="1" applyAlignment="1">
      <alignment horizontal="center" vertical="center"/>
    </xf>
    <xf numFmtId="210" fontId="24" fillId="0" borderId="20" xfId="57" applyNumberFormat="1" applyFont="1" applyBorder="1" applyAlignment="1">
      <alignment horizontal="center" vertical="center"/>
    </xf>
    <xf numFmtId="210" fontId="24" fillId="0" borderId="21" xfId="57" applyNumberFormat="1" applyFont="1" applyBorder="1" applyAlignment="1">
      <alignment horizontal="center" vertical="center"/>
    </xf>
    <xf numFmtId="210" fontId="24" fillId="0" borderId="22" xfId="57" applyNumberFormat="1" applyFont="1" applyBorder="1" applyAlignment="1">
      <alignment horizontal="center" vertical="center"/>
    </xf>
    <xf numFmtId="210" fontId="24" fillId="0" borderId="23" xfId="57" applyNumberFormat="1" applyFont="1" applyBorder="1" applyAlignment="1">
      <alignment horizontal="center" vertical="center"/>
    </xf>
    <xf numFmtId="210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3" xfId="0" applyNumberFormat="1" applyFont="1" applyFill="1" applyBorder="1" applyAlignment="1" applyProtection="1">
      <alignment horizontal="center" vertical="center"/>
      <protection/>
    </xf>
    <xf numFmtId="10" fontId="13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22" fontId="16" fillId="0" borderId="0" xfId="50" applyNumberFormat="1" applyFont="1" applyAlignment="1">
      <alignment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10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1" fontId="6" fillId="0" borderId="15" xfId="54" applyNumberFormat="1" applyFont="1" applyFill="1" applyBorder="1" applyAlignment="1">
      <alignment/>
    </xf>
    <xf numFmtId="41" fontId="6" fillId="0" borderId="17" xfId="54" applyNumberFormat="1" applyFont="1" applyFill="1" applyBorder="1" applyAlignment="1">
      <alignment/>
    </xf>
    <xf numFmtId="41" fontId="7" fillId="0" borderId="13" xfId="54" applyNumberFormat="1" applyFont="1" applyFill="1" applyBorder="1" applyAlignment="1">
      <alignment/>
    </xf>
    <xf numFmtId="41" fontId="6" fillId="0" borderId="0" xfId="54" applyNumberFormat="1" applyFont="1" applyFill="1" applyBorder="1" applyAlignment="1">
      <alignment/>
    </xf>
    <xf numFmtId="41" fontId="7" fillId="0" borderId="0" xfId="54" applyNumberFormat="1" applyFont="1" applyFill="1" applyBorder="1" applyAlignment="1">
      <alignment/>
    </xf>
    <xf numFmtId="41" fontId="6" fillId="0" borderId="10" xfId="54" applyNumberFormat="1" applyFont="1" applyFill="1" applyBorder="1" applyAlignment="1">
      <alignment/>
    </xf>
    <xf numFmtId="41" fontId="7" fillId="0" borderId="14" xfId="54" applyNumberFormat="1" applyFont="1" applyFill="1" applyBorder="1" applyAlignment="1">
      <alignment vertical="center"/>
    </xf>
    <xf numFmtId="41" fontId="7" fillId="0" borderId="13" xfId="54" applyNumberFormat="1" applyFont="1" applyFill="1" applyBorder="1" applyAlignment="1">
      <alignment vertical="center"/>
    </xf>
    <xf numFmtId="41" fontId="6" fillId="0" borderId="0" xfId="54" applyNumberFormat="1" applyFont="1" applyFill="1" applyBorder="1" applyAlignment="1">
      <alignment vertical="center"/>
    </xf>
    <xf numFmtId="41" fontId="7" fillId="34" borderId="37" xfId="54" applyNumberFormat="1" applyFont="1" applyFill="1" applyBorder="1" applyAlignment="1">
      <alignment vertical="center"/>
    </xf>
    <xf numFmtId="41" fontId="7" fillId="34" borderId="34" xfId="54" applyNumberFormat="1" applyFont="1" applyFill="1" applyBorder="1" applyAlignment="1">
      <alignment vertical="center"/>
    </xf>
    <xf numFmtId="41" fontId="7" fillId="34" borderId="36" xfId="54" applyNumberFormat="1" applyFont="1" applyFill="1" applyBorder="1" applyAlignment="1">
      <alignment vertical="center"/>
    </xf>
    <xf numFmtId="41" fontId="7" fillId="34" borderId="38" xfId="54" applyNumberFormat="1" applyFont="1" applyFill="1" applyBorder="1" applyAlignment="1">
      <alignment vertical="center"/>
    </xf>
    <xf numFmtId="41" fontId="6" fillId="0" borderId="0" xfId="0" applyNumberFormat="1" applyFont="1" applyAlignment="1">
      <alignment/>
    </xf>
    <xf numFmtId="169" fontId="6" fillId="0" borderId="17" xfId="0" applyNumberFormat="1" applyFont="1" applyBorder="1" applyAlignment="1">
      <alignment vertical="center"/>
    </xf>
    <xf numFmtId="169" fontId="7" fillId="33" borderId="28" xfId="0" applyNumberFormat="1" applyFont="1" applyFill="1" applyBorder="1" applyAlignment="1">
      <alignment vertical="center"/>
    </xf>
    <xf numFmtId="169" fontId="7" fillId="33" borderId="28" xfId="0" applyNumberFormat="1" applyFont="1" applyFill="1" applyBorder="1" applyAlignment="1">
      <alignment vertical="center"/>
    </xf>
    <xf numFmtId="169" fontId="6" fillId="0" borderId="24" xfId="0" applyNumberFormat="1" applyFont="1" applyBorder="1" applyAlignment="1">
      <alignment vertical="center"/>
    </xf>
    <xf numFmtId="169" fontId="6" fillId="0" borderId="17" xfId="0" applyNumberFormat="1" applyFont="1" applyBorder="1" applyAlignment="1">
      <alignment vertical="center"/>
    </xf>
    <xf numFmtId="169" fontId="22" fillId="33" borderId="28" xfId="0" applyNumberFormat="1" applyFont="1" applyFill="1" applyBorder="1" applyAlignment="1">
      <alignment horizontal="right" vertical="center"/>
    </xf>
    <xf numFmtId="169" fontId="24" fillId="0" borderId="19" xfId="0" applyNumberFormat="1" applyFont="1" applyBorder="1" applyAlignment="1">
      <alignment vertical="center"/>
    </xf>
    <xf numFmtId="169" fontId="24" fillId="0" borderId="20" xfId="0" applyNumberFormat="1" applyFont="1" applyBorder="1" applyAlignment="1">
      <alignment vertical="center"/>
    </xf>
    <xf numFmtId="169" fontId="22" fillId="33" borderId="28" xfId="0" applyNumberFormat="1" applyFont="1" applyFill="1" applyBorder="1" applyAlignment="1">
      <alignment vertical="center"/>
    </xf>
    <xf numFmtId="169" fontId="24" fillId="0" borderId="21" xfId="0" applyNumberFormat="1" applyFont="1" applyBorder="1" applyAlignment="1">
      <alignment vertical="center"/>
    </xf>
    <xf numFmtId="169" fontId="24" fillId="0" borderId="22" xfId="0" applyNumberFormat="1" applyFont="1" applyBorder="1" applyAlignment="1">
      <alignment vertical="center"/>
    </xf>
    <xf numFmtId="169" fontId="24" fillId="0" borderId="23" xfId="0" applyNumberFormat="1" applyFont="1" applyBorder="1" applyAlignment="1">
      <alignment vertical="center"/>
    </xf>
    <xf numFmtId="169" fontId="24" fillId="0" borderId="17" xfId="0" applyNumberFormat="1" applyFont="1" applyBorder="1" applyAlignment="1">
      <alignment vertical="center"/>
    </xf>
    <xf numFmtId="169" fontId="24" fillId="0" borderId="0" xfId="0" applyNumberFormat="1" applyFont="1" applyAlignment="1">
      <alignment vertical="center"/>
    </xf>
    <xf numFmtId="169" fontId="13" fillId="33" borderId="15" xfId="0" applyNumberFormat="1" applyFont="1" applyFill="1" applyBorder="1" applyAlignment="1" applyProtection="1">
      <alignment vertical="center"/>
      <protection/>
    </xf>
    <xf numFmtId="169" fontId="13" fillId="33" borderId="11" xfId="0" applyNumberFormat="1" applyFont="1" applyFill="1" applyBorder="1" applyAlignment="1" applyProtection="1">
      <alignment vertical="center"/>
      <protection/>
    </xf>
    <xf numFmtId="169" fontId="13" fillId="33" borderId="13" xfId="0" applyNumberFormat="1" applyFont="1" applyFill="1" applyBorder="1" applyAlignment="1" applyProtection="1">
      <alignment vertical="center"/>
      <protection/>
    </xf>
    <xf numFmtId="169" fontId="13" fillId="33" borderId="17" xfId="0" applyNumberFormat="1" applyFont="1" applyFill="1" applyBorder="1" applyAlignment="1" applyProtection="1">
      <alignment vertical="center"/>
      <protection/>
    </xf>
    <xf numFmtId="169" fontId="13" fillId="33" borderId="14" xfId="0" applyNumberFormat="1" applyFont="1" applyFill="1" applyBorder="1" applyAlignment="1" applyProtection="1">
      <alignment vertical="center"/>
      <protection/>
    </xf>
    <xf numFmtId="169" fontId="14" fillId="0" borderId="15" xfId="0" applyNumberFormat="1" applyFont="1" applyFill="1" applyBorder="1" applyAlignment="1" applyProtection="1">
      <alignment vertical="center"/>
      <protection/>
    </xf>
    <xf numFmtId="169" fontId="14" fillId="0" borderId="11" xfId="0" applyNumberFormat="1" applyFont="1" applyFill="1" applyBorder="1" applyAlignment="1" applyProtection="1">
      <alignment vertical="center"/>
      <protection/>
    </xf>
    <xf numFmtId="169" fontId="14" fillId="0" borderId="13" xfId="0" applyNumberFormat="1" applyFont="1" applyFill="1" applyBorder="1" applyAlignment="1" applyProtection="1">
      <alignment vertical="center"/>
      <protection/>
    </xf>
    <xf numFmtId="169" fontId="14" fillId="0" borderId="10" xfId="0" applyNumberFormat="1" applyFont="1" applyFill="1" applyBorder="1" applyAlignment="1" applyProtection="1">
      <alignment vertical="center"/>
      <protection/>
    </xf>
    <xf numFmtId="169" fontId="14" fillId="0" borderId="0" xfId="0" applyNumberFormat="1" applyFont="1" applyFill="1" applyBorder="1" applyAlignment="1" applyProtection="1">
      <alignment vertical="center"/>
      <protection/>
    </xf>
    <xf numFmtId="169" fontId="13" fillId="0" borderId="11" xfId="0" applyNumberFormat="1" applyFont="1" applyFill="1" applyBorder="1" applyAlignment="1" applyProtection="1">
      <alignment vertical="center"/>
      <protection/>
    </xf>
    <xf numFmtId="169" fontId="14" fillId="0" borderId="17" xfId="0" applyNumberFormat="1" applyFont="1" applyFill="1" applyBorder="1" applyAlignment="1" applyProtection="1">
      <alignment vertical="center" wrapText="1"/>
      <protection/>
    </xf>
    <xf numFmtId="169" fontId="14" fillId="0" borderId="11" xfId="0" applyNumberFormat="1" applyFont="1" applyFill="1" applyBorder="1" applyAlignment="1" applyProtection="1">
      <alignment vertical="center" wrapText="1"/>
      <protection/>
    </xf>
    <xf numFmtId="169" fontId="13" fillId="34" borderId="32" xfId="0" applyNumberFormat="1" applyFont="1" applyFill="1" applyBorder="1" applyAlignment="1" applyProtection="1">
      <alignment vertical="center"/>
      <protection/>
    </xf>
    <xf numFmtId="169" fontId="13" fillId="34" borderId="31" xfId="0" applyNumberFormat="1" applyFont="1" applyFill="1" applyBorder="1" applyAlignment="1" applyProtection="1">
      <alignment vertical="center"/>
      <protection/>
    </xf>
    <xf numFmtId="169" fontId="13" fillId="34" borderId="39" xfId="0" applyNumberFormat="1" applyFont="1" applyFill="1" applyBorder="1" applyAlignment="1" applyProtection="1">
      <alignment vertical="center"/>
      <protection/>
    </xf>
    <xf numFmtId="169" fontId="13" fillId="34" borderId="40" xfId="0" applyNumberFormat="1" applyFont="1" applyFill="1" applyBorder="1" applyAlignment="1" applyProtection="1">
      <alignment vertical="center"/>
      <protection/>
    </xf>
    <xf numFmtId="169" fontId="13" fillId="34" borderId="41" xfId="0" applyNumberFormat="1" applyFont="1" applyFill="1" applyBorder="1" applyAlignment="1" applyProtection="1">
      <alignment vertical="center"/>
      <protection/>
    </xf>
    <xf numFmtId="222" fontId="6" fillId="0" borderId="0" xfId="50" applyNumberFormat="1" applyFont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2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207" fontId="7" fillId="0" borderId="14" xfId="54" applyNumberFormat="1" applyFont="1" applyFill="1" applyBorder="1" applyAlignment="1">
      <alignment horizontal="center"/>
    </xf>
    <xf numFmtId="10" fontId="7" fillId="0" borderId="13" xfId="57" applyNumberFormat="1" applyFont="1" applyFill="1" applyBorder="1" applyAlignment="1">
      <alignment horizontal="center" vertical="center"/>
    </xf>
    <xf numFmtId="9" fontId="7" fillId="0" borderId="13" xfId="57" applyNumberFormat="1" applyFont="1" applyFill="1" applyBorder="1" applyAlignment="1">
      <alignment horizontal="center" vertical="center"/>
    </xf>
    <xf numFmtId="9" fontId="7" fillId="0" borderId="13" xfId="54" applyNumberFormat="1" applyFont="1" applyFill="1" applyBorder="1" applyAlignment="1">
      <alignment horizontal="center" vertical="center"/>
    </xf>
    <xf numFmtId="9" fontId="7" fillId="34" borderId="36" xfId="57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J30" sqref="J30"/>
    </sheetView>
  </sheetViews>
  <sheetFormatPr defaultColWidth="11.421875" defaultRowHeight="12.75"/>
  <cols>
    <col min="1" max="1" width="1.1484375" style="66" customWidth="1"/>
    <col min="2" max="2" width="2.28125" style="66" customWidth="1"/>
    <col min="3" max="3" width="4.140625" style="66" customWidth="1"/>
    <col min="4" max="4" width="37.8515625" style="66" customWidth="1"/>
    <col min="5" max="5" width="0.85546875" style="82" customWidth="1"/>
    <col min="6" max="7" width="13.7109375" style="66" customWidth="1"/>
    <col min="8" max="8" width="10.7109375" style="66" customWidth="1"/>
    <col min="9" max="9" width="0.85546875" style="82" customWidth="1"/>
    <col min="10" max="11" width="13.7109375" style="66" customWidth="1"/>
    <col min="12" max="12" width="10.7109375" style="66" customWidth="1"/>
    <col min="13" max="13" width="0.85546875" style="82" customWidth="1"/>
    <col min="14" max="15" width="12.7109375" style="66" customWidth="1"/>
    <col min="16" max="16384" width="11.421875" style="66" customWidth="1"/>
  </cols>
  <sheetData>
    <row r="1" spans="3:15" ht="14.25">
      <c r="C1" s="190" t="s">
        <v>145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3:15" ht="12.75">
      <c r="C2" s="191" t="s">
        <v>9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3:15" ht="12.75">
      <c r="C3" s="191" t="s">
        <v>115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5" spans="3:15" ht="12.75">
      <c r="C5" s="67" t="s">
        <v>22</v>
      </c>
      <c r="D5" s="62"/>
      <c r="E5" s="68"/>
      <c r="F5" s="69"/>
      <c r="G5" s="69"/>
      <c r="H5" s="62"/>
      <c r="I5" s="68"/>
      <c r="J5" s="69"/>
      <c r="K5" s="69"/>
      <c r="L5" s="62"/>
      <c r="M5" s="68"/>
      <c r="N5" s="62"/>
      <c r="O5" s="62"/>
    </row>
    <row r="6" spans="3:15" ht="12.75" customHeight="1">
      <c r="C6" s="192" t="s">
        <v>6</v>
      </c>
      <c r="D6" s="196"/>
      <c r="E6" s="14"/>
      <c r="F6" s="194" t="s">
        <v>138</v>
      </c>
      <c r="G6" s="197"/>
      <c r="H6" s="195"/>
      <c r="I6" s="71"/>
      <c r="J6" s="194" t="s">
        <v>146</v>
      </c>
      <c r="K6" s="197"/>
      <c r="L6" s="195"/>
      <c r="M6" s="71"/>
      <c r="N6" s="194" t="s">
        <v>10</v>
      </c>
      <c r="O6" s="195"/>
    </row>
    <row r="7" spans="3:15" ht="12.75" customHeight="1">
      <c r="C7" s="196"/>
      <c r="D7" s="196"/>
      <c r="E7" s="14"/>
      <c r="F7" s="192" t="s">
        <v>8</v>
      </c>
      <c r="G7" s="192" t="s">
        <v>141</v>
      </c>
      <c r="H7" s="192" t="s">
        <v>114</v>
      </c>
      <c r="I7" s="68"/>
      <c r="J7" s="192" t="s">
        <v>8</v>
      </c>
      <c r="K7" s="192" t="s">
        <v>141</v>
      </c>
      <c r="L7" s="192" t="s">
        <v>114</v>
      </c>
      <c r="M7" s="68"/>
      <c r="N7" s="192" t="s">
        <v>8</v>
      </c>
      <c r="O7" s="192" t="s">
        <v>141</v>
      </c>
    </row>
    <row r="8" spans="3:15" ht="12.75">
      <c r="C8" s="196"/>
      <c r="D8" s="196"/>
      <c r="E8" s="14"/>
      <c r="F8" s="193"/>
      <c r="G8" s="193"/>
      <c r="H8" s="193"/>
      <c r="I8" s="68"/>
      <c r="J8" s="193"/>
      <c r="K8" s="193"/>
      <c r="L8" s="193"/>
      <c r="M8" s="68"/>
      <c r="N8" s="193"/>
      <c r="O8" s="193"/>
    </row>
    <row r="9" spans="3:15" ht="12.75">
      <c r="C9" s="196"/>
      <c r="D9" s="196"/>
      <c r="E9" s="14"/>
      <c r="F9" s="193"/>
      <c r="G9" s="193"/>
      <c r="H9" s="193"/>
      <c r="I9" s="68"/>
      <c r="J9" s="193"/>
      <c r="K9" s="193"/>
      <c r="L9" s="193"/>
      <c r="M9" s="68"/>
      <c r="N9" s="193"/>
      <c r="O9" s="193"/>
    </row>
    <row r="10" spans="3:15" ht="4.5" customHeight="1">
      <c r="C10" s="72"/>
      <c r="D10" s="73"/>
      <c r="E10" s="70"/>
      <c r="F10" s="74"/>
      <c r="G10" s="74"/>
      <c r="H10" s="74"/>
      <c r="I10" s="68"/>
      <c r="J10" s="74"/>
      <c r="K10" s="74"/>
      <c r="L10" s="74"/>
      <c r="M10" s="68"/>
      <c r="N10" s="74"/>
      <c r="O10" s="74"/>
    </row>
    <row r="11" spans="3:15" ht="12.75">
      <c r="C11" s="188" t="s">
        <v>7</v>
      </c>
      <c r="D11" s="189"/>
      <c r="E11" s="16"/>
      <c r="F11" s="154">
        <f>SUM(F12:F16)</f>
        <v>14771551150</v>
      </c>
      <c r="G11" s="154">
        <f>SUM(G12:G16)</f>
        <v>3917689136.240001</v>
      </c>
      <c r="H11" s="123">
        <f aca="true" t="shared" si="0" ref="H11:H16">IF(F11=0," ",G11/F11)</f>
        <v>0.26521853368391857</v>
      </c>
      <c r="I11" s="68"/>
      <c r="J11" s="154">
        <f>SUM(J12:J16)</f>
        <v>12550061825</v>
      </c>
      <c r="K11" s="154">
        <f>SUM(K12:K16)</f>
        <v>2662329317.6699996</v>
      </c>
      <c r="L11" s="123">
        <f aca="true" t="shared" si="1" ref="L11:L16">IF(J11=0," ",K11/J11)</f>
        <v>0.21213674918848455</v>
      </c>
      <c r="M11" s="68"/>
      <c r="N11" s="154">
        <f aca="true" t="shared" si="2" ref="N11:O16">+J11-F11</f>
        <v>-2221489325</v>
      </c>
      <c r="O11" s="154">
        <f t="shared" si="2"/>
        <v>-1255359818.5700016</v>
      </c>
    </row>
    <row r="12" spans="3:18" ht="12.75">
      <c r="C12" s="75" t="s">
        <v>32</v>
      </c>
      <c r="D12" s="116" t="s">
        <v>1</v>
      </c>
      <c r="E12" s="70"/>
      <c r="F12" s="153">
        <v>7410607430</v>
      </c>
      <c r="G12" s="153">
        <v>1578128055.1900003</v>
      </c>
      <c r="H12" s="95">
        <f t="shared" si="0"/>
        <v>0.21295529011580638</v>
      </c>
      <c r="I12" s="68"/>
      <c r="J12" s="153">
        <v>9253717961</v>
      </c>
      <c r="K12" s="153">
        <v>2244975582.1699996</v>
      </c>
      <c r="L12" s="95">
        <f t="shared" si="1"/>
        <v>0.24260255084837243</v>
      </c>
      <c r="M12" s="68"/>
      <c r="N12" s="153">
        <f t="shared" si="2"/>
        <v>1843110531</v>
      </c>
      <c r="O12" s="153">
        <f t="shared" si="2"/>
        <v>666847526.9799993</v>
      </c>
      <c r="Q12" s="76"/>
      <c r="R12" s="76"/>
    </row>
    <row r="13" spans="3:18" ht="12.75">
      <c r="C13" s="75" t="s">
        <v>33</v>
      </c>
      <c r="D13" s="116" t="s">
        <v>2</v>
      </c>
      <c r="E13" s="70"/>
      <c r="F13" s="153">
        <v>254515355</v>
      </c>
      <c r="G13" s="153">
        <v>36807409.63000003</v>
      </c>
      <c r="H13" s="95">
        <f t="shared" si="0"/>
        <v>0.14461763860966279</v>
      </c>
      <c r="I13" s="68"/>
      <c r="J13" s="153">
        <v>273241270</v>
      </c>
      <c r="K13" s="153">
        <v>55426127.87000002</v>
      </c>
      <c r="L13" s="95">
        <f t="shared" si="1"/>
        <v>0.20284683887613325</v>
      </c>
      <c r="M13" s="68"/>
      <c r="N13" s="153">
        <f t="shared" si="2"/>
        <v>18725915</v>
      </c>
      <c r="O13" s="153">
        <f t="shared" si="2"/>
        <v>18618718.239999987</v>
      </c>
      <c r="Q13" s="76"/>
      <c r="R13" s="76"/>
    </row>
    <row r="14" spans="3:18" ht="12.75">
      <c r="C14" s="75" t="s">
        <v>34</v>
      </c>
      <c r="D14" s="116" t="s">
        <v>31</v>
      </c>
      <c r="E14" s="70"/>
      <c r="F14" s="153">
        <v>6372668895</v>
      </c>
      <c r="G14" s="153">
        <v>2166946546.5600004</v>
      </c>
      <c r="H14" s="95">
        <f t="shared" si="0"/>
        <v>0.34003752309494506</v>
      </c>
      <c r="I14" s="68"/>
      <c r="J14" s="153">
        <v>2271070552</v>
      </c>
      <c r="K14" s="153">
        <v>220361336.11</v>
      </c>
      <c r="L14" s="95">
        <f t="shared" si="1"/>
        <v>0.09702971839247379</v>
      </c>
      <c r="M14" s="68"/>
      <c r="N14" s="153">
        <f t="shared" si="2"/>
        <v>-4101598343</v>
      </c>
      <c r="O14" s="153">
        <f t="shared" si="2"/>
        <v>-1946585210.4500003</v>
      </c>
      <c r="Q14" s="76"/>
      <c r="R14" s="76"/>
    </row>
    <row r="15" spans="3:18" ht="12.75">
      <c r="C15" s="75" t="s">
        <v>35</v>
      </c>
      <c r="D15" s="116" t="s">
        <v>3</v>
      </c>
      <c r="E15" s="70"/>
      <c r="F15" s="153">
        <v>728351568</v>
      </c>
      <c r="G15" s="153">
        <v>133199127.8600001</v>
      </c>
      <c r="H15" s="95">
        <f t="shared" si="0"/>
        <v>0.18287751919825634</v>
      </c>
      <c r="I15" s="68"/>
      <c r="J15" s="153">
        <v>747214417</v>
      </c>
      <c r="K15" s="153">
        <v>140099104.52000007</v>
      </c>
      <c r="L15" s="95">
        <f t="shared" si="1"/>
        <v>0.1874951838890979</v>
      </c>
      <c r="M15" s="68"/>
      <c r="N15" s="153">
        <f t="shared" si="2"/>
        <v>18862849</v>
      </c>
      <c r="O15" s="153">
        <f t="shared" si="2"/>
        <v>6899976.659999967</v>
      </c>
      <c r="Q15" s="76"/>
      <c r="R15" s="76"/>
    </row>
    <row r="16" spans="3:18" ht="12.75">
      <c r="C16" s="75" t="s">
        <v>98</v>
      </c>
      <c r="D16" s="116" t="s">
        <v>99</v>
      </c>
      <c r="E16" s="70"/>
      <c r="F16" s="153">
        <v>5407902</v>
      </c>
      <c r="G16" s="153">
        <v>2607997</v>
      </c>
      <c r="H16" s="95">
        <f t="shared" si="0"/>
        <v>0.48225670509561747</v>
      </c>
      <c r="I16" s="68"/>
      <c r="J16" s="153">
        <v>4817625</v>
      </c>
      <c r="K16" s="153">
        <v>1467167</v>
      </c>
      <c r="L16" s="95">
        <f t="shared" si="1"/>
        <v>0.30454155315118964</v>
      </c>
      <c r="M16" s="68"/>
      <c r="N16" s="153">
        <f t="shared" si="2"/>
        <v>-590277</v>
      </c>
      <c r="O16" s="153">
        <f t="shared" si="2"/>
        <v>-1140830</v>
      </c>
      <c r="Q16" s="76"/>
      <c r="R16" s="76"/>
    </row>
    <row r="17" spans="3:15" ht="5.25" customHeight="1">
      <c r="C17" s="72"/>
      <c r="D17" s="73"/>
      <c r="E17" s="70"/>
      <c r="F17" s="153"/>
      <c r="G17" s="153"/>
      <c r="H17" s="96"/>
      <c r="I17" s="68"/>
      <c r="J17" s="153"/>
      <c r="K17" s="153"/>
      <c r="L17" s="96"/>
      <c r="M17" s="68"/>
      <c r="N17" s="153"/>
      <c r="O17" s="153"/>
    </row>
    <row r="18" spans="3:15" ht="12.75">
      <c r="C18" s="188" t="s">
        <v>5</v>
      </c>
      <c r="D18" s="189"/>
      <c r="E18" s="16"/>
      <c r="F18" s="154">
        <f>+F19+F25</f>
        <v>14771551150</v>
      </c>
      <c r="G18" s="154">
        <f>+G19+G25</f>
        <v>3917689136.2400064</v>
      </c>
      <c r="H18" s="123">
        <f>IF(F18=0," ",G18/F18)</f>
        <v>0.26521853368391896</v>
      </c>
      <c r="I18" s="68"/>
      <c r="J18" s="154">
        <f>+J19+J25</f>
        <v>12550061825</v>
      </c>
      <c r="K18" s="154">
        <f>+K19+K25</f>
        <v>2662329317.6700087</v>
      </c>
      <c r="L18" s="123">
        <f aca="true" t="shared" si="3" ref="L18:L30">IF(J18=0," ",K18/J18)</f>
        <v>0.21213674918848527</v>
      </c>
      <c r="M18" s="68"/>
      <c r="N18" s="154">
        <f aca="true" t="shared" si="4" ref="N18:N30">+J18-F18</f>
        <v>-2221489325</v>
      </c>
      <c r="O18" s="154">
        <f aca="true" t="shared" si="5" ref="O18:O30">+K18-G18</f>
        <v>-1255359818.5699978</v>
      </c>
    </row>
    <row r="19" spans="3:15" ht="12.75">
      <c r="C19" s="75"/>
      <c r="D19" s="124" t="s">
        <v>108</v>
      </c>
      <c r="E19" s="16"/>
      <c r="F19" s="154">
        <f>+SUM(F20:F24)</f>
        <v>13703219588</v>
      </c>
      <c r="G19" s="154">
        <f>+SUM(G20:G24)</f>
        <v>3805577761.1900063</v>
      </c>
      <c r="H19" s="123">
        <f aca="true" t="shared" si="6" ref="H19:H30">IF(F19=0," ",G19/F19)</f>
        <v>0.27771413402165546</v>
      </c>
      <c r="I19" s="68"/>
      <c r="J19" s="154">
        <f>+SUM(J20:J24)</f>
        <v>11568586061</v>
      </c>
      <c r="K19" s="154">
        <f>+SUM(K20:K24)</f>
        <v>2564652823.8300085</v>
      </c>
      <c r="L19" s="123">
        <f t="shared" si="3"/>
        <v>0.22169112200115468</v>
      </c>
      <c r="M19" s="68"/>
      <c r="N19" s="154">
        <f t="shared" si="4"/>
        <v>-2134633527</v>
      </c>
      <c r="O19" s="154">
        <f t="shared" si="5"/>
        <v>-1240924937.3599977</v>
      </c>
    </row>
    <row r="20" spans="3:21" ht="12.75">
      <c r="C20" s="75"/>
      <c r="D20" s="117" t="s">
        <v>109</v>
      </c>
      <c r="E20" s="70"/>
      <c r="F20" s="153">
        <v>2861216231</v>
      </c>
      <c r="G20" s="153">
        <v>685442104.3700022</v>
      </c>
      <c r="H20" s="95">
        <f t="shared" si="6"/>
        <v>0.23956319586878583</v>
      </c>
      <c r="I20" s="68"/>
      <c r="J20" s="153">
        <v>2859067588</v>
      </c>
      <c r="K20" s="153">
        <v>709159437.0200026</v>
      </c>
      <c r="L20" s="95">
        <f t="shared" si="3"/>
        <v>0.2480387102412224</v>
      </c>
      <c r="M20" s="68"/>
      <c r="N20" s="153">
        <f t="shared" si="4"/>
        <v>-2148643</v>
      </c>
      <c r="O20" s="153">
        <f t="shared" si="5"/>
        <v>23717332.650000453</v>
      </c>
      <c r="Q20" s="76"/>
      <c r="R20" s="76"/>
      <c r="U20" s="76"/>
    </row>
    <row r="21" spans="3:21" ht="12.75">
      <c r="C21" s="75"/>
      <c r="D21" s="117" t="s">
        <v>110</v>
      </c>
      <c r="E21" s="70"/>
      <c r="F21" s="153">
        <v>169971713</v>
      </c>
      <c r="G21" s="153">
        <v>39504905.11999999</v>
      </c>
      <c r="H21" s="95">
        <f t="shared" si="6"/>
        <v>0.2324204682222623</v>
      </c>
      <c r="I21" s="68"/>
      <c r="J21" s="153">
        <v>162270576</v>
      </c>
      <c r="K21" s="153">
        <v>38187758.66000001</v>
      </c>
      <c r="L21" s="95">
        <f t="shared" si="3"/>
        <v>0.2353338454902632</v>
      </c>
      <c r="M21" s="68"/>
      <c r="N21" s="153">
        <f t="shared" si="4"/>
        <v>-7701137</v>
      </c>
      <c r="O21" s="153">
        <f t="shared" si="5"/>
        <v>-1317146.4599999785</v>
      </c>
      <c r="Q21" s="76"/>
      <c r="R21" s="76"/>
      <c r="U21" s="76"/>
    </row>
    <row r="22" spans="3:21" ht="12.75">
      <c r="C22" s="75"/>
      <c r="D22" s="117" t="s">
        <v>111</v>
      </c>
      <c r="E22" s="70"/>
      <c r="F22" s="153">
        <v>9517663614</v>
      </c>
      <c r="G22" s="153">
        <v>2663546605.640004</v>
      </c>
      <c r="H22" s="95">
        <f t="shared" si="6"/>
        <v>0.2798529884710427</v>
      </c>
      <c r="I22" s="68"/>
      <c r="J22" s="153">
        <v>7580689315</v>
      </c>
      <c r="K22" s="153">
        <v>1415009949.060006</v>
      </c>
      <c r="L22" s="95">
        <f t="shared" si="3"/>
        <v>0.18665979969131685</v>
      </c>
      <c r="M22" s="68"/>
      <c r="N22" s="153">
        <f t="shared" si="4"/>
        <v>-1936974299</v>
      </c>
      <c r="O22" s="153">
        <f t="shared" si="5"/>
        <v>-1248536656.5799983</v>
      </c>
      <c r="Q22" s="76"/>
      <c r="R22" s="76"/>
      <c r="U22" s="76"/>
    </row>
    <row r="23" spans="3:21" ht="12.75">
      <c r="C23" s="75"/>
      <c r="D23" s="117" t="s">
        <v>107</v>
      </c>
      <c r="E23" s="70"/>
      <c r="F23" s="153">
        <v>776853003</v>
      </c>
      <c r="G23" s="153">
        <v>288278230.0000001</v>
      </c>
      <c r="H23" s="95">
        <f t="shared" si="6"/>
        <v>0.37108465679703384</v>
      </c>
      <c r="I23" s="68"/>
      <c r="J23" s="153">
        <v>554461061</v>
      </c>
      <c r="K23" s="153">
        <v>306227192.25</v>
      </c>
      <c r="L23" s="95">
        <f t="shared" si="3"/>
        <v>0.5522970209985585</v>
      </c>
      <c r="M23" s="68"/>
      <c r="N23" s="153">
        <f t="shared" si="4"/>
        <v>-222391942</v>
      </c>
      <c r="O23" s="153">
        <f t="shared" si="5"/>
        <v>17948962.24999988</v>
      </c>
      <c r="Q23" s="76"/>
      <c r="R23" s="76"/>
      <c r="U23" s="76"/>
    </row>
    <row r="24" spans="3:21" ht="12.75">
      <c r="C24" s="75"/>
      <c r="D24" s="118" t="s">
        <v>117</v>
      </c>
      <c r="E24" s="70"/>
      <c r="F24" s="153">
        <v>377515027</v>
      </c>
      <c r="G24" s="153">
        <v>128805916.06</v>
      </c>
      <c r="H24" s="95">
        <f t="shared" si="6"/>
        <v>0.34119414287580135</v>
      </c>
      <c r="I24" s="68"/>
      <c r="J24" s="153">
        <v>412097521</v>
      </c>
      <c r="K24" s="153">
        <v>96068486.84</v>
      </c>
      <c r="L24" s="95">
        <f t="shared" si="3"/>
        <v>0.23312075890890885</v>
      </c>
      <c r="M24" s="68"/>
      <c r="N24" s="153">
        <f t="shared" si="4"/>
        <v>34582494</v>
      </c>
      <c r="O24" s="153">
        <f t="shared" si="5"/>
        <v>-32737429.22</v>
      </c>
      <c r="Q24" s="76"/>
      <c r="R24" s="76"/>
      <c r="U24" s="76"/>
    </row>
    <row r="25" spans="3:15" ht="12.75">
      <c r="C25" s="75"/>
      <c r="D25" s="124" t="s">
        <v>112</v>
      </c>
      <c r="E25" s="16"/>
      <c r="F25" s="154">
        <f>+F26+F27+F28</f>
        <v>1068331562</v>
      </c>
      <c r="G25" s="154">
        <f>+G26+G27+G28</f>
        <v>112111375.04999998</v>
      </c>
      <c r="H25" s="123">
        <f t="shared" si="6"/>
        <v>0.10494061865973402</v>
      </c>
      <c r="I25" s="68"/>
      <c r="J25" s="154">
        <f>+J26+J27+J28</f>
        <v>981475764</v>
      </c>
      <c r="K25" s="154">
        <f>+K26+K27+K28</f>
        <v>97676493.84</v>
      </c>
      <c r="L25" s="123">
        <f t="shared" si="3"/>
        <v>0.09952002629379242</v>
      </c>
      <c r="M25" s="68"/>
      <c r="N25" s="154">
        <f t="shared" si="4"/>
        <v>-86855798</v>
      </c>
      <c r="O25" s="154">
        <f t="shared" si="5"/>
        <v>-14434881.209999979</v>
      </c>
    </row>
    <row r="26" spans="3:21" ht="12.75">
      <c r="C26" s="77"/>
      <c r="D26" s="119" t="s">
        <v>107</v>
      </c>
      <c r="E26" s="70"/>
      <c r="F26" s="153">
        <v>5480304</v>
      </c>
      <c r="G26" s="153">
        <v>0</v>
      </c>
      <c r="H26" s="95">
        <f t="shared" si="6"/>
        <v>0</v>
      </c>
      <c r="I26" s="68"/>
      <c r="J26" s="153">
        <v>22216697</v>
      </c>
      <c r="K26" s="153">
        <v>0</v>
      </c>
      <c r="L26" s="95">
        <f t="shared" si="3"/>
        <v>0</v>
      </c>
      <c r="M26" s="68"/>
      <c r="N26" s="153">
        <f t="shared" si="4"/>
        <v>16736393</v>
      </c>
      <c r="O26" s="153">
        <f t="shared" si="5"/>
        <v>0</v>
      </c>
      <c r="Q26" s="76"/>
      <c r="R26" s="76"/>
      <c r="U26" s="76"/>
    </row>
    <row r="27" spans="3:21" ht="12.75">
      <c r="C27" s="77"/>
      <c r="D27" s="119" t="s">
        <v>117</v>
      </c>
      <c r="E27" s="70"/>
      <c r="F27" s="153">
        <v>0</v>
      </c>
      <c r="G27" s="153">
        <v>0</v>
      </c>
      <c r="H27" s="95" t="str">
        <f t="shared" si="6"/>
        <v> </v>
      </c>
      <c r="I27" s="68"/>
      <c r="J27" s="153">
        <v>0</v>
      </c>
      <c r="K27" s="153">
        <v>0</v>
      </c>
      <c r="L27" s="95" t="str">
        <f t="shared" si="3"/>
        <v> </v>
      </c>
      <c r="M27" s="68"/>
      <c r="N27" s="153">
        <f t="shared" si="4"/>
        <v>0</v>
      </c>
      <c r="O27" s="153">
        <f t="shared" si="5"/>
        <v>0</v>
      </c>
      <c r="Q27" s="76"/>
      <c r="R27" s="76"/>
      <c r="U27" s="76"/>
    </row>
    <row r="28" spans="3:21" s="78" customFormat="1" ht="12.75" customHeight="1">
      <c r="C28" s="75"/>
      <c r="D28" s="125" t="s">
        <v>113</v>
      </c>
      <c r="E28" s="79"/>
      <c r="F28" s="155">
        <f>SUM(F29:F30)</f>
        <v>1062851258</v>
      </c>
      <c r="G28" s="155">
        <f>SUM(G29:G30)</f>
        <v>112111375.04999998</v>
      </c>
      <c r="H28" s="123">
        <f t="shared" si="6"/>
        <v>0.10548171647363283</v>
      </c>
      <c r="I28" s="80"/>
      <c r="J28" s="155">
        <f>+J29+J30</f>
        <v>959259067</v>
      </c>
      <c r="K28" s="155">
        <f>+K29+K30</f>
        <v>97676493.84</v>
      </c>
      <c r="L28" s="126">
        <f t="shared" si="3"/>
        <v>0.10182493676653463</v>
      </c>
      <c r="M28" s="80"/>
      <c r="N28" s="154">
        <f t="shared" si="4"/>
        <v>-103592191</v>
      </c>
      <c r="O28" s="154">
        <f t="shared" si="5"/>
        <v>-14434881.209999979</v>
      </c>
      <c r="Q28" s="81"/>
      <c r="R28" s="81"/>
      <c r="U28" s="81"/>
    </row>
    <row r="29" spans="3:21" ht="12.75" customHeight="1">
      <c r="C29" s="21"/>
      <c r="D29" s="118" t="s">
        <v>55</v>
      </c>
      <c r="E29" s="70"/>
      <c r="F29" s="153">
        <v>945648416</v>
      </c>
      <c r="G29" s="153">
        <v>102259113.70999998</v>
      </c>
      <c r="H29" s="95">
        <f t="shared" si="6"/>
        <v>0.10813650399008333</v>
      </c>
      <c r="I29" s="68"/>
      <c r="J29" s="157">
        <v>866536714</v>
      </c>
      <c r="K29" s="153">
        <v>87688351.18</v>
      </c>
      <c r="L29" s="95">
        <f t="shared" si="3"/>
        <v>0.10119404032545123</v>
      </c>
      <c r="M29" s="68"/>
      <c r="N29" s="153">
        <f t="shared" si="4"/>
        <v>-79111702</v>
      </c>
      <c r="O29" s="153">
        <f t="shared" si="5"/>
        <v>-14570762.529999971</v>
      </c>
      <c r="Q29" s="76"/>
      <c r="R29" s="76"/>
      <c r="U29" s="76"/>
    </row>
    <row r="30" spans="2:21" ht="12.75">
      <c r="B30" s="62"/>
      <c r="C30" s="22"/>
      <c r="D30" s="120" t="s">
        <v>56</v>
      </c>
      <c r="E30" s="70"/>
      <c r="F30" s="156">
        <v>117202842</v>
      </c>
      <c r="G30" s="156">
        <v>9852261.340000002</v>
      </c>
      <c r="H30" s="97">
        <f t="shared" si="6"/>
        <v>0.08406162488790163</v>
      </c>
      <c r="I30" s="68"/>
      <c r="J30" s="156">
        <v>92722353</v>
      </c>
      <c r="K30" s="156">
        <v>9988142.659999998</v>
      </c>
      <c r="L30" s="97">
        <f t="shared" si="3"/>
        <v>0.10772097921199215</v>
      </c>
      <c r="M30" s="68"/>
      <c r="N30" s="156">
        <f t="shared" si="4"/>
        <v>-24480489</v>
      </c>
      <c r="O30" s="156">
        <f t="shared" si="5"/>
        <v>135881.31999999657</v>
      </c>
      <c r="Q30" s="76"/>
      <c r="R30" s="76"/>
      <c r="U30" s="76"/>
    </row>
    <row r="31" spans="2:15" ht="12.75">
      <c r="B31" s="62"/>
      <c r="C31" s="64" t="s">
        <v>147</v>
      </c>
      <c r="D31" s="62"/>
      <c r="E31" s="70"/>
      <c r="F31" s="62"/>
      <c r="G31" s="62"/>
      <c r="H31" s="62"/>
      <c r="I31" s="68"/>
      <c r="J31" s="62"/>
      <c r="K31" s="62"/>
      <c r="L31" s="62"/>
      <c r="M31" s="68"/>
      <c r="N31" s="62"/>
      <c r="O31" s="62"/>
    </row>
    <row r="32" spans="2:15" ht="12.75">
      <c r="B32" s="62"/>
      <c r="C32" s="63" t="s">
        <v>143</v>
      </c>
      <c r="D32" s="62"/>
      <c r="E32" s="70"/>
      <c r="F32" s="62"/>
      <c r="G32" s="62"/>
      <c r="H32" s="62"/>
      <c r="I32" s="68"/>
      <c r="J32" s="62"/>
      <c r="K32" s="62"/>
      <c r="L32" s="62"/>
      <c r="M32" s="68"/>
      <c r="N32" s="62"/>
      <c r="O32" s="62"/>
    </row>
    <row r="33" spans="2:15" ht="12.75">
      <c r="B33" s="62"/>
      <c r="C33" s="1"/>
      <c r="D33" s="62"/>
      <c r="E33" s="68"/>
      <c r="F33" s="62"/>
      <c r="G33" s="62"/>
      <c r="H33" s="62"/>
      <c r="I33" s="68"/>
      <c r="L33" s="62"/>
      <c r="M33" s="68"/>
      <c r="N33" s="62"/>
      <c r="O33" s="62"/>
    </row>
    <row r="34" spans="2:15" ht="12.75">
      <c r="B34" s="62"/>
      <c r="C34" s="64"/>
      <c r="D34" s="62"/>
      <c r="E34" s="68"/>
      <c r="F34" s="62"/>
      <c r="G34" s="62"/>
      <c r="H34" s="62"/>
      <c r="I34" s="68"/>
      <c r="J34" s="62"/>
      <c r="K34" s="62"/>
      <c r="L34" s="62"/>
      <c r="M34" s="68"/>
      <c r="N34" s="62"/>
      <c r="O34" s="62"/>
    </row>
    <row r="36" spans="6:7" ht="12.75">
      <c r="F36" s="76"/>
      <c r="G36" s="76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K33" sqref="K33"/>
    </sheetView>
  </sheetViews>
  <sheetFormatPr defaultColWidth="11.421875" defaultRowHeight="12.75"/>
  <cols>
    <col min="1" max="1" width="2.8515625" style="41" customWidth="1"/>
    <col min="2" max="2" width="8.7109375" style="41" bestFit="1" customWidth="1"/>
    <col min="3" max="3" width="65.140625" style="41" customWidth="1"/>
    <col min="4" max="4" width="0.85546875" style="43" customWidth="1"/>
    <col min="5" max="5" width="14.421875" style="41" bestFit="1" customWidth="1"/>
    <col min="6" max="6" width="13.7109375" style="41" customWidth="1"/>
    <col min="7" max="7" width="11.421875" style="41" customWidth="1"/>
    <col min="8" max="8" width="0.85546875" style="41" customWidth="1"/>
    <col min="9" max="9" width="14.421875" style="41" bestFit="1" customWidth="1"/>
    <col min="10" max="10" width="13.7109375" style="41" customWidth="1"/>
    <col min="11" max="11" width="11.421875" style="41" customWidth="1"/>
    <col min="12" max="12" width="0.85546875" style="41" customWidth="1"/>
    <col min="13" max="13" width="14.421875" style="41" bestFit="1" customWidth="1"/>
    <col min="14" max="14" width="13.7109375" style="41" customWidth="1"/>
    <col min="15" max="16384" width="11.421875" style="41" customWidth="1"/>
  </cols>
  <sheetData>
    <row r="1" spans="2:15" ht="14.25">
      <c r="B1" s="202" t="s">
        <v>148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86"/>
    </row>
    <row r="2" spans="2:15" ht="12.75">
      <c r="B2" s="191" t="s">
        <v>97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83"/>
    </row>
    <row r="3" spans="2:15" ht="12.75">
      <c r="B3" s="191" t="s">
        <v>115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83"/>
    </row>
    <row r="4" spans="2:15" ht="12.75">
      <c r="B4" s="66"/>
      <c r="C4" s="66"/>
      <c r="D4" s="66"/>
      <c r="E4" s="82"/>
      <c r="F4" s="66"/>
      <c r="G4" s="66"/>
      <c r="H4" s="66"/>
      <c r="I4" s="82"/>
      <c r="J4" s="66"/>
      <c r="K4" s="66"/>
      <c r="L4" s="66"/>
      <c r="M4" s="82"/>
      <c r="N4" s="66"/>
      <c r="O4" s="66"/>
    </row>
    <row r="5" spans="2:15" ht="12.75">
      <c r="B5" s="201" t="s">
        <v>22</v>
      </c>
      <c r="C5" s="201"/>
      <c r="D5" s="67"/>
      <c r="E5" s="70"/>
      <c r="F5" s="62"/>
      <c r="G5" s="62"/>
      <c r="H5" s="62"/>
      <c r="I5" s="68"/>
      <c r="J5" s="62"/>
      <c r="K5" s="62"/>
      <c r="L5" s="62"/>
      <c r="M5" s="68"/>
      <c r="N5" s="62"/>
      <c r="O5" s="62"/>
    </row>
    <row r="7" spans="2:14" ht="12.75">
      <c r="B7" s="211" t="s">
        <v>63</v>
      </c>
      <c r="C7" s="212"/>
      <c r="D7" s="40"/>
      <c r="E7" s="200" t="s">
        <v>138</v>
      </c>
      <c r="F7" s="200"/>
      <c r="G7" s="200"/>
      <c r="I7" s="200" t="s">
        <v>146</v>
      </c>
      <c r="J7" s="200"/>
      <c r="K7" s="200"/>
      <c r="M7" s="200" t="s">
        <v>10</v>
      </c>
      <c r="N7" s="200"/>
    </row>
    <row r="8" spans="2:14" s="42" customFormat="1" ht="38.25">
      <c r="B8" s="213"/>
      <c r="C8" s="214"/>
      <c r="D8" s="40"/>
      <c r="E8" s="121" t="s">
        <v>64</v>
      </c>
      <c r="F8" s="122" t="s">
        <v>140</v>
      </c>
      <c r="G8" s="121" t="s">
        <v>0</v>
      </c>
      <c r="I8" s="121" t="s">
        <v>64</v>
      </c>
      <c r="J8" s="122" t="s">
        <v>140</v>
      </c>
      <c r="K8" s="121" t="s">
        <v>0</v>
      </c>
      <c r="M8" s="122" t="s">
        <v>65</v>
      </c>
      <c r="N8" s="122" t="s">
        <v>140</v>
      </c>
    </row>
    <row r="9" spans="2:14" s="42" customFormat="1" ht="12.75">
      <c r="B9" s="203" t="s">
        <v>66</v>
      </c>
      <c r="C9" s="203"/>
      <c r="D9" s="87"/>
      <c r="E9" s="158">
        <f>SUM(E10:E12)</f>
        <v>2861216231</v>
      </c>
      <c r="F9" s="158">
        <f>SUM(F10:F12)</f>
        <v>685442104.3700006</v>
      </c>
      <c r="G9" s="127">
        <f aca="true" t="shared" si="0" ref="G9:G39">IF(E9=0," ",F9/E9)</f>
        <v>0.23956319586878527</v>
      </c>
      <c r="I9" s="158">
        <f>SUM(I10:I12)</f>
        <v>2859067588</v>
      </c>
      <c r="J9" s="158">
        <f>SUM(J10:J12)</f>
        <v>709159437.0200018</v>
      </c>
      <c r="K9" s="127">
        <f aca="true" t="shared" si="1" ref="K9:K40">IF(I9=0," ",J9/I9)</f>
        <v>0.2480387102412221</v>
      </c>
      <c r="M9" s="158">
        <f aca="true" t="shared" si="2" ref="M9:M36">+E9-I9</f>
        <v>2148643</v>
      </c>
      <c r="N9" s="158">
        <f aca="true" t="shared" si="3" ref="N9:N35">+F9-J9</f>
        <v>-23717332.65000117</v>
      </c>
    </row>
    <row r="10" spans="2:14" ht="12.75">
      <c r="B10" s="199" t="s">
        <v>67</v>
      </c>
      <c r="C10" s="199"/>
      <c r="D10" s="88"/>
      <c r="E10" s="159">
        <v>2708323583</v>
      </c>
      <c r="F10" s="159">
        <v>652001835.4600006</v>
      </c>
      <c r="G10" s="89">
        <f t="shared" si="0"/>
        <v>0.2407400059404204</v>
      </c>
      <c r="I10" s="159">
        <v>2694310902</v>
      </c>
      <c r="J10" s="159">
        <v>673491463.9400017</v>
      </c>
      <c r="K10" s="89">
        <f t="shared" si="1"/>
        <v>0.24996798381362217</v>
      </c>
      <c r="M10" s="159">
        <f t="shared" si="2"/>
        <v>14012681</v>
      </c>
      <c r="N10" s="159">
        <f t="shared" si="3"/>
        <v>-21489628.480001092</v>
      </c>
    </row>
    <row r="11" spans="2:14" ht="12.75">
      <c r="B11" s="208" t="s">
        <v>68</v>
      </c>
      <c r="C11" s="208"/>
      <c r="D11" s="88"/>
      <c r="E11" s="160">
        <v>9794443</v>
      </c>
      <c r="F11" s="160">
        <v>1974694.12</v>
      </c>
      <c r="G11" s="90">
        <f t="shared" si="0"/>
        <v>0.20161372321019175</v>
      </c>
      <c r="I11" s="160">
        <v>16692561</v>
      </c>
      <c r="J11" s="160">
        <v>2576475.9699999997</v>
      </c>
      <c r="K11" s="90">
        <f t="shared" si="1"/>
        <v>0.15434875271685392</v>
      </c>
      <c r="M11" s="160">
        <f t="shared" si="2"/>
        <v>-6898118</v>
      </c>
      <c r="N11" s="160">
        <f t="shared" si="3"/>
        <v>-601781.8499999996</v>
      </c>
    </row>
    <row r="12" spans="2:14" ht="12.75">
      <c r="B12" s="198" t="s">
        <v>69</v>
      </c>
      <c r="C12" s="198"/>
      <c r="D12" s="88"/>
      <c r="E12" s="160">
        <v>143098205</v>
      </c>
      <c r="F12" s="160">
        <v>31465574.78999997</v>
      </c>
      <c r="G12" s="91">
        <f t="shared" si="0"/>
        <v>0.21988797686176406</v>
      </c>
      <c r="I12" s="162">
        <v>148064125</v>
      </c>
      <c r="J12" s="162">
        <v>33091497.10999996</v>
      </c>
      <c r="K12" s="91">
        <f t="shared" si="1"/>
        <v>0.22349436171658704</v>
      </c>
      <c r="M12" s="162">
        <f t="shared" si="2"/>
        <v>-4965920</v>
      </c>
      <c r="N12" s="162">
        <f t="shared" si="3"/>
        <v>-1625922.3199999891</v>
      </c>
    </row>
    <row r="13" spans="2:14" ht="12.75">
      <c r="B13" s="203" t="s">
        <v>70</v>
      </c>
      <c r="C13" s="203"/>
      <c r="D13" s="87"/>
      <c r="E13" s="161">
        <f>SUM(E14:E15)</f>
        <v>169971713</v>
      </c>
      <c r="F13" s="161">
        <f>SUM(F14:F15)</f>
        <v>39504905.12</v>
      </c>
      <c r="G13" s="127">
        <f t="shared" si="0"/>
        <v>0.23242046822226237</v>
      </c>
      <c r="I13" s="161">
        <f>SUM(I14:I15)</f>
        <v>162270576</v>
      </c>
      <c r="J13" s="161">
        <f>SUM(J14:J15)</f>
        <v>38187758.66000002</v>
      </c>
      <c r="K13" s="127">
        <f t="shared" si="1"/>
        <v>0.23533384549026323</v>
      </c>
      <c r="M13" s="161">
        <f t="shared" si="2"/>
        <v>7701137</v>
      </c>
      <c r="N13" s="161">
        <f t="shared" si="3"/>
        <v>1317146.4599999785</v>
      </c>
    </row>
    <row r="14" spans="2:14" ht="12.75">
      <c r="B14" s="199" t="s">
        <v>71</v>
      </c>
      <c r="C14" s="199"/>
      <c r="D14" s="88"/>
      <c r="E14" s="159">
        <v>160098842</v>
      </c>
      <c r="F14" s="159">
        <v>39264750.91</v>
      </c>
      <c r="G14" s="89">
        <f t="shared" si="0"/>
        <v>0.2452531849668219</v>
      </c>
      <c r="I14" s="159">
        <v>154338660</v>
      </c>
      <c r="J14" s="159">
        <v>38045689.60000002</v>
      </c>
      <c r="K14" s="89">
        <f t="shared" si="1"/>
        <v>0.24650783931906636</v>
      </c>
      <c r="M14" s="159">
        <f t="shared" si="2"/>
        <v>5760182</v>
      </c>
      <c r="N14" s="159">
        <f t="shared" si="3"/>
        <v>1219061.30999998</v>
      </c>
    </row>
    <row r="15" spans="2:14" ht="12.75">
      <c r="B15" s="198" t="s">
        <v>72</v>
      </c>
      <c r="C15" s="198"/>
      <c r="D15" s="88"/>
      <c r="E15" s="162">
        <v>9872871</v>
      </c>
      <c r="F15" s="162">
        <v>240154.21000000002</v>
      </c>
      <c r="G15" s="91">
        <f t="shared" si="0"/>
        <v>0.024324657943975973</v>
      </c>
      <c r="I15" s="162">
        <v>7931916</v>
      </c>
      <c r="J15" s="162">
        <v>142069.06</v>
      </c>
      <c r="K15" s="91">
        <f t="shared" si="1"/>
        <v>0.017911064615409443</v>
      </c>
      <c r="M15" s="162">
        <f t="shared" si="2"/>
        <v>1940955</v>
      </c>
      <c r="N15" s="162">
        <f t="shared" si="3"/>
        <v>98085.15000000002</v>
      </c>
    </row>
    <row r="16" spans="2:14" ht="12.75">
      <c r="B16" s="203" t="s">
        <v>73</v>
      </c>
      <c r="C16" s="203"/>
      <c r="D16" s="87"/>
      <c r="E16" s="161">
        <f>SUM(E17:E18)</f>
        <v>9517663614</v>
      </c>
      <c r="F16" s="161">
        <f>SUM(F17:F18)</f>
        <v>2663546605.6400013</v>
      </c>
      <c r="G16" s="127">
        <f t="shared" si="0"/>
        <v>0.27985298847104234</v>
      </c>
      <c r="I16" s="161">
        <f>SUM(I17:I18)</f>
        <v>7580689315</v>
      </c>
      <c r="J16" s="161">
        <f>SUM(J17:J18)</f>
        <v>1415009949.0599985</v>
      </c>
      <c r="K16" s="127">
        <f t="shared" si="1"/>
        <v>0.18665979969131588</v>
      </c>
      <c r="M16" s="161">
        <f t="shared" si="2"/>
        <v>1936974299</v>
      </c>
      <c r="N16" s="161">
        <f t="shared" si="3"/>
        <v>1248536656.5800028</v>
      </c>
    </row>
    <row r="17" spans="2:14" ht="12.75">
      <c r="B17" s="199" t="s">
        <v>74</v>
      </c>
      <c r="C17" s="199"/>
      <c r="D17" s="88"/>
      <c r="E17" s="159">
        <v>6056878217</v>
      </c>
      <c r="F17" s="159">
        <v>1876406711.2700002</v>
      </c>
      <c r="G17" s="89">
        <f t="shared" si="0"/>
        <v>0.30979766210313425</v>
      </c>
      <c r="I17" s="159">
        <v>4450137020</v>
      </c>
      <c r="J17" s="159">
        <v>769513886.3200011</v>
      </c>
      <c r="K17" s="89">
        <f t="shared" si="1"/>
        <v>0.1729191444806347</v>
      </c>
      <c r="M17" s="159">
        <f t="shared" si="2"/>
        <v>1606741197</v>
      </c>
      <c r="N17" s="159">
        <f t="shared" si="3"/>
        <v>1106892824.949999</v>
      </c>
    </row>
    <row r="18" spans="2:14" ht="12.75">
      <c r="B18" s="198" t="s">
        <v>75</v>
      </c>
      <c r="C18" s="198"/>
      <c r="D18" s="88"/>
      <c r="E18" s="162">
        <v>3460785397</v>
      </c>
      <c r="F18" s="162">
        <v>787139894.370001</v>
      </c>
      <c r="G18" s="91">
        <f t="shared" si="0"/>
        <v>0.2274454506923016</v>
      </c>
      <c r="I18" s="162">
        <v>3130552295</v>
      </c>
      <c r="J18" s="162">
        <v>645496062.7399975</v>
      </c>
      <c r="K18" s="91">
        <f t="shared" si="1"/>
        <v>0.20619239096275743</v>
      </c>
      <c r="M18" s="162">
        <f t="shared" si="2"/>
        <v>330233102</v>
      </c>
      <c r="N18" s="162">
        <f t="shared" si="3"/>
        <v>141643831.63000345</v>
      </c>
    </row>
    <row r="19" spans="2:14" ht="12.75">
      <c r="B19" s="203" t="s">
        <v>76</v>
      </c>
      <c r="C19" s="203"/>
      <c r="D19" s="87"/>
      <c r="E19" s="161">
        <f>SUM(E20:E21)</f>
        <v>776853003</v>
      </c>
      <c r="F19" s="161">
        <f>SUM(F20:F21)</f>
        <v>288278230.0000001</v>
      </c>
      <c r="G19" s="127">
        <f t="shared" si="0"/>
        <v>0.37108465679703384</v>
      </c>
      <c r="I19" s="161">
        <f>SUM(I20:I21)</f>
        <v>554461061</v>
      </c>
      <c r="J19" s="161">
        <f>SUM(J20:J21)</f>
        <v>306227192.25</v>
      </c>
      <c r="K19" s="127">
        <f t="shared" si="1"/>
        <v>0.5522970209985585</v>
      </c>
      <c r="M19" s="161">
        <f t="shared" si="2"/>
        <v>222391942</v>
      </c>
      <c r="N19" s="161">
        <f>+F19-J19</f>
        <v>-17948962.24999988</v>
      </c>
    </row>
    <row r="20" spans="2:14" ht="12.75">
      <c r="B20" s="204" t="s">
        <v>77</v>
      </c>
      <c r="C20" s="204"/>
      <c r="D20" s="88"/>
      <c r="E20" s="163">
        <v>776853003</v>
      </c>
      <c r="F20" s="163">
        <v>288278230.0000001</v>
      </c>
      <c r="G20" s="92">
        <f t="shared" si="0"/>
        <v>0.37108465679703384</v>
      </c>
      <c r="I20" s="163">
        <v>554461061</v>
      </c>
      <c r="J20" s="163">
        <v>306227192.25</v>
      </c>
      <c r="K20" s="92">
        <f t="shared" si="1"/>
        <v>0.5522970209985585</v>
      </c>
      <c r="M20" s="163">
        <f t="shared" si="2"/>
        <v>222391942</v>
      </c>
      <c r="N20" s="163">
        <f t="shared" si="3"/>
        <v>-17948962.24999988</v>
      </c>
    </row>
    <row r="21" spans="2:14" ht="12.75">
      <c r="B21" s="207" t="s">
        <v>105</v>
      </c>
      <c r="C21" s="207"/>
      <c r="D21" s="88"/>
      <c r="E21" s="164">
        <v>0</v>
      </c>
      <c r="F21" s="164">
        <v>0</v>
      </c>
      <c r="G21" s="93" t="str">
        <f>IF(E21=0," ",F21/E21)</f>
        <v> </v>
      </c>
      <c r="I21" s="164">
        <v>0</v>
      </c>
      <c r="J21" s="164">
        <v>0</v>
      </c>
      <c r="K21" s="93" t="str">
        <f>IF(I21=0," ",J21/I21)</f>
        <v> </v>
      </c>
      <c r="M21" s="164">
        <f>+E21-I21</f>
        <v>0</v>
      </c>
      <c r="N21" s="164">
        <f>+F21-J21</f>
        <v>0</v>
      </c>
    </row>
    <row r="22" spans="2:14" ht="12.75">
      <c r="B22" s="203" t="s">
        <v>78</v>
      </c>
      <c r="C22" s="203"/>
      <c r="D22" s="87"/>
      <c r="E22" s="161">
        <f>SUM(E23:E27)</f>
        <v>377515027</v>
      </c>
      <c r="F22" s="161">
        <f>SUM(F23:F27)</f>
        <v>128805916.05999999</v>
      </c>
      <c r="G22" s="127">
        <f t="shared" si="0"/>
        <v>0.3411941428758013</v>
      </c>
      <c r="I22" s="161">
        <f>SUM(I23:I27)</f>
        <v>412097521</v>
      </c>
      <c r="J22" s="161">
        <f>SUM(J23:J27)</f>
        <v>96068486.83999999</v>
      </c>
      <c r="K22" s="127">
        <f t="shared" si="1"/>
        <v>0.23312075890890882</v>
      </c>
      <c r="M22" s="161">
        <f t="shared" si="2"/>
        <v>-34582494</v>
      </c>
      <c r="N22" s="161">
        <f t="shared" si="3"/>
        <v>32737429.22</v>
      </c>
    </row>
    <row r="23" spans="2:14" ht="12.75">
      <c r="B23" s="199" t="s">
        <v>79</v>
      </c>
      <c r="C23" s="199"/>
      <c r="D23" s="88"/>
      <c r="E23" s="159">
        <v>0</v>
      </c>
      <c r="F23" s="159">
        <v>0</v>
      </c>
      <c r="G23" s="89" t="str">
        <f t="shared" si="0"/>
        <v> </v>
      </c>
      <c r="I23" s="159">
        <v>0</v>
      </c>
      <c r="J23" s="159">
        <v>0</v>
      </c>
      <c r="K23" s="89" t="str">
        <f t="shared" si="1"/>
        <v> </v>
      </c>
      <c r="M23" s="159">
        <f t="shared" si="2"/>
        <v>0</v>
      </c>
      <c r="N23" s="159">
        <f t="shared" si="3"/>
        <v>0</v>
      </c>
    </row>
    <row r="24" spans="2:14" ht="12.75">
      <c r="B24" s="199" t="s">
        <v>80</v>
      </c>
      <c r="C24" s="199"/>
      <c r="D24" s="88"/>
      <c r="E24" s="159">
        <v>15009259</v>
      </c>
      <c r="F24" s="159">
        <v>3776767.29</v>
      </c>
      <c r="G24" s="89">
        <f t="shared" si="0"/>
        <v>0.25162916370488375</v>
      </c>
      <c r="I24" s="159">
        <v>14976044</v>
      </c>
      <c r="J24" s="159">
        <v>3988638</v>
      </c>
      <c r="K24" s="89">
        <f t="shared" si="1"/>
        <v>0.2663345540384363</v>
      </c>
      <c r="M24" s="159">
        <f t="shared" si="2"/>
        <v>33215</v>
      </c>
      <c r="N24" s="159">
        <f t="shared" si="3"/>
        <v>-211870.70999999996</v>
      </c>
    </row>
    <row r="25" spans="2:14" ht="12.75">
      <c r="B25" s="208" t="s">
        <v>81</v>
      </c>
      <c r="C25" s="208"/>
      <c r="D25" s="88"/>
      <c r="E25" s="160">
        <v>35762</v>
      </c>
      <c r="F25" s="160">
        <v>20620</v>
      </c>
      <c r="G25" s="90">
        <f t="shared" si="0"/>
        <v>0.5765896761926067</v>
      </c>
      <c r="I25" s="160">
        <v>95069</v>
      </c>
      <c r="J25" s="160">
        <v>10320</v>
      </c>
      <c r="K25" s="90">
        <f t="shared" si="1"/>
        <v>0.10855273538167015</v>
      </c>
      <c r="M25" s="160">
        <f t="shared" si="2"/>
        <v>-59307</v>
      </c>
      <c r="N25" s="160">
        <f t="shared" si="3"/>
        <v>10300</v>
      </c>
    </row>
    <row r="26" spans="2:14" ht="12.75">
      <c r="B26" s="208" t="s">
        <v>82</v>
      </c>
      <c r="C26" s="208"/>
      <c r="D26" s="88"/>
      <c r="E26" s="160">
        <v>360894554</v>
      </c>
      <c r="F26" s="160">
        <v>124582056.85999998</v>
      </c>
      <c r="G26" s="90">
        <f t="shared" si="0"/>
        <v>0.3452034825108499</v>
      </c>
      <c r="I26" s="160">
        <v>385681614</v>
      </c>
      <c r="J26" s="160">
        <v>91468359.35</v>
      </c>
      <c r="K26" s="90">
        <f t="shared" si="1"/>
        <v>0.2371602794371214</v>
      </c>
      <c r="M26" s="160">
        <f t="shared" si="2"/>
        <v>-24787060</v>
      </c>
      <c r="N26" s="160">
        <f t="shared" si="3"/>
        <v>33113697.50999999</v>
      </c>
    </row>
    <row r="27" spans="2:14" ht="12.75">
      <c r="B27" s="198" t="s">
        <v>83</v>
      </c>
      <c r="C27" s="198"/>
      <c r="D27" s="88"/>
      <c r="E27" s="162">
        <v>1575452</v>
      </c>
      <c r="F27" s="162">
        <v>426471.91000000003</v>
      </c>
      <c r="G27" s="91">
        <f t="shared" si="0"/>
        <v>0.2706981298065571</v>
      </c>
      <c r="I27" s="162">
        <v>11344794</v>
      </c>
      <c r="J27" s="162">
        <v>601169.49</v>
      </c>
      <c r="K27" s="91">
        <f t="shared" si="1"/>
        <v>0.05299078061708304</v>
      </c>
      <c r="M27" s="162">
        <f t="shared" si="2"/>
        <v>-9769342</v>
      </c>
      <c r="N27" s="162">
        <f t="shared" si="3"/>
        <v>-174697.57999999996</v>
      </c>
    </row>
    <row r="28" spans="2:14" ht="12.75">
      <c r="B28" s="203" t="s">
        <v>84</v>
      </c>
      <c r="C28" s="203"/>
      <c r="D28" s="87"/>
      <c r="E28" s="161">
        <f>SUM(E29)</f>
        <v>5480304</v>
      </c>
      <c r="F28" s="161">
        <f>SUM(F29)</f>
        <v>0</v>
      </c>
      <c r="G28" s="127">
        <f t="shared" si="0"/>
        <v>0</v>
      </c>
      <c r="I28" s="161">
        <f>SUM(I29)</f>
        <v>22216697</v>
      </c>
      <c r="J28" s="161">
        <f>SUM(J29)</f>
        <v>0</v>
      </c>
      <c r="K28" s="127">
        <f t="shared" si="1"/>
        <v>0</v>
      </c>
      <c r="M28" s="161">
        <f t="shared" si="2"/>
        <v>-16736393</v>
      </c>
      <c r="N28" s="161">
        <f t="shared" si="3"/>
        <v>0</v>
      </c>
    </row>
    <row r="29" spans="2:14" ht="12.75">
      <c r="B29" s="206" t="s">
        <v>85</v>
      </c>
      <c r="C29" s="206"/>
      <c r="D29" s="88"/>
      <c r="E29" s="165">
        <v>5480304</v>
      </c>
      <c r="F29" s="165">
        <v>0</v>
      </c>
      <c r="G29" s="94">
        <f t="shared" si="0"/>
        <v>0</v>
      </c>
      <c r="I29" s="165">
        <v>22216697</v>
      </c>
      <c r="J29" s="165">
        <v>0</v>
      </c>
      <c r="K29" s="94">
        <f t="shared" si="1"/>
        <v>0</v>
      </c>
      <c r="M29" s="165">
        <f t="shared" si="2"/>
        <v>-16736393</v>
      </c>
      <c r="N29" s="165">
        <f t="shared" si="3"/>
        <v>0</v>
      </c>
    </row>
    <row r="30" spans="2:14" ht="12.75">
      <c r="B30" s="203" t="s">
        <v>86</v>
      </c>
      <c r="C30" s="203"/>
      <c r="D30" s="87"/>
      <c r="E30" s="161">
        <f>SUM(E31)</f>
        <v>0</v>
      </c>
      <c r="F30" s="161">
        <f>SUM(F31)</f>
        <v>0</v>
      </c>
      <c r="G30" s="127" t="str">
        <f t="shared" si="0"/>
        <v> </v>
      </c>
      <c r="I30" s="161">
        <f>SUM(I31)</f>
        <v>0</v>
      </c>
      <c r="J30" s="161">
        <f>SUM(J31)</f>
        <v>0</v>
      </c>
      <c r="K30" s="127" t="str">
        <f t="shared" si="1"/>
        <v> </v>
      </c>
      <c r="M30" s="161">
        <f t="shared" si="2"/>
        <v>0</v>
      </c>
      <c r="N30" s="161">
        <f t="shared" si="3"/>
        <v>0</v>
      </c>
    </row>
    <row r="31" spans="2:14" ht="12.75">
      <c r="B31" s="206" t="s">
        <v>87</v>
      </c>
      <c r="C31" s="206"/>
      <c r="D31" s="88"/>
      <c r="E31" s="165">
        <v>0</v>
      </c>
      <c r="F31" s="165">
        <v>0</v>
      </c>
      <c r="G31" s="94" t="str">
        <f t="shared" si="0"/>
        <v> </v>
      </c>
      <c r="I31" s="165">
        <v>0</v>
      </c>
      <c r="J31" s="165">
        <v>0</v>
      </c>
      <c r="K31" s="94" t="str">
        <f t="shared" si="1"/>
        <v> </v>
      </c>
      <c r="M31" s="165">
        <f t="shared" si="2"/>
        <v>0</v>
      </c>
      <c r="N31" s="165">
        <f t="shared" si="3"/>
        <v>0</v>
      </c>
    </row>
    <row r="32" spans="2:14" ht="12.75">
      <c r="B32" s="203" t="s">
        <v>88</v>
      </c>
      <c r="C32" s="203"/>
      <c r="D32" s="87"/>
      <c r="E32" s="161">
        <f>SUM(E33:E39)</f>
        <v>1062851258</v>
      </c>
      <c r="F32" s="161">
        <f>SUM(F33:F39)</f>
        <v>112111375.05000001</v>
      </c>
      <c r="G32" s="127">
        <f t="shared" si="0"/>
        <v>0.10548171647363286</v>
      </c>
      <c r="I32" s="161">
        <f>SUM(I33:I39)</f>
        <v>959259067</v>
      </c>
      <c r="J32" s="161">
        <f>SUM(J33:J39)</f>
        <v>97676493.84</v>
      </c>
      <c r="K32" s="127">
        <f t="shared" si="1"/>
        <v>0.10182493676653463</v>
      </c>
      <c r="M32" s="161">
        <f t="shared" si="2"/>
        <v>103592191</v>
      </c>
      <c r="N32" s="161">
        <f t="shared" si="3"/>
        <v>14434881.210000008</v>
      </c>
    </row>
    <row r="33" spans="2:14" ht="12.75">
      <c r="B33" s="199" t="s">
        <v>89</v>
      </c>
      <c r="C33" s="199"/>
      <c r="D33" s="88"/>
      <c r="E33" s="159">
        <v>0</v>
      </c>
      <c r="F33" s="159">
        <v>0</v>
      </c>
      <c r="G33" s="89" t="str">
        <f t="shared" si="0"/>
        <v> </v>
      </c>
      <c r="I33" s="159">
        <v>0</v>
      </c>
      <c r="J33" s="159">
        <v>0</v>
      </c>
      <c r="K33" s="89" t="str">
        <f t="shared" si="1"/>
        <v> </v>
      </c>
      <c r="M33" s="159">
        <f t="shared" si="2"/>
        <v>0</v>
      </c>
      <c r="N33" s="159">
        <f t="shared" si="3"/>
        <v>0</v>
      </c>
    </row>
    <row r="34" spans="2:14" ht="12.75">
      <c r="B34" s="199" t="s">
        <v>90</v>
      </c>
      <c r="C34" s="199"/>
      <c r="D34" s="88"/>
      <c r="E34" s="159">
        <v>347957776</v>
      </c>
      <c r="F34" s="159">
        <v>51179552.73</v>
      </c>
      <c r="G34" s="89">
        <f t="shared" si="0"/>
        <v>0.1470855266358525</v>
      </c>
      <c r="I34" s="159">
        <v>454688189</v>
      </c>
      <c r="J34" s="159">
        <v>54432878.61</v>
      </c>
      <c r="K34" s="89">
        <f t="shared" si="1"/>
        <v>0.11971474062195181</v>
      </c>
      <c r="M34" s="159">
        <f t="shared" si="2"/>
        <v>-106730413</v>
      </c>
      <c r="N34" s="159">
        <f t="shared" si="3"/>
        <v>-3253325.8800000027</v>
      </c>
    </row>
    <row r="35" spans="2:14" ht="12.75">
      <c r="B35" s="209" t="s">
        <v>91</v>
      </c>
      <c r="C35" s="210"/>
      <c r="D35" s="88"/>
      <c r="E35" s="160">
        <v>493706905</v>
      </c>
      <c r="F35" s="160">
        <v>48076733.83</v>
      </c>
      <c r="G35" s="90">
        <f t="shared" si="0"/>
        <v>0.09737909950844216</v>
      </c>
      <c r="I35" s="160">
        <v>388240828</v>
      </c>
      <c r="J35" s="160">
        <v>25528650.98000001</v>
      </c>
      <c r="K35" s="90">
        <f t="shared" si="1"/>
        <v>0.06575467889739822</v>
      </c>
      <c r="M35" s="160">
        <f t="shared" si="2"/>
        <v>105466077</v>
      </c>
      <c r="N35" s="160">
        <f t="shared" si="3"/>
        <v>22548082.849999987</v>
      </c>
    </row>
    <row r="36" spans="2:14" ht="12.75">
      <c r="B36" s="110" t="s">
        <v>92</v>
      </c>
      <c r="C36" s="111"/>
      <c r="D36" s="88"/>
      <c r="E36" s="160">
        <v>0</v>
      </c>
      <c r="F36" s="160">
        <v>0</v>
      </c>
      <c r="G36" s="90" t="str">
        <f t="shared" si="0"/>
        <v> </v>
      </c>
      <c r="I36" s="160">
        <v>0</v>
      </c>
      <c r="J36" s="160">
        <v>0</v>
      </c>
      <c r="K36" s="90" t="str">
        <f t="shared" si="1"/>
        <v> </v>
      </c>
      <c r="M36" s="160">
        <f t="shared" si="2"/>
        <v>0</v>
      </c>
      <c r="N36" s="160">
        <f aca="true" t="shared" si="4" ref="N36:N41">+F36-J36</f>
        <v>0</v>
      </c>
    </row>
    <row r="37" spans="2:14" ht="12.75">
      <c r="B37" s="208" t="s">
        <v>93</v>
      </c>
      <c r="C37" s="208"/>
      <c r="D37" s="88"/>
      <c r="E37" s="160">
        <v>3146813</v>
      </c>
      <c r="F37" s="160">
        <v>358297.2</v>
      </c>
      <c r="G37" s="90">
        <f t="shared" si="0"/>
        <v>0.11386034060492314</v>
      </c>
      <c r="I37" s="160">
        <v>7802931</v>
      </c>
      <c r="J37" s="160">
        <v>316356.29000000004</v>
      </c>
      <c r="K37" s="90">
        <f t="shared" si="1"/>
        <v>0.04054326380689513</v>
      </c>
      <c r="M37" s="160">
        <f>+E37-I37</f>
        <v>-4656118</v>
      </c>
      <c r="N37" s="160">
        <f t="shared" si="4"/>
        <v>41940.909999999974</v>
      </c>
    </row>
    <row r="38" spans="2:14" ht="12.75">
      <c r="B38" s="208" t="s">
        <v>94</v>
      </c>
      <c r="C38" s="208"/>
      <c r="D38" s="88"/>
      <c r="E38" s="160">
        <v>8255286</v>
      </c>
      <c r="F38" s="160">
        <v>1595680</v>
      </c>
      <c r="G38" s="90">
        <f t="shared" si="0"/>
        <v>0.19329191017730943</v>
      </c>
      <c r="I38" s="160">
        <v>20691592</v>
      </c>
      <c r="J38" s="160">
        <v>3490090.7499999995</v>
      </c>
      <c r="K38" s="90">
        <f t="shared" si="1"/>
        <v>0.16867192964175978</v>
      </c>
      <c r="M38" s="160">
        <f>+E38-I38</f>
        <v>-12436306</v>
      </c>
      <c r="N38" s="160">
        <f t="shared" si="4"/>
        <v>-1894410.7499999995</v>
      </c>
    </row>
    <row r="39" spans="2:14" ht="12.75">
      <c r="B39" s="207" t="s">
        <v>95</v>
      </c>
      <c r="C39" s="207"/>
      <c r="D39" s="88"/>
      <c r="E39" s="164">
        <v>209784478</v>
      </c>
      <c r="F39" s="164">
        <v>10901111.290000001</v>
      </c>
      <c r="G39" s="93">
        <f t="shared" si="0"/>
        <v>0.05196338353498203</v>
      </c>
      <c r="I39" s="164">
        <v>87835527</v>
      </c>
      <c r="J39" s="164">
        <v>13908517.21</v>
      </c>
      <c r="K39" s="93">
        <f t="shared" si="1"/>
        <v>0.15834728480652255</v>
      </c>
      <c r="M39" s="164">
        <f>+E39-I39</f>
        <v>121948951</v>
      </c>
      <c r="N39" s="164">
        <f t="shared" si="4"/>
        <v>-3007405.92</v>
      </c>
    </row>
    <row r="40" spans="5:14" ht="3.75" customHeight="1">
      <c r="E40" s="166"/>
      <c r="F40" s="166"/>
      <c r="G40" s="85"/>
      <c r="I40" s="166">
        <v>0</v>
      </c>
      <c r="J40" s="166" t="s">
        <v>134</v>
      </c>
      <c r="K40" s="85" t="str">
        <f t="shared" si="1"/>
        <v> </v>
      </c>
      <c r="M40" s="166"/>
      <c r="N40" s="166"/>
    </row>
    <row r="41" spans="2:14" ht="21" customHeight="1">
      <c r="B41" s="205" t="s">
        <v>96</v>
      </c>
      <c r="C41" s="205"/>
      <c r="D41" s="44"/>
      <c r="E41" s="161">
        <f>+E32+E30+E28+E22+E19+E16+E13+E9</f>
        <v>14771551150</v>
      </c>
      <c r="F41" s="161">
        <f>+F32+F30+F28+F22+F19+F16+F13+F9</f>
        <v>3917689136.2400017</v>
      </c>
      <c r="G41" s="127">
        <f>IF(E41=0," ",F41/E41)</f>
        <v>0.2652185336839186</v>
      </c>
      <c r="I41" s="161">
        <f>+I32+I30+I28+I22+I19+I16+I13+I9</f>
        <v>12550061825</v>
      </c>
      <c r="J41" s="161">
        <f>+J32+J30+J28+J22+J19+J16+J13+J9</f>
        <v>2662329317.6700006</v>
      </c>
      <c r="K41" s="127">
        <f>IF(I41=0," ",J41/I41)</f>
        <v>0.21213674918848463</v>
      </c>
      <c r="M41" s="161">
        <f>+E41-I41</f>
        <v>2221489325</v>
      </c>
      <c r="N41" s="161">
        <f t="shared" si="4"/>
        <v>1255359818.5700011</v>
      </c>
    </row>
    <row r="42" ht="12.75">
      <c r="B42" s="64" t="s">
        <v>147</v>
      </c>
    </row>
    <row r="43" ht="12.75">
      <c r="B43" s="63" t="s">
        <v>143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45" zoomScaleNormal="145" zoomScalePageLayoutView="0" workbookViewId="0" topLeftCell="A1">
      <selection activeCell="U26" sqref="U26"/>
    </sheetView>
  </sheetViews>
  <sheetFormatPr defaultColWidth="16.8515625" defaultRowHeight="12.75"/>
  <cols>
    <col min="1" max="1" width="35.00390625" style="36" customWidth="1"/>
    <col min="2" max="2" width="14.28125" style="36" bestFit="1" customWidth="1"/>
    <col min="3" max="3" width="13.7109375" style="36" bestFit="1" customWidth="1"/>
    <col min="4" max="4" width="12.8515625" style="36" bestFit="1" customWidth="1"/>
    <col min="5" max="6" width="12.00390625" style="36" bestFit="1" customWidth="1"/>
    <col min="7" max="7" width="11.8515625" style="36" bestFit="1" customWidth="1"/>
    <col min="8" max="9" width="12.00390625" style="36" bestFit="1" customWidth="1"/>
    <col min="10" max="10" width="9.7109375" style="36" bestFit="1" customWidth="1"/>
    <col min="11" max="11" width="12.421875" style="36" bestFit="1" customWidth="1"/>
    <col min="12" max="12" width="11.57421875" style="36" bestFit="1" customWidth="1"/>
    <col min="13" max="13" width="12.00390625" style="36" bestFit="1" customWidth="1"/>
    <col min="14" max="15" width="11.57421875" style="36" customWidth="1"/>
    <col min="16" max="16" width="10.7109375" style="36" bestFit="1" customWidth="1"/>
    <col min="17" max="19" width="9.7109375" style="36" customWidth="1"/>
    <col min="20" max="21" width="11.57421875" style="36" customWidth="1"/>
    <col min="22" max="22" width="12.00390625" style="36" bestFit="1" customWidth="1"/>
    <col min="23" max="23" width="7.7109375" style="102" bestFit="1" customWidth="1"/>
    <col min="24" max="16384" width="16.8515625" style="36" customWidth="1"/>
  </cols>
  <sheetData>
    <row r="1" spans="1:23" ht="20.25">
      <c r="A1" s="220" t="s">
        <v>11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ht="18.75">
      <c r="A2" s="218" t="s">
        <v>12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ht="15">
      <c r="A3" s="219" t="s">
        <v>116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4" spans="2:23" ht="15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5">
      <c r="A5" s="55" t="s">
        <v>23</v>
      </c>
      <c r="B5" s="56"/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98"/>
    </row>
    <row r="6" spans="1:23" ht="15">
      <c r="A6" s="55" t="s">
        <v>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6"/>
      <c r="W6" s="98"/>
    </row>
    <row r="7" spans="1:23" ht="15.75" thickBot="1">
      <c r="A7" s="5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6"/>
      <c r="W7" s="98"/>
    </row>
    <row r="8" spans="1:23" ht="15.75" thickBot="1">
      <c r="A8" s="55"/>
      <c r="B8" s="221" t="s">
        <v>26</v>
      </c>
      <c r="C8" s="222"/>
      <c r="D8" s="223"/>
      <c r="E8" s="221" t="s">
        <v>139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3"/>
    </row>
    <row r="9" spans="1:23" ht="22.5" customHeight="1">
      <c r="A9" s="224" t="s">
        <v>133</v>
      </c>
      <c r="B9" s="229" t="s">
        <v>24</v>
      </c>
      <c r="C9" s="230"/>
      <c r="D9" s="231"/>
      <c r="E9" s="229" t="s">
        <v>28</v>
      </c>
      <c r="F9" s="230"/>
      <c r="G9" s="231"/>
      <c r="H9" s="215" t="s">
        <v>29</v>
      </c>
      <c r="I9" s="216"/>
      <c r="J9" s="217"/>
      <c r="K9" s="215" t="s">
        <v>135</v>
      </c>
      <c r="L9" s="216"/>
      <c r="M9" s="217"/>
      <c r="N9" s="215" t="s">
        <v>30</v>
      </c>
      <c r="O9" s="216"/>
      <c r="P9" s="217"/>
      <c r="Q9" s="215" t="s">
        <v>137</v>
      </c>
      <c r="R9" s="216"/>
      <c r="S9" s="217"/>
      <c r="T9" s="226" t="s">
        <v>4</v>
      </c>
      <c r="U9" s="227"/>
      <c r="V9" s="227"/>
      <c r="W9" s="228"/>
    </row>
    <row r="10" spans="1:23" ht="15">
      <c r="A10" s="225"/>
      <c r="B10" s="129">
        <v>2021</v>
      </c>
      <c r="C10" s="130">
        <v>2022</v>
      </c>
      <c r="D10" s="131" t="s">
        <v>13</v>
      </c>
      <c r="E10" s="129">
        <v>2021</v>
      </c>
      <c r="F10" s="186">
        <v>2022</v>
      </c>
      <c r="G10" s="131" t="s">
        <v>13</v>
      </c>
      <c r="H10" s="129">
        <v>2021</v>
      </c>
      <c r="I10" s="186">
        <v>2022</v>
      </c>
      <c r="J10" s="131" t="s">
        <v>13</v>
      </c>
      <c r="K10" s="129">
        <v>2021</v>
      </c>
      <c r="L10" s="186">
        <v>2022</v>
      </c>
      <c r="M10" s="131" t="s">
        <v>13</v>
      </c>
      <c r="N10" s="129">
        <v>2021</v>
      </c>
      <c r="O10" s="186">
        <v>2022</v>
      </c>
      <c r="P10" s="131" t="s">
        <v>13</v>
      </c>
      <c r="Q10" s="129">
        <v>2021</v>
      </c>
      <c r="R10" s="186">
        <v>2022</v>
      </c>
      <c r="S10" s="131" t="s">
        <v>13</v>
      </c>
      <c r="T10" s="129">
        <v>2021</v>
      </c>
      <c r="U10" s="186">
        <v>2022</v>
      </c>
      <c r="V10" s="130" t="s">
        <v>13</v>
      </c>
      <c r="W10" s="132" t="s">
        <v>14</v>
      </c>
    </row>
    <row r="11" spans="1:23" ht="4.5" customHeight="1">
      <c r="A11" s="37"/>
      <c r="B11" s="59"/>
      <c r="C11" s="60"/>
      <c r="D11" s="61"/>
      <c r="E11" s="59"/>
      <c r="F11" s="60"/>
      <c r="G11" s="61"/>
      <c r="H11" s="59"/>
      <c r="I11" s="60"/>
      <c r="J11" s="61"/>
      <c r="K11" s="59"/>
      <c r="L11" s="60"/>
      <c r="M11" s="61"/>
      <c r="N11" s="59"/>
      <c r="O11" s="60"/>
      <c r="P11" s="61"/>
      <c r="Q11" s="59"/>
      <c r="R11" s="60"/>
      <c r="S11" s="61"/>
      <c r="T11" s="59"/>
      <c r="U11" s="60"/>
      <c r="V11" s="60"/>
      <c r="W11" s="99"/>
    </row>
    <row r="12" spans="1:24" ht="15">
      <c r="A12" s="128" t="s">
        <v>15</v>
      </c>
      <c r="B12" s="167">
        <f>SUM(B14:B18)</f>
        <v>13703219588</v>
      </c>
      <c r="C12" s="168">
        <f>SUM(C14:C18)</f>
        <v>11568586061</v>
      </c>
      <c r="D12" s="169">
        <f>+C12-B12</f>
        <v>-2134633527</v>
      </c>
      <c r="E12" s="167">
        <f>SUM(E14:E18)</f>
        <v>1569323674.030003</v>
      </c>
      <c r="F12" s="168">
        <f>SUM(F14:F18)</f>
        <v>2173564699.4800005</v>
      </c>
      <c r="G12" s="169">
        <f>+F12-E12</f>
        <v>604241025.4499974</v>
      </c>
      <c r="H12" s="167">
        <f>SUM(H14:H18)</f>
        <v>35158786.10000002</v>
      </c>
      <c r="I12" s="170">
        <f>SUM(I14:I18)</f>
        <v>54080363.660000026</v>
      </c>
      <c r="J12" s="171">
        <f>+I12-H12</f>
        <v>18921577.56000001</v>
      </c>
      <c r="K12" s="167">
        <f>SUM(K14:K18)</f>
        <v>2071044660.5800006</v>
      </c>
      <c r="L12" s="168">
        <f>SUM(L14:L18)</f>
        <v>201757271.22000003</v>
      </c>
      <c r="M12" s="169">
        <f>+L12-K12</f>
        <v>-1869287389.3600006</v>
      </c>
      <c r="N12" s="167">
        <f>SUM(N14:N18)</f>
        <v>127442643.48000012</v>
      </c>
      <c r="O12" s="168">
        <f>SUM(O14:O18)</f>
        <v>133783322.47000004</v>
      </c>
      <c r="P12" s="169">
        <f>+O12-N12</f>
        <v>6340678.98999992</v>
      </c>
      <c r="Q12" s="167">
        <f>SUM(Q14:Q18)</f>
        <v>2607997</v>
      </c>
      <c r="R12" s="168">
        <f>SUM(R14:R18)</f>
        <v>1467167</v>
      </c>
      <c r="S12" s="169">
        <f>+R12-Q12</f>
        <v>-1140830</v>
      </c>
      <c r="T12" s="167">
        <f>SUM(T14:T18)</f>
        <v>3805577761.1900034</v>
      </c>
      <c r="U12" s="168">
        <f>SUM(U14:U18)</f>
        <v>2564652823.8300004</v>
      </c>
      <c r="V12" s="168">
        <f>+U12-T12</f>
        <v>-1240924937.360003</v>
      </c>
      <c r="W12" s="100">
        <f>IF(T12=0,"",V12/T12)</f>
        <v>-0.3260805625929362</v>
      </c>
      <c r="X12" s="39"/>
    </row>
    <row r="13" spans="1:23" ht="4.5" customHeight="1">
      <c r="A13" s="37"/>
      <c r="B13" s="172"/>
      <c r="C13" s="173"/>
      <c r="D13" s="174"/>
      <c r="E13" s="172"/>
      <c r="F13" s="173"/>
      <c r="G13" s="174"/>
      <c r="H13" s="172"/>
      <c r="I13" s="173"/>
      <c r="J13" s="174"/>
      <c r="K13" s="172"/>
      <c r="L13" s="173"/>
      <c r="M13" s="174"/>
      <c r="N13" s="172"/>
      <c r="O13" s="173"/>
      <c r="P13" s="174"/>
      <c r="Q13" s="172"/>
      <c r="R13" s="173"/>
      <c r="S13" s="174"/>
      <c r="T13" s="172"/>
      <c r="U13" s="173"/>
      <c r="V13" s="173"/>
      <c r="W13" s="99">
        <f aca="true" t="shared" si="0" ref="W13:W25">IF(T13=0,"",V13/T13)</f>
      </c>
    </row>
    <row r="14" spans="1:25" ht="15">
      <c r="A14" s="112" t="s">
        <v>36</v>
      </c>
      <c r="B14" s="172">
        <f>+Egresos_1!F20</f>
        <v>2861216231</v>
      </c>
      <c r="C14" s="173">
        <f>+Egresos_1!J20</f>
        <v>2859067588</v>
      </c>
      <c r="D14" s="174">
        <f>+C14-B14</f>
        <v>-2148643</v>
      </c>
      <c r="E14" s="172">
        <v>681592262.2400022</v>
      </c>
      <c r="F14" s="173">
        <v>668475457.8100023</v>
      </c>
      <c r="G14" s="174">
        <f>+F14-E14</f>
        <v>-13116804.429999828</v>
      </c>
      <c r="H14" s="172">
        <v>190225</v>
      </c>
      <c r="I14" s="173">
        <v>49176</v>
      </c>
      <c r="J14" s="174">
        <f>+I14-H14</f>
        <v>-141049</v>
      </c>
      <c r="K14" s="172">
        <v>2796037.13</v>
      </c>
      <c r="L14" s="173">
        <v>40627569.8</v>
      </c>
      <c r="M14" s="174">
        <f>+L14-K14</f>
        <v>37831532.669999994</v>
      </c>
      <c r="N14" s="172">
        <v>863580</v>
      </c>
      <c r="O14" s="173">
        <v>7233.41</v>
      </c>
      <c r="P14" s="174">
        <f>+O14-N14</f>
        <v>-856346.59</v>
      </c>
      <c r="Q14" s="172">
        <v>0</v>
      </c>
      <c r="R14" s="173">
        <v>0</v>
      </c>
      <c r="S14" s="174">
        <f>+R14-Q14</f>
        <v>0</v>
      </c>
      <c r="T14" s="172">
        <f aca="true" t="shared" si="1" ref="T14:U18">+E14+H14+K14+N14+Q14</f>
        <v>685442104.3700022</v>
      </c>
      <c r="U14" s="173">
        <f t="shared" si="1"/>
        <v>709159437.0200022</v>
      </c>
      <c r="V14" s="173">
        <f>+U14-T14</f>
        <v>23717332.650000095</v>
      </c>
      <c r="W14" s="99">
        <f t="shared" si="0"/>
        <v>0.03460151119808867</v>
      </c>
      <c r="Y14" s="38"/>
    </row>
    <row r="15" spans="1:25" ht="15">
      <c r="A15" s="112" t="s">
        <v>37</v>
      </c>
      <c r="B15" s="172">
        <f>+Egresos_1!F21</f>
        <v>169971713</v>
      </c>
      <c r="C15" s="173">
        <f>+Egresos_1!J21</f>
        <v>162270576</v>
      </c>
      <c r="D15" s="174">
        <f>+C15-B15</f>
        <v>-7701137</v>
      </c>
      <c r="E15" s="172">
        <v>39504905.11999999</v>
      </c>
      <c r="F15" s="173">
        <v>38187758.66000001</v>
      </c>
      <c r="G15" s="174">
        <f>+F15-E15</f>
        <v>-1317146.4599999785</v>
      </c>
      <c r="H15" s="172">
        <v>0</v>
      </c>
      <c r="I15" s="173">
        <v>0</v>
      </c>
      <c r="J15" s="174">
        <f>+I15-H15</f>
        <v>0</v>
      </c>
      <c r="K15" s="172">
        <v>0</v>
      </c>
      <c r="L15" s="173">
        <v>0</v>
      </c>
      <c r="M15" s="174">
        <f>+L15-K15</f>
        <v>0</v>
      </c>
      <c r="N15" s="172">
        <v>0</v>
      </c>
      <c r="O15" s="173">
        <v>0</v>
      </c>
      <c r="P15" s="174">
        <f>+O15-N15</f>
        <v>0</v>
      </c>
      <c r="Q15" s="172">
        <v>0</v>
      </c>
      <c r="R15" s="173">
        <v>0</v>
      </c>
      <c r="S15" s="174">
        <f>+R15-Q15</f>
        <v>0</v>
      </c>
      <c r="T15" s="172">
        <f t="shared" si="1"/>
        <v>39504905.11999999</v>
      </c>
      <c r="U15" s="173">
        <f t="shared" si="1"/>
        <v>38187758.66000001</v>
      </c>
      <c r="V15" s="173">
        <f>+U15-T15</f>
        <v>-1317146.4599999785</v>
      </c>
      <c r="W15" s="99">
        <f t="shared" si="0"/>
        <v>-0.033341339663999145</v>
      </c>
      <c r="Y15" s="38"/>
    </row>
    <row r="16" spans="1:25" ht="15">
      <c r="A16" s="112" t="s">
        <v>38</v>
      </c>
      <c r="B16" s="172">
        <f>+Egresos_1!F22</f>
        <v>9517663614</v>
      </c>
      <c r="C16" s="173">
        <f>+Egresos_1!J22</f>
        <v>7580689315</v>
      </c>
      <c r="D16" s="174">
        <f>+C16-B16</f>
        <v>-1936974299</v>
      </c>
      <c r="E16" s="172">
        <v>565230401.2100009</v>
      </c>
      <c r="F16" s="173">
        <v>1086313728.979998</v>
      </c>
      <c r="G16" s="174">
        <f>+F16-E16</f>
        <v>521083327.76999724</v>
      </c>
      <c r="H16" s="172">
        <v>34483610.66000002</v>
      </c>
      <c r="I16" s="173">
        <v>53093077.600000024</v>
      </c>
      <c r="J16" s="174">
        <f>+I16-H16</f>
        <v>18609466.940000005</v>
      </c>
      <c r="K16" s="172">
        <v>1934658233.2900004</v>
      </c>
      <c r="L16" s="173">
        <v>140370206.42000002</v>
      </c>
      <c r="M16" s="174">
        <f>+L16-K16</f>
        <v>-1794288026.8700004</v>
      </c>
      <c r="N16" s="172">
        <v>126566363.48000012</v>
      </c>
      <c r="O16" s="173">
        <v>133765769.06000005</v>
      </c>
      <c r="P16" s="174">
        <f>+O16-N16</f>
        <v>7199405.579999924</v>
      </c>
      <c r="Q16" s="172">
        <v>2607997</v>
      </c>
      <c r="R16" s="173">
        <v>1467167</v>
      </c>
      <c r="S16" s="174">
        <f>+R16-Q16</f>
        <v>-1140830</v>
      </c>
      <c r="T16" s="172">
        <f t="shared" si="1"/>
        <v>2663546605.6400013</v>
      </c>
      <c r="U16" s="173">
        <f t="shared" si="1"/>
        <v>1415009949.059998</v>
      </c>
      <c r="V16" s="173">
        <f>+U16-T16</f>
        <v>-1248536656.5800033</v>
      </c>
      <c r="W16" s="99">
        <f>IF(T16=0,"",V16/T16)</f>
        <v>-0.46874969408691947</v>
      </c>
      <c r="Y16" s="38"/>
    </row>
    <row r="17" spans="1:25" ht="15">
      <c r="A17" s="112" t="s">
        <v>107</v>
      </c>
      <c r="B17" s="172">
        <f>+Egresos_1!F23</f>
        <v>776853003</v>
      </c>
      <c r="C17" s="173">
        <f>+Egresos_1!J23</f>
        <v>554461061</v>
      </c>
      <c r="D17" s="174">
        <f>+C17-B17</f>
        <v>-222391942</v>
      </c>
      <c r="E17" s="172">
        <v>255825759.84000006</v>
      </c>
      <c r="F17" s="173">
        <v>306227192.25</v>
      </c>
      <c r="G17" s="174">
        <f>+F17-E17</f>
        <v>50401432.40999994</v>
      </c>
      <c r="H17" s="172">
        <v>0</v>
      </c>
      <c r="I17" s="173">
        <v>0</v>
      </c>
      <c r="J17" s="174">
        <f>+I17-H17</f>
        <v>0</v>
      </c>
      <c r="K17" s="172">
        <v>32452470.16</v>
      </c>
      <c r="L17" s="173">
        <v>0</v>
      </c>
      <c r="M17" s="174">
        <f>+L17-K17</f>
        <v>-32452470.16</v>
      </c>
      <c r="N17" s="172">
        <v>0</v>
      </c>
      <c r="O17" s="173">
        <v>0</v>
      </c>
      <c r="P17" s="174">
        <f>+O17-N17</f>
        <v>0</v>
      </c>
      <c r="Q17" s="172">
        <v>0</v>
      </c>
      <c r="R17" s="173">
        <v>0</v>
      </c>
      <c r="S17" s="174">
        <f>+R17-Q17</f>
        <v>0</v>
      </c>
      <c r="T17" s="172">
        <f t="shared" si="1"/>
        <v>288278230.00000006</v>
      </c>
      <c r="U17" s="173">
        <f t="shared" si="1"/>
        <v>306227192.25</v>
      </c>
      <c r="V17" s="173">
        <f>+U17-T17</f>
        <v>17948962.24999994</v>
      </c>
      <c r="W17" s="99">
        <f>IF(T17=0,"",V17/T17)</f>
        <v>0.062262635128569846</v>
      </c>
      <c r="Y17" s="38"/>
    </row>
    <row r="18" spans="1:25" ht="15">
      <c r="A18" s="112" t="s">
        <v>61</v>
      </c>
      <c r="B18" s="172">
        <f>+Egresos_1!F24</f>
        <v>377515027</v>
      </c>
      <c r="C18" s="173">
        <f>+Egresos_1!J24</f>
        <v>412097521</v>
      </c>
      <c r="D18" s="174">
        <f>+C18-B18</f>
        <v>34582494</v>
      </c>
      <c r="E18" s="172">
        <v>27170345.619999997</v>
      </c>
      <c r="F18" s="173">
        <v>74360561.78</v>
      </c>
      <c r="G18" s="174">
        <f>+F18-E18</f>
        <v>47190216.160000004</v>
      </c>
      <c r="H18" s="172">
        <v>484950.44</v>
      </c>
      <c r="I18" s="173">
        <v>938110.0599999999</v>
      </c>
      <c r="J18" s="174">
        <f>+I18-H18</f>
        <v>453159.61999999994</v>
      </c>
      <c r="K18" s="172">
        <v>101137920</v>
      </c>
      <c r="L18" s="173">
        <v>20759495</v>
      </c>
      <c r="M18" s="174">
        <f>+L18-K18</f>
        <v>-80378425</v>
      </c>
      <c r="N18" s="172">
        <v>12700</v>
      </c>
      <c r="O18" s="173">
        <v>10320</v>
      </c>
      <c r="P18" s="174">
        <f>+O18-N18</f>
        <v>-2380</v>
      </c>
      <c r="Q18" s="172">
        <v>0</v>
      </c>
      <c r="R18" s="173">
        <v>0</v>
      </c>
      <c r="S18" s="174">
        <f>+R18-Q18</f>
        <v>0</v>
      </c>
      <c r="T18" s="172">
        <f t="shared" si="1"/>
        <v>128805916.06</v>
      </c>
      <c r="U18" s="173">
        <f t="shared" si="1"/>
        <v>96068486.84</v>
      </c>
      <c r="V18" s="173">
        <f>+U18-T18</f>
        <v>-32737429.22</v>
      </c>
      <c r="W18" s="99">
        <f>IF(T18=0,"",V18/T18)</f>
        <v>-0.2541609129564386</v>
      </c>
      <c r="Y18" s="38"/>
    </row>
    <row r="19" spans="1:23" ht="4.5" customHeight="1">
      <c r="A19" s="37"/>
      <c r="B19" s="172"/>
      <c r="C19" s="173"/>
      <c r="D19" s="174"/>
      <c r="E19" s="172"/>
      <c r="F19" s="173"/>
      <c r="G19" s="174"/>
      <c r="H19" s="172"/>
      <c r="I19" s="173"/>
      <c r="J19" s="174"/>
      <c r="K19" s="172"/>
      <c r="L19" s="173"/>
      <c r="M19" s="174"/>
      <c r="N19" s="172"/>
      <c r="O19" s="173"/>
      <c r="P19" s="174"/>
      <c r="Q19" s="172"/>
      <c r="R19" s="173"/>
      <c r="S19" s="174"/>
      <c r="T19" s="172"/>
      <c r="U19" s="173"/>
      <c r="V19" s="173"/>
      <c r="W19" s="99">
        <f t="shared" si="0"/>
      </c>
    </row>
    <row r="20" spans="1:24" ht="15">
      <c r="A20" s="128" t="s">
        <v>16</v>
      </c>
      <c r="B20" s="167">
        <f>+B22+B23</f>
        <v>1068331562</v>
      </c>
      <c r="C20" s="170">
        <f>+C22+C23</f>
        <v>981475764</v>
      </c>
      <c r="D20" s="169">
        <f>+C20-B20</f>
        <v>-86855798</v>
      </c>
      <c r="E20" s="167">
        <f>+E22+E23</f>
        <v>8804381.160000002</v>
      </c>
      <c r="F20" s="170">
        <f>+F22+F23</f>
        <v>71410882.68999998</v>
      </c>
      <c r="G20" s="169">
        <f>+F20-E20</f>
        <v>62606501.52999998</v>
      </c>
      <c r="H20" s="167">
        <f>+H22+H23</f>
        <v>1648623.5299999996</v>
      </c>
      <c r="I20" s="170">
        <f>+I22+I23</f>
        <v>1345764.2100000002</v>
      </c>
      <c r="J20" s="171">
        <f>+I20-H20</f>
        <v>-302859.31999999937</v>
      </c>
      <c r="K20" s="167">
        <f>+K22+K23</f>
        <v>95901885.97999999</v>
      </c>
      <c r="L20" s="170">
        <f>+L22+L23</f>
        <v>18604064.89</v>
      </c>
      <c r="M20" s="171">
        <f>+L20-K20</f>
        <v>-77297821.08999999</v>
      </c>
      <c r="N20" s="167">
        <f>+N22+N23</f>
        <v>5756484.38</v>
      </c>
      <c r="O20" s="170">
        <f>+O22+O23</f>
        <v>6315782.05</v>
      </c>
      <c r="P20" s="169">
        <f>+O20-N20</f>
        <v>559297.6699999999</v>
      </c>
      <c r="Q20" s="167">
        <f>+Q22+Q23</f>
        <v>0</v>
      </c>
      <c r="R20" s="170">
        <f>+R22+R23</f>
        <v>0</v>
      </c>
      <c r="S20" s="169">
        <f>+R20-Q20</f>
        <v>0</v>
      </c>
      <c r="T20" s="167">
        <f>+T22+T23</f>
        <v>112111375.05</v>
      </c>
      <c r="U20" s="170">
        <f>+U22+U23</f>
        <v>97676493.83999997</v>
      </c>
      <c r="V20" s="168">
        <f>+U20-T20</f>
        <v>-14434881.210000023</v>
      </c>
      <c r="W20" s="100">
        <f t="shared" si="0"/>
        <v>-0.12875483155533757</v>
      </c>
      <c r="X20" s="39"/>
    </row>
    <row r="21" spans="1:24" ht="4.5" customHeight="1">
      <c r="A21" s="37"/>
      <c r="B21" s="172"/>
      <c r="C21" s="173"/>
      <c r="D21" s="174"/>
      <c r="E21" s="172"/>
      <c r="F21" s="173"/>
      <c r="G21" s="174"/>
      <c r="H21" s="172"/>
      <c r="I21" s="173"/>
      <c r="J21" s="174"/>
      <c r="K21" s="172"/>
      <c r="L21" s="173"/>
      <c r="M21" s="174"/>
      <c r="N21" s="172"/>
      <c r="O21" s="173"/>
      <c r="P21" s="174"/>
      <c r="Q21" s="172"/>
      <c r="R21" s="173"/>
      <c r="S21" s="174"/>
      <c r="T21" s="172"/>
      <c r="U21" s="173"/>
      <c r="V21" s="173"/>
      <c r="W21" s="99">
        <f t="shared" si="0"/>
      </c>
      <c r="X21" s="39"/>
    </row>
    <row r="22" spans="1:24" ht="15">
      <c r="A22" s="112" t="s">
        <v>107</v>
      </c>
      <c r="B22" s="172">
        <f>+Egresos_1!F26</f>
        <v>5480304</v>
      </c>
      <c r="C22" s="173">
        <f>+Egresos_1!J26</f>
        <v>22216697</v>
      </c>
      <c r="D22" s="174">
        <f>+C22-B22</f>
        <v>16736393</v>
      </c>
      <c r="E22" s="172">
        <v>0</v>
      </c>
      <c r="F22" s="173">
        <v>0</v>
      </c>
      <c r="G22" s="174">
        <f>+F22-E22</f>
        <v>0</v>
      </c>
      <c r="H22" s="175">
        <v>0</v>
      </c>
      <c r="I22" s="176">
        <v>0</v>
      </c>
      <c r="J22" s="174">
        <f>+I22-H22</f>
        <v>0</v>
      </c>
      <c r="K22" s="172">
        <v>0</v>
      </c>
      <c r="L22" s="173">
        <v>0</v>
      </c>
      <c r="M22" s="174">
        <f>+L22-K22</f>
        <v>0</v>
      </c>
      <c r="N22" s="172">
        <v>0</v>
      </c>
      <c r="O22" s="173">
        <v>0</v>
      </c>
      <c r="P22" s="174">
        <f>+O22-N22</f>
        <v>0</v>
      </c>
      <c r="Q22" s="172">
        <v>0</v>
      </c>
      <c r="R22" s="173">
        <v>0</v>
      </c>
      <c r="S22" s="174">
        <f>+R22-Q22</f>
        <v>0</v>
      </c>
      <c r="T22" s="172">
        <f>+E22+H22+K22+N22+Q22</f>
        <v>0</v>
      </c>
      <c r="U22" s="177">
        <f>+F22+I22+L22+O22+R22</f>
        <v>0</v>
      </c>
      <c r="V22" s="173">
        <f>+U22-T22</f>
        <v>0</v>
      </c>
      <c r="W22" s="99">
        <f t="shared" si="0"/>
      </c>
      <c r="X22" s="39"/>
    </row>
    <row r="23" spans="1:25" ht="15">
      <c r="A23" s="84" t="s">
        <v>39</v>
      </c>
      <c r="B23" s="167">
        <f>+B24+B25</f>
        <v>1062851258</v>
      </c>
      <c r="C23" s="168">
        <f>+C24+C25</f>
        <v>959259067</v>
      </c>
      <c r="D23" s="169">
        <f>+C23-B23</f>
        <v>-103592191</v>
      </c>
      <c r="E23" s="167">
        <f>+E24+E25</f>
        <v>8804381.160000002</v>
      </c>
      <c r="F23" s="168">
        <f>+F24+F25</f>
        <v>71410882.68999998</v>
      </c>
      <c r="G23" s="169">
        <f>+F23-E23</f>
        <v>62606501.52999998</v>
      </c>
      <c r="H23" s="167">
        <f>+H24+H25</f>
        <v>1648623.5299999996</v>
      </c>
      <c r="I23" s="168">
        <f>+I24+I25</f>
        <v>1345764.2100000002</v>
      </c>
      <c r="J23" s="169">
        <f>+I23-H23</f>
        <v>-302859.31999999937</v>
      </c>
      <c r="K23" s="167">
        <f>+K24+K25</f>
        <v>95901885.97999999</v>
      </c>
      <c r="L23" s="168">
        <f>+L24+L25</f>
        <v>18604064.89</v>
      </c>
      <c r="M23" s="169">
        <f>+L23-K23</f>
        <v>-77297821.08999999</v>
      </c>
      <c r="N23" s="167">
        <f>+N24+N25</f>
        <v>5756484.38</v>
      </c>
      <c r="O23" s="168">
        <f>+O24+O25</f>
        <v>6315782.05</v>
      </c>
      <c r="P23" s="169">
        <f>+O23-N23</f>
        <v>559297.6699999999</v>
      </c>
      <c r="Q23" s="167">
        <f>+Q24+Q25</f>
        <v>0</v>
      </c>
      <c r="R23" s="168">
        <f>+R24+R25</f>
        <v>0</v>
      </c>
      <c r="S23" s="169">
        <f>+R23-Q23</f>
        <v>0</v>
      </c>
      <c r="T23" s="167">
        <f>SUM(T24:T25)</f>
        <v>112111375.05</v>
      </c>
      <c r="U23" s="168">
        <f>SUM(U24:U25)</f>
        <v>97676493.83999997</v>
      </c>
      <c r="V23" s="168">
        <f>+U23-T23</f>
        <v>-14434881.210000023</v>
      </c>
      <c r="W23" s="100">
        <f t="shared" si="0"/>
        <v>-0.12875483155533757</v>
      </c>
      <c r="Y23" s="38"/>
    </row>
    <row r="24" spans="1:25" ht="15">
      <c r="A24" s="113" t="s">
        <v>57</v>
      </c>
      <c r="B24" s="172">
        <f>+Egresos_1!F29</f>
        <v>945648416</v>
      </c>
      <c r="C24" s="173">
        <f>+Egresos_1!J29</f>
        <v>866536714</v>
      </c>
      <c r="D24" s="174">
        <f>+C24-B24</f>
        <v>-79111702</v>
      </c>
      <c r="E24" s="172">
        <v>4842238.120000001</v>
      </c>
      <c r="F24" s="178">
        <v>66575214.469999984</v>
      </c>
      <c r="G24" s="174">
        <f>+F24-E24</f>
        <v>61732976.34999998</v>
      </c>
      <c r="H24" s="172">
        <v>235720</v>
      </c>
      <c r="I24" s="178">
        <v>197978</v>
      </c>
      <c r="J24" s="174">
        <f>+I24-H24</f>
        <v>-37742</v>
      </c>
      <c r="K24" s="172">
        <v>95302740.97999999</v>
      </c>
      <c r="L24" s="178">
        <v>18550074.490000002</v>
      </c>
      <c r="M24" s="174">
        <f>+L24-K24</f>
        <v>-76752666.48999998</v>
      </c>
      <c r="N24" s="172">
        <v>1878414.61</v>
      </c>
      <c r="O24" s="178">
        <v>2365084.22</v>
      </c>
      <c r="P24" s="174">
        <f>+O24-N24</f>
        <v>486669.6100000001</v>
      </c>
      <c r="Q24" s="172">
        <v>0</v>
      </c>
      <c r="R24" s="178">
        <v>0</v>
      </c>
      <c r="S24" s="174">
        <f>+R24-Q24</f>
        <v>0</v>
      </c>
      <c r="T24" s="172">
        <f>+E24+H24+K24+N24+Q24</f>
        <v>102259113.71</v>
      </c>
      <c r="U24" s="173">
        <f>+F24+I24+L24+O24+R24</f>
        <v>87688351.17999998</v>
      </c>
      <c r="V24" s="173">
        <f>+U24-T24</f>
        <v>-14570762.530000016</v>
      </c>
      <c r="W24" s="99">
        <f t="shared" si="0"/>
        <v>-0.1424886447903482</v>
      </c>
      <c r="Y24" s="38"/>
    </row>
    <row r="25" spans="1:25" ht="15.75" thickBot="1">
      <c r="A25" s="114" t="s">
        <v>58</v>
      </c>
      <c r="B25" s="172">
        <f>+Egresos_1!F30</f>
        <v>117202842</v>
      </c>
      <c r="C25" s="178">
        <f>+Egresos_1!J30</f>
        <v>92722353</v>
      </c>
      <c r="D25" s="174">
        <f>+C25-B25</f>
        <v>-24480489</v>
      </c>
      <c r="E25" s="172">
        <v>3962143.0400000014</v>
      </c>
      <c r="F25" s="179">
        <v>4835668.22</v>
      </c>
      <c r="G25" s="174">
        <f>+F25-E25</f>
        <v>873525.1799999983</v>
      </c>
      <c r="H25" s="175">
        <v>1412903.5299999996</v>
      </c>
      <c r="I25" s="176">
        <v>1147786.2100000002</v>
      </c>
      <c r="J25" s="174">
        <f>+I25-H25</f>
        <v>-265117.31999999937</v>
      </c>
      <c r="K25" s="172">
        <v>599145</v>
      </c>
      <c r="L25" s="179">
        <v>53990.4</v>
      </c>
      <c r="M25" s="174">
        <f>+L25-K25</f>
        <v>-545154.6</v>
      </c>
      <c r="N25" s="172">
        <v>3878069.7699999996</v>
      </c>
      <c r="O25" s="179">
        <v>3950697.8299999996</v>
      </c>
      <c r="P25" s="174">
        <f>+O25-N25</f>
        <v>72628.06000000006</v>
      </c>
      <c r="Q25" s="172">
        <v>0</v>
      </c>
      <c r="R25" s="179">
        <v>0</v>
      </c>
      <c r="S25" s="174">
        <f>+R25-Q25</f>
        <v>0</v>
      </c>
      <c r="T25" s="172">
        <f>+E25+H25+K25+N25+Q25</f>
        <v>9852261.34</v>
      </c>
      <c r="U25" s="173">
        <f>+F25+I25+L25+O25+R25</f>
        <v>9988142.66</v>
      </c>
      <c r="V25" s="173">
        <f>+U25-T25</f>
        <v>135881.3200000003</v>
      </c>
      <c r="W25" s="99">
        <f t="shared" si="0"/>
        <v>0.013791891557760921</v>
      </c>
      <c r="Y25" s="38"/>
    </row>
    <row r="26" spans="1:23" ht="15.75" thickBot="1">
      <c r="A26" s="134" t="s">
        <v>17</v>
      </c>
      <c r="B26" s="180">
        <f>+B12+B20</f>
        <v>14771551150</v>
      </c>
      <c r="C26" s="180">
        <f>+C12+C20</f>
        <v>12550061825</v>
      </c>
      <c r="D26" s="181">
        <f>+C26-B26</f>
        <v>-2221489325</v>
      </c>
      <c r="E26" s="180">
        <f>+E12+E20</f>
        <v>1578128055.1900032</v>
      </c>
      <c r="F26" s="182">
        <f>+F12+F20</f>
        <v>2244975582.1700006</v>
      </c>
      <c r="G26" s="181">
        <f>+F26-E26</f>
        <v>666847526.9799974</v>
      </c>
      <c r="H26" s="180">
        <f>+H12+H20</f>
        <v>36807409.63000002</v>
      </c>
      <c r="I26" s="183">
        <f>+I12+I20</f>
        <v>55426127.87000003</v>
      </c>
      <c r="J26" s="181">
        <f>+I26-H26</f>
        <v>18618718.24000001</v>
      </c>
      <c r="K26" s="180">
        <f>+K12+K20</f>
        <v>2166946546.5600004</v>
      </c>
      <c r="L26" s="183">
        <f>+L12+L20</f>
        <v>220361336.11</v>
      </c>
      <c r="M26" s="184">
        <f>+L26-K26</f>
        <v>-1946585210.4500003</v>
      </c>
      <c r="N26" s="180">
        <f>+N12+N20</f>
        <v>133199127.86000012</v>
      </c>
      <c r="O26" s="182">
        <f>+O12+O20</f>
        <v>140099104.52000004</v>
      </c>
      <c r="P26" s="181">
        <f>+O26-N26</f>
        <v>6899976.659999922</v>
      </c>
      <c r="Q26" s="180">
        <f>+Q12+Q20</f>
        <v>2607997</v>
      </c>
      <c r="R26" s="182">
        <f>+R12+R20</f>
        <v>1467167</v>
      </c>
      <c r="S26" s="181">
        <f>+R26-Q26</f>
        <v>-1140830</v>
      </c>
      <c r="T26" s="180">
        <f>+T12+T20</f>
        <v>3917689136.2400036</v>
      </c>
      <c r="U26" s="182">
        <f>+U12+U20</f>
        <v>2662329317.6700006</v>
      </c>
      <c r="V26" s="182">
        <f>+U26-T26</f>
        <v>-1255359818.570003</v>
      </c>
      <c r="W26" s="133">
        <f>IF(T26=0,"",V26/T26)</f>
        <v>-0.3204337493134621</v>
      </c>
    </row>
    <row r="27" spans="1:23" ht="15">
      <c r="A27" s="64" t="s">
        <v>147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1"/>
    </row>
    <row r="28" spans="1:23" ht="15">
      <c r="A28" s="63" t="s">
        <v>144</v>
      </c>
      <c r="E28" s="65"/>
      <c r="F28" s="62"/>
      <c r="G28" s="62"/>
      <c r="H28" s="65"/>
      <c r="I28" s="62"/>
      <c r="J28" s="62"/>
      <c r="K28" s="65"/>
      <c r="L28" s="62"/>
      <c r="M28" s="62"/>
      <c r="N28" s="65"/>
      <c r="O28" s="62"/>
      <c r="P28" s="62"/>
      <c r="Q28" s="62"/>
      <c r="R28" s="62"/>
      <c r="S28" s="62"/>
      <c r="T28" s="65"/>
      <c r="U28" s="62"/>
      <c r="V28" s="62"/>
      <c r="W28" s="101"/>
    </row>
    <row r="29" spans="1:20" ht="15">
      <c r="A29" s="1"/>
      <c r="E29" s="45"/>
      <c r="F29" s="45"/>
      <c r="G29" s="45"/>
      <c r="H29" s="45"/>
      <c r="I29" s="45"/>
      <c r="J29" s="45"/>
      <c r="K29" s="45"/>
      <c r="L29" s="45"/>
      <c r="M29" s="45"/>
      <c r="N29" s="45"/>
      <c r="T29" s="185"/>
    </row>
    <row r="30" spans="2:20" ht="15">
      <c r="B30" s="41"/>
      <c r="T30" s="41"/>
    </row>
    <row r="31" spans="3:21" ht="15">
      <c r="C31" s="41"/>
      <c r="U31" s="41"/>
    </row>
  </sheetData>
  <sheetProtection/>
  <mergeCells count="13">
    <mergeCell ref="E9:G9"/>
    <mergeCell ref="Q9:S9"/>
    <mergeCell ref="H9:J9"/>
    <mergeCell ref="K9:M9"/>
    <mergeCell ref="A2:W2"/>
    <mergeCell ref="A3:W3"/>
    <mergeCell ref="A1:W1"/>
    <mergeCell ref="B8:D8"/>
    <mergeCell ref="E8:W8"/>
    <mergeCell ref="A9:A10"/>
    <mergeCell ref="T9:W9"/>
    <mergeCell ref="N9:P9"/>
    <mergeCell ref="B9:D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30" zoomScaleNormal="130" zoomScalePageLayoutView="0" workbookViewId="0" topLeftCell="A1">
      <selection activeCell="L22" sqref="L22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5" customWidth="1"/>
    <col min="4" max="5" width="11.7109375" style="6" bestFit="1" customWidth="1"/>
    <col min="6" max="6" width="12.28125" style="104" bestFit="1" customWidth="1"/>
    <col min="7" max="7" width="10.7109375" style="6" customWidth="1"/>
    <col min="8" max="8" width="10.8515625" style="6" bestFit="1" customWidth="1"/>
    <col min="9" max="9" width="12.00390625" style="104" customWidth="1"/>
    <col min="10" max="11" width="11.7109375" style="6" bestFit="1" customWidth="1"/>
    <col min="12" max="12" width="12.28125" style="104" bestFit="1" customWidth="1"/>
    <col min="13" max="13" width="10.421875" style="6" bestFit="1" customWidth="1"/>
    <col min="14" max="14" width="10.57421875" style="6" customWidth="1"/>
    <col min="15" max="15" width="10.7109375" style="104" bestFit="1" customWidth="1"/>
    <col min="16" max="16" width="10.140625" style="6" bestFit="1" customWidth="1"/>
    <col min="17" max="17" width="10.57421875" style="6" customWidth="1"/>
    <col min="18" max="18" width="10.7109375" style="104" bestFit="1" customWidth="1"/>
    <col min="19" max="20" width="11.7109375" style="6" bestFit="1" customWidth="1"/>
    <col min="21" max="21" width="12.28125" style="104" bestFit="1" customWidth="1"/>
    <col min="22" max="22" width="6.57421875" style="250" bestFit="1" customWidth="1"/>
    <col min="23" max="16384" width="16.57421875" style="6" customWidth="1"/>
  </cols>
  <sheetData>
    <row r="1" spans="2:22" ht="14.25">
      <c r="B1" s="237" t="s">
        <v>149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2:23" ht="12.75">
      <c r="B2" s="238" t="s">
        <v>18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7"/>
    </row>
    <row r="3" spans="2:23" ht="15.75">
      <c r="B3" s="239" t="s">
        <v>116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6"/>
      <c r="J4" s="9"/>
      <c r="K4" s="9"/>
      <c r="L4" s="106"/>
      <c r="M4" s="9"/>
      <c r="N4" s="9"/>
      <c r="O4" s="106"/>
      <c r="P4" s="9"/>
      <c r="Q4" s="9"/>
      <c r="R4" s="106"/>
      <c r="S4" s="9"/>
      <c r="T4" s="9"/>
      <c r="U4" s="106"/>
      <c r="V4" s="243"/>
    </row>
    <row r="5" spans="2:22" ht="12.75">
      <c r="B5" s="8" t="s">
        <v>25</v>
      </c>
      <c r="C5" s="8"/>
      <c r="D5" s="10"/>
      <c r="E5" s="10"/>
      <c r="F5" s="103"/>
      <c r="G5" s="11"/>
      <c r="H5" s="11"/>
      <c r="I5" s="107"/>
      <c r="J5" s="11"/>
      <c r="K5" s="11"/>
      <c r="L5" s="107"/>
      <c r="M5" s="11"/>
      <c r="N5" s="11"/>
      <c r="O5" s="107"/>
      <c r="P5" s="11"/>
      <c r="Q5" s="11"/>
      <c r="R5" s="107"/>
      <c r="S5" s="11"/>
      <c r="T5" s="11"/>
      <c r="U5" s="107"/>
      <c r="V5" s="244"/>
    </row>
    <row r="6" spans="2:22" ht="13.5" thickBot="1">
      <c r="B6" s="8"/>
      <c r="C6" s="8"/>
      <c r="D6" s="10"/>
      <c r="E6" s="10"/>
      <c r="F6" s="103"/>
      <c r="G6" s="11"/>
      <c r="H6" s="11"/>
      <c r="I6" s="107"/>
      <c r="J6" s="11"/>
      <c r="K6" s="11"/>
      <c r="L6" s="107"/>
      <c r="M6" s="11"/>
      <c r="N6" s="11"/>
      <c r="O6" s="107"/>
      <c r="P6" s="11"/>
      <c r="Q6" s="11"/>
      <c r="R6" s="107"/>
      <c r="S6" s="11"/>
      <c r="T6" s="11"/>
      <c r="U6" s="107"/>
      <c r="V6" s="244"/>
    </row>
    <row r="7" spans="1:22" ht="15.75" customHeight="1" thickBot="1">
      <c r="A7" s="234" t="s">
        <v>60</v>
      </c>
      <c r="B7" s="234" t="s">
        <v>136</v>
      </c>
      <c r="C7" s="8"/>
      <c r="D7" s="221" t="s">
        <v>26</v>
      </c>
      <c r="E7" s="222"/>
      <c r="F7" s="223"/>
      <c r="G7" s="221" t="s">
        <v>142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3"/>
    </row>
    <row r="8" spans="1:22" ht="16.5" customHeight="1">
      <c r="A8" s="235"/>
      <c r="B8" s="235"/>
      <c r="C8" s="17"/>
      <c r="D8" s="240" t="s">
        <v>59</v>
      </c>
      <c r="E8" s="241"/>
      <c r="F8" s="242"/>
      <c r="G8" s="215" t="s">
        <v>19</v>
      </c>
      <c r="H8" s="216"/>
      <c r="I8" s="217"/>
      <c r="J8" s="215" t="s">
        <v>118</v>
      </c>
      <c r="K8" s="216"/>
      <c r="L8" s="217"/>
      <c r="M8" s="215" t="s">
        <v>20</v>
      </c>
      <c r="N8" s="216"/>
      <c r="O8" s="217"/>
      <c r="P8" s="215" t="s">
        <v>104</v>
      </c>
      <c r="Q8" s="216"/>
      <c r="R8" s="217"/>
      <c r="S8" s="215" t="s">
        <v>4</v>
      </c>
      <c r="T8" s="216"/>
      <c r="U8" s="216"/>
      <c r="V8" s="217"/>
    </row>
    <row r="9" spans="1:22" ht="17.25" customHeight="1" thickBot="1">
      <c r="A9" s="236"/>
      <c r="B9" s="236"/>
      <c r="C9" s="16"/>
      <c r="D9" s="135">
        <v>2021</v>
      </c>
      <c r="E9" s="136">
        <v>2022</v>
      </c>
      <c r="F9" s="137" t="s">
        <v>13</v>
      </c>
      <c r="G9" s="187">
        <v>2021</v>
      </c>
      <c r="H9" s="136">
        <v>2022</v>
      </c>
      <c r="I9" s="137" t="s">
        <v>13</v>
      </c>
      <c r="J9" s="187">
        <v>2021</v>
      </c>
      <c r="K9" s="136">
        <v>2022</v>
      </c>
      <c r="L9" s="137" t="s">
        <v>13</v>
      </c>
      <c r="M9" s="187">
        <v>2021</v>
      </c>
      <c r="N9" s="136">
        <v>2022</v>
      </c>
      <c r="O9" s="137" t="s">
        <v>13</v>
      </c>
      <c r="P9" s="187">
        <v>2021</v>
      </c>
      <c r="Q9" s="136">
        <v>2022</v>
      </c>
      <c r="R9" s="137" t="s">
        <v>13</v>
      </c>
      <c r="S9" s="187">
        <v>2021</v>
      </c>
      <c r="T9" s="136">
        <v>2022</v>
      </c>
      <c r="U9" s="136" t="s">
        <v>13</v>
      </c>
      <c r="V9" s="138" t="s">
        <v>14</v>
      </c>
    </row>
    <row r="10" spans="1:22" ht="4.5" customHeight="1">
      <c r="A10" s="47"/>
      <c r="B10" s="48"/>
      <c r="C10" s="24"/>
      <c r="D10" s="139"/>
      <c r="E10" s="140"/>
      <c r="F10" s="141"/>
      <c r="G10" s="142"/>
      <c r="H10" s="140"/>
      <c r="I10" s="141"/>
      <c r="J10" s="142"/>
      <c r="K10" s="140"/>
      <c r="L10" s="141"/>
      <c r="M10" s="142"/>
      <c r="N10" s="140"/>
      <c r="O10" s="141"/>
      <c r="P10" s="142"/>
      <c r="Q10" s="140"/>
      <c r="R10" s="143"/>
      <c r="S10" s="144"/>
      <c r="T10" s="140"/>
      <c r="U10" s="141"/>
      <c r="V10" s="245"/>
    </row>
    <row r="11" spans="1:24" ht="12.75" customHeight="1">
      <c r="A11" s="18"/>
      <c r="B11" s="32"/>
      <c r="C11" s="29"/>
      <c r="D11" s="49"/>
      <c r="E11" s="50"/>
      <c r="F11" s="145"/>
      <c r="G11" s="49"/>
      <c r="H11" s="50"/>
      <c r="I11" s="145"/>
      <c r="J11" s="49"/>
      <c r="K11" s="50"/>
      <c r="L11" s="145"/>
      <c r="M11" s="49"/>
      <c r="N11" s="50"/>
      <c r="O11" s="145"/>
      <c r="P11" s="49"/>
      <c r="Q11" s="50"/>
      <c r="R11" s="145"/>
      <c r="S11" s="49"/>
      <c r="T11" s="50"/>
      <c r="U11" s="145"/>
      <c r="V11" s="246"/>
      <c r="X11" s="12"/>
    </row>
    <row r="12" spans="1:24" ht="12.75" customHeight="1">
      <c r="A12" s="18" t="s">
        <v>131</v>
      </c>
      <c r="B12" s="32" t="s">
        <v>132</v>
      </c>
      <c r="C12" s="29"/>
      <c r="D12" s="49">
        <v>61191</v>
      </c>
      <c r="E12" s="50">
        <v>26750</v>
      </c>
      <c r="F12" s="146">
        <f>+E12-D12</f>
        <v>-34441</v>
      </c>
      <c r="G12" s="49">
        <v>0</v>
      </c>
      <c r="H12" s="50">
        <v>0</v>
      </c>
      <c r="I12" s="146">
        <f>+H12-G12</f>
        <v>0</v>
      </c>
      <c r="J12" s="49">
        <v>0</v>
      </c>
      <c r="K12" s="50">
        <v>0</v>
      </c>
      <c r="L12" s="146">
        <f>+K12-J12</f>
        <v>0</v>
      </c>
      <c r="M12" s="49">
        <v>0</v>
      </c>
      <c r="N12" s="50">
        <v>0</v>
      </c>
      <c r="O12" s="146">
        <f>+N12-M12</f>
        <v>0</v>
      </c>
      <c r="P12" s="49">
        <v>0</v>
      </c>
      <c r="Q12" s="50">
        <v>0</v>
      </c>
      <c r="R12" s="146">
        <f>+Q12-P12</f>
        <v>0</v>
      </c>
      <c r="S12" s="49">
        <f>+G12+J12+M12+P12</f>
        <v>0</v>
      </c>
      <c r="T12" s="50">
        <f>+H12+K12+N12+Q12</f>
        <v>0</v>
      </c>
      <c r="U12" s="146">
        <f>+T12-S12</f>
        <v>0</v>
      </c>
      <c r="V12" s="246" t="str">
        <f>IF(S12=0," ",U12/S12)</f>
        <v> </v>
      </c>
      <c r="X12" s="12"/>
    </row>
    <row r="13" spans="1:24" ht="12.75" customHeight="1">
      <c r="A13" s="18"/>
      <c r="B13" s="32"/>
      <c r="C13" s="29"/>
      <c r="D13" s="49"/>
      <c r="E13" s="50"/>
      <c r="F13" s="145"/>
      <c r="G13" s="49"/>
      <c r="H13" s="50"/>
      <c r="I13" s="145"/>
      <c r="J13" s="49"/>
      <c r="K13" s="50"/>
      <c r="L13" s="145"/>
      <c r="M13" s="49"/>
      <c r="N13" s="50"/>
      <c r="O13" s="145"/>
      <c r="P13" s="49"/>
      <c r="Q13" s="50"/>
      <c r="R13" s="145"/>
      <c r="S13" s="49"/>
      <c r="T13" s="50"/>
      <c r="U13" s="145"/>
      <c r="V13" s="246"/>
      <c r="X13" s="12"/>
    </row>
    <row r="14" spans="1:24" ht="12.75" customHeight="1">
      <c r="A14" s="18" t="s">
        <v>41</v>
      </c>
      <c r="B14" s="32" t="s">
        <v>119</v>
      </c>
      <c r="C14" s="29"/>
      <c r="D14" s="49">
        <v>53244694</v>
      </c>
      <c r="E14" s="50">
        <v>32252954</v>
      </c>
      <c r="F14" s="146">
        <f aca="true" t="shared" si="0" ref="F14:F24">+E14-D14</f>
        <v>-20991740</v>
      </c>
      <c r="G14" s="49">
        <v>7750028</v>
      </c>
      <c r="H14" s="50">
        <v>9364027</v>
      </c>
      <c r="I14" s="146">
        <f>+H14-G14</f>
        <v>1613999</v>
      </c>
      <c r="J14" s="49">
        <v>0</v>
      </c>
      <c r="K14" s="50">
        <v>0</v>
      </c>
      <c r="L14" s="146">
        <f>+K14-J14</f>
        <v>0</v>
      </c>
      <c r="M14" s="49">
        <v>0</v>
      </c>
      <c r="N14" s="50">
        <v>0</v>
      </c>
      <c r="O14" s="146">
        <f>+N14-M14</f>
        <v>0</v>
      </c>
      <c r="P14" s="49">
        <v>0</v>
      </c>
      <c r="Q14" s="50">
        <v>0</v>
      </c>
      <c r="R14" s="146">
        <f>+Q14-P14</f>
        <v>0</v>
      </c>
      <c r="S14" s="49">
        <f aca="true" t="shared" si="1" ref="S14:T16">+G14+J14+M14+P14</f>
        <v>7750028</v>
      </c>
      <c r="T14" s="50">
        <f t="shared" si="1"/>
        <v>9364027</v>
      </c>
      <c r="U14" s="146">
        <f aca="true" t="shared" si="2" ref="U14:U24">+T14-S14</f>
        <v>1613999</v>
      </c>
      <c r="V14" s="247">
        <f>IF(S14=0," ",U14/S14)</f>
        <v>0.20825718307082244</v>
      </c>
      <c r="X14" s="12"/>
    </row>
    <row r="15" spans="1:24" ht="12.75" customHeight="1">
      <c r="A15" s="18" t="s">
        <v>42</v>
      </c>
      <c r="B15" s="32" t="s">
        <v>120</v>
      </c>
      <c r="C15" s="29"/>
      <c r="D15" s="49">
        <v>38136391</v>
      </c>
      <c r="E15" s="50">
        <v>56704957</v>
      </c>
      <c r="F15" s="146">
        <f t="shared" si="0"/>
        <v>18568566</v>
      </c>
      <c r="G15" s="49">
        <v>18150410</v>
      </c>
      <c r="H15" s="50">
        <v>19936161</v>
      </c>
      <c r="I15" s="146">
        <f>+H15-G15</f>
        <v>1785751</v>
      </c>
      <c r="J15" s="49">
        <v>0</v>
      </c>
      <c r="K15" s="50">
        <v>0</v>
      </c>
      <c r="L15" s="146">
        <f>+K15-J15</f>
        <v>0</v>
      </c>
      <c r="M15" s="49">
        <v>0</v>
      </c>
      <c r="N15" s="50">
        <v>0</v>
      </c>
      <c r="O15" s="146">
        <f>+N15-M15</f>
        <v>0</v>
      </c>
      <c r="P15" s="49">
        <v>0</v>
      </c>
      <c r="Q15" s="50">
        <v>0</v>
      </c>
      <c r="R15" s="146">
        <f>+Q15-P15</f>
        <v>0</v>
      </c>
      <c r="S15" s="49">
        <f t="shared" si="1"/>
        <v>18150410</v>
      </c>
      <c r="T15" s="50">
        <f t="shared" si="1"/>
        <v>19936161</v>
      </c>
      <c r="U15" s="146">
        <f t="shared" si="2"/>
        <v>1785751</v>
      </c>
      <c r="V15" s="247">
        <f>IF(S15=0," ",U15/S15)</f>
        <v>0.0983862623488946</v>
      </c>
      <c r="X15" s="12"/>
    </row>
    <row r="16" spans="1:24" ht="12.75" customHeight="1">
      <c r="A16" s="18" t="s">
        <v>43</v>
      </c>
      <c r="B16" s="32" t="s">
        <v>121</v>
      </c>
      <c r="C16" s="29"/>
      <c r="D16" s="49">
        <v>86687487</v>
      </c>
      <c r="E16" s="50">
        <v>66255354</v>
      </c>
      <c r="F16" s="146">
        <f t="shared" si="0"/>
        <v>-20432133</v>
      </c>
      <c r="G16" s="49">
        <v>12739359</v>
      </c>
      <c r="H16" s="50">
        <v>17389786</v>
      </c>
      <c r="I16" s="146">
        <f>+H16-G16</f>
        <v>4650427</v>
      </c>
      <c r="J16" s="49">
        <v>0</v>
      </c>
      <c r="K16" s="50">
        <v>0</v>
      </c>
      <c r="L16" s="146">
        <f>+K16-J16</f>
        <v>0</v>
      </c>
      <c r="M16" s="49">
        <v>0</v>
      </c>
      <c r="N16" s="50">
        <v>0</v>
      </c>
      <c r="O16" s="146">
        <f>+N16-M16</f>
        <v>0</v>
      </c>
      <c r="P16" s="49">
        <v>0</v>
      </c>
      <c r="Q16" s="50">
        <v>0</v>
      </c>
      <c r="R16" s="146">
        <f>+Q16-P16</f>
        <v>0</v>
      </c>
      <c r="S16" s="49">
        <f t="shared" si="1"/>
        <v>12739359</v>
      </c>
      <c r="T16" s="50">
        <f t="shared" si="1"/>
        <v>17389786</v>
      </c>
      <c r="U16" s="146">
        <f t="shared" si="2"/>
        <v>4650427</v>
      </c>
      <c r="V16" s="247">
        <f>IF(S16=0," ",U16/S16)</f>
        <v>0.3650440340051646</v>
      </c>
      <c r="X16" s="12"/>
    </row>
    <row r="17" spans="1:24" ht="12.75" customHeight="1">
      <c r="A17" s="18"/>
      <c r="B17" s="32"/>
      <c r="C17" s="29"/>
      <c r="D17" s="49"/>
      <c r="E17" s="50"/>
      <c r="F17" s="146"/>
      <c r="G17" s="49"/>
      <c r="H17" s="50"/>
      <c r="I17" s="146"/>
      <c r="J17" s="49"/>
      <c r="K17" s="50"/>
      <c r="L17" s="146"/>
      <c r="M17" s="49"/>
      <c r="N17" s="50"/>
      <c r="O17" s="146"/>
      <c r="P17" s="49"/>
      <c r="Q17" s="50"/>
      <c r="R17" s="146"/>
      <c r="S17" s="49"/>
      <c r="T17" s="50"/>
      <c r="U17" s="146"/>
      <c r="V17" s="247"/>
      <c r="X17" s="12"/>
    </row>
    <row r="18" spans="1:24" ht="12.75" customHeight="1">
      <c r="A18" s="19" t="s">
        <v>46</v>
      </c>
      <c r="B18" s="32" t="s">
        <v>122</v>
      </c>
      <c r="C18" s="29"/>
      <c r="D18" s="49">
        <v>580436407</v>
      </c>
      <c r="E18" s="50">
        <v>591075113</v>
      </c>
      <c r="F18" s="146">
        <f>+E18-D18</f>
        <v>10638706</v>
      </c>
      <c r="G18" s="49">
        <v>0</v>
      </c>
      <c r="H18" s="50">
        <v>0</v>
      </c>
      <c r="I18" s="146">
        <f>+H18-G18</f>
        <v>0</v>
      </c>
      <c r="J18" s="49">
        <v>0</v>
      </c>
      <c r="K18" s="50">
        <v>0</v>
      </c>
      <c r="L18" s="146">
        <f>+K18-J18</f>
        <v>0</v>
      </c>
      <c r="M18" s="49">
        <v>114100199</v>
      </c>
      <c r="N18" s="50">
        <v>108315985</v>
      </c>
      <c r="O18" s="146">
        <f>+N18-M18</f>
        <v>-5784214</v>
      </c>
      <c r="P18" s="49">
        <v>0</v>
      </c>
      <c r="Q18" s="50">
        <v>945478</v>
      </c>
      <c r="R18" s="146">
        <f aca="true" t="shared" si="3" ref="R18:R24">+Q18-P18</f>
        <v>945478</v>
      </c>
      <c r="S18" s="49">
        <f>+G18+J18+M18+P18</f>
        <v>114100199</v>
      </c>
      <c r="T18" s="50">
        <f>+H18+K18+N18+Q18</f>
        <v>109261463</v>
      </c>
      <c r="U18" s="146">
        <f>+T18-S18</f>
        <v>-4838736</v>
      </c>
      <c r="V18" s="247">
        <f>IF(S18=0," ",U18/S18)</f>
        <v>-0.04240777879800192</v>
      </c>
      <c r="X18" s="12"/>
    </row>
    <row r="19" spans="1:24" ht="12.75" customHeight="1">
      <c r="A19" s="18" t="s">
        <v>100</v>
      </c>
      <c r="B19" s="32" t="s">
        <v>123</v>
      </c>
      <c r="C19" s="29"/>
      <c r="D19" s="49">
        <v>28466911</v>
      </c>
      <c r="E19" s="50">
        <v>0</v>
      </c>
      <c r="F19" s="146">
        <f>+E19-D19</f>
        <v>-28466911</v>
      </c>
      <c r="G19" s="49">
        <v>0</v>
      </c>
      <c r="H19" s="50">
        <v>0</v>
      </c>
      <c r="I19" s="146">
        <f>+H19-G19</f>
        <v>0</v>
      </c>
      <c r="J19" s="49">
        <v>0</v>
      </c>
      <c r="K19" s="50">
        <v>0</v>
      </c>
      <c r="L19" s="146">
        <f>+K19-J19</f>
        <v>0</v>
      </c>
      <c r="M19" s="49">
        <v>28466911</v>
      </c>
      <c r="N19" s="50">
        <v>-1</v>
      </c>
      <c r="O19" s="146">
        <f>+N19-M19</f>
        <v>-28466912</v>
      </c>
      <c r="P19" s="49">
        <v>0</v>
      </c>
      <c r="Q19" s="50">
        <v>0</v>
      </c>
      <c r="R19" s="146">
        <f t="shared" si="3"/>
        <v>0</v>
      </c>
      <c r="S19" s="49">
        <f>+G19+J19+M19+P19</f>
        <v>28466911</v>
      </c>
      <c r="T19" s="50">
        <f>+H19+K19+N19+Q19</f>
        <v>-1</v>
      </c>
      <c r="U19" s="146">
        <f>+T19-S19</f>
        <v>-28466912</v>
      </c>
      <c r="V19" s="247">
        <f>IF(S19=0," ",U19/S19)</f>
        <v>-1.000000035128504</v>
      </c>
      <c r="X19" s="12"/>
    </row>
    <row r="20" spans="1:24" ht="12.75" customHeight="1">
      <c r="A20" s="18"/>
      <c r="B20" s="32"/>
      <c r="C20" s="29"/>
      <c r="D20" s="49"/>
      <c r="E20" s="50"/>
      <c r="F20" s="146"/>
      <c r="G20" s="49"/>
      <c r="H20" s="50"/>
      <c r="I20" s="146"/>
      <c r="J20" s="49"/>
      <c r="K20" s="50"/>
      <c r="L20" s="146"/>
      <c r="M20" s="49"/>
      <c r="N20" s="50"/>
      <c r="O20" s="146"/>
      <c r="P20" s="49"/>
      <c r="Q20" s="50"/>
      <c r="R20" s="146"/>
      <c r="S20" s="49"/>
      <c r="T20" s="50"/>
      <c r="U20" s="146"/>
      <c r="V20" s="247"/>
      <c r="X20" s="12"/>
    </row>
    <row r="21" spans="1:24" ht="12.75" customHeight="1">
      <c r="A21" s="19" t="s">
        <v>52</v>
      </c>
      <c r="B21" s="32" t="s">
        <v>124</v>
      </c>
      <c r="C21" s="29"/>
      <c r="D21" s="49">
        <v>554048</v>
      </c>
      <c r="E21" s="51">
        <v>413059</v>
      </c>
      <c r="F21" s="146">
        <f t="shared" si="0"/>
        <v>-140989</v>
      </c>
      <c r="G21" s="49">
        <v>29432</v>
      </c>
      <c r="H21" s="50">
        <v>1175924</v>
      </c>
      <c r="I21" s="146">
        <f>+H21-G21</f>
        <v>1146492</v>
      </c>
      <c r="J21" s="49">
        <v>739908</v>
      </c>
      <c r="K21" s="51">
        <v>0</v>
      </c>
      <c r="L21" s="146">
        <f>+K21-J21</f>
        <v>-739908</v>
      </c>
      <c r="M21" s="49">
        <v>31807</v>
      </c>
      <c r="N21" s="51">
        <v>5</v>
      </c>
      <c r="O21" s="146">
        <f>+N21-M21</f>
        <v>-31802</v>
      </c>
      <c r="P21" s="49">
        <v>0</v>
      </c>
      <c r="Q21" s="51">
        <v>0</v>
      </c>
      <c r="R21" s="146">
        <f t="shared" si="3"/>
        <v>0</v>
      </c>
      <c r="S21" s="49">
        <f aca="true" t="shared" si="4" ref="S21:T24">+G21+J21+M21+P21</f>
        <v>801147</v>
      </c>
      <c r="T21" s="51">
        <f t="shared" si="4"/>
        <v>1175929</v>
      </c>
      <c r="U21" s="146">
        <f t="shared" si="2"/>
        <v>374782</v>
      </c>
      <c r="V21" s="247">
        <f>IF(S21=0," ",U21/S21)</f>
        <v>0.46780678202626985</v>
      </c>
      <c r="X21" s="12"/>
    </row>
    <row r="22" spans="1:24" ht="12.75" customHeight="1">
      <c r="A22" s="18" t="s">
        <v>53</v>
      </c>
      <c r="B22" s="32" t="s">
        <v>125</v>
      </c>
      <c r="C22" s="29"/>
      <c r="D22" s="49">
        <v>14329615</v>
      </c>
      <c r="E22" s="50">
        <v>25245310</v>
      </c>
      <c r="F22" s="146">
        <f t="shared" si="0"/>
        <v>10915695</v>
      </c>
      <c r="G22" s="49">
        <v>9865680</v>
      </c>
      <c r="H22" s="50">
        <v>17046269</v>
      </c>
      <c r="I22" s="146">
        <f>+H22-G22</f>
        <v>7180589</v>
      </c>
      <c r="J22" s="49">
        <v>0</v>
      </c>
      <c r="K22" s="50">
        <v>0</v>
      </c>
      <c r="L22" s="146">
        <f>+K22-J22</f>
        <v>0</v>
      </c>
      <c r="M22" s="49">
        <v>0</v>
      </c>
      <c r="N22" s="50">
        <v>0</v>
      </c>
      <c r="O22" s="146">
        <f>+N22-M22</f>
        <v>0</v>
      </c>
      <c r="P22" s="49">
        <v>0</v>
      </c>
      <c r="Q22" s="50">
        <v>0</v>
      </c>
      <c r="R22" s="146">
        <f t="shared" si="3"/>
        <v>0</v>
      </c>
      <c r="S22" s="49">
        <f t="shared" si="4"/>
        <v>9865680</v>
      </c>
      <c r="T22" s="50">
        <f t="shared" si="4"/>
        <v>17046269</v>
      </c>
      <c r="U22" s="146">
        <f t="shared" si="2"/>
        <v>7180589</v>
      </c>
      <c r="V22" s="247">
        <f>IF(S22=0," ",U22/S22)</f>
        <v>0.7278351821668654</v>
      </c>
      <c r="X22" s="12"/>
    </row>
    <row r="23" spans="1:24" ht="12.75" customHeight="1">
      <c r="A23" s="18" t="s">
        <v>54</v>
      </c>
      <c r="B23" s="32" t="s">
        <v>126</v>
      </c>
      <c r="C23" s="29"/>
      <c r="D23" s="49">
        <v>16740</v>
      </c>
      <c r="E23" s="50">
        <v>23840</v>
      </c>
      <c r="F23" s="146">
        <f>+E23-D23</f>
        <v>7100</v>
      </c>
      <c r="G23" s="49">
        <v>0</v>
      </c>
      <c r="H23" s="50">
        <v>0</v>
      </c>
      <c r="I23" s="146">
        <f>+H23-G23</f>
        <v>0</v>
      </c>
      <c r="J23" s="49">
        <v>0</v>
      </c>
      <c r="K23" s="50">
        <v>0</v>
      </c>
      <c r="L23" s="146">
        <f>+K23-J23</f>
        <v>0</v>
      </c>
      <c r="M23" s="49">
        <v>5580</v>
      </c>
      <c r="N23" s="50">
        <v>6150</v>
      </c>
      <c r="O23" s="146">
        <f>+N23-M23</f>
        <v>570</v>
      </c>
      <c r="P23" s="49">
        <v>0</v>
      </c>
      <c r="Q23" s="50">
        <v>0</v>
      </c>
      <c r="R23" s="146">
        <f t="shared" si="3"/>
        <v>0</v>
      </c>
      <c r="S23" s="49">
        <f t="shared" si="4"/>
        <v>5580</v>
      </c>
      <c r="T23" s="50">
        <f t="shared" si="4"/>
        <v>6150</v>
      </c>
      <c r="U23" s="146">
        <f>+T23-S23</f>
        <v>570</v>
      </c>
      <c r="V23" s="247">
        <f>IF(S23=0," ",U23/S23)</f>
        <v>0.10215053763440861</v>
      </c>
      <c r="X23" s="12"/>
    </row>
    <row r="24" spans="1:24" ht="12.75" customHeight="1">
      <c r="A24" s="19" t="s">
        <v>48</v>
      </c>
      <c r="B24" s="32" t="s">
        <v>127</v>
      </c>
      <c r="C24" s="29"/>
      <c r="D24" s="49">
        <v>963447</v>
      </c>
      <c r="E24" s="50">
        <v>6221787</v>
      </c>
      <c r="F24" s="146">
        <f t="shared" si="0"/>
        <v>5258340</v>
      </c>
      <c r="G24" s="49">
        <v>1879786</v>
      </c>
      <c r="H24" s="50">
        <v>2166203</v>
      </c>
      <c r="I24" s="146">
        <f>+H24-G24</f>
        <v>286417</v>
      </c>
      <c r="J24" s="49">
        <v>91437</v>
      </c>
      <c r="K24" s="50">
        <v>11695</v>
      </c>
      <c r="L24" s="146">
        <f>+K24-J24</f>
        <v>-79742</v>
      </c>
      <c r="M24" s="49">
        <v>0</v>
      </c>
      <c r="N24" s="50">
        <v>15000</v>
      </c>
      <c r="O24" s="146">
        <f>+N24-M24</f>
        <v>15000</v>
      </c>
      <c r="P24" s="49">
        <v>2340</v>
      </c>
      <c r="Q24" s="50">
        <v>-520</v>
      </c>
      <c r="R24" s="146">
        <f t="shared" si="3"/>
        <v>-2860</v>
      </c>
      <c r="S24" s="49">
        <f t="shared" si="4"/>
        <v>1973563</v>
      </c>
      <c r="T24" s="50">
        <f t="shared" si="4"/>
        <v>2192378</v>
      </c>
      <c r="U24" s="146">
        <f t="shared" si="2"/>
        <v>218815</v>
      </c>
      <c r="V24" s="247">
        <f>IF(S24=0," ",U24/S24)</f>
        <v>0.1108730757518255</v>
      </c>
      <c r="X24" s="12"/>
    </row>
    <row r="25" spans="1:24" ht="12.75" customHeight="1">
      <c r="A25" s="30"/>
      <c r="B25" s="33"/>
      <c r="C25" s="27"/>
      <c r="D25" s="52"/>
      <c r="E25" s="53"/>
      <c r="F25" s="146"/>
      <c r="G25" s="49"/>
      <c r="H25" s="50"/>
      <c r="I25" s="146"/>
      <c r="J25" s="49"/>
      <c r="K25" s="53"/>
      <c r="L25" s="146"/>
      <c r="M25" s="49"/>
      <c r="N25" s="53"/>
      <c r="O25" s="146"/>
      <c r="P25" s="49"/>
      <c r="Q25" s="53"/>
      <c r="R25" s="146"/>
      <c r="S25" s="52"/>
      <c r="T25" s="53"/>
      <c r="U25" s="146"/>
      <c r="V25" s="247"/>
      <c r="X25" s="12"/>
    </row>
    <row r="26" spans="1:24" ht="12.75" customHeight="1">
      <c r="A26" s="19" t="s">
        <v>101</v>
      </c>
      <c r="B26" s="32" t="s">
        <v>128</v>
      </c>
      <c r="C26" s="29"/>
      <c r="D26" s="49">
        <v>4838271331</v>
      </c>
      <c r="E26" s="50">
        <v>376424767</v>
      </c>
      <c r="F26" s="146">
        <f>+E26-D26</f>
        <v>-4461846564</v>
      </c>
      <c r="G26" s="49">
        <v>0</v>
      </c>
      <c r="H26" s="50">
        <v>0</v>
      </c>
      <c r="I26" s="146">
        <f>+H26-G26</f>
        <v>0</v>
      </c>
      <c r="J26" s="49">
        <v>2052434351</v>
      </c>
      <c r="K26" s="50">
        <v>243894784</v>
      </c>
      <c r="L26" s="146">
        <f>+K26-J26</f>
        <v>-1808539567</v>
      </c>
      <c r="M26" s="49">
        <v>0</v>
      </c>
      <c r="N26" s="50">
        <v>0</v>
      </c>
      <c r="O26" s="146">
        <f>+N26-M26</f>
        <v>0</v>
      </c>
      <c r="P26" s="49">
        <v>0</v>
      </c>
      <c r="Q26" s="50">
        <v>0</v>
      </c>
      <c r="R26" s="146">
        <f>+Q26-P26</f>
        <v>0</v>
      </c>
      <c r="S26" s="49">
        <f>+G26+J26+M26+P26</f>
        <v>2052434351</v>
      </c>
      <c r="T26" s="50">
        <f>+H26+K26+N26+Q26</f>
        <v>243894784</v>
      </c>
      <c r="U26" s="146">
        <f>+T26-S26</f>
        <v>-1808539567</v>
      </c>
      <c r="V26" s="247">
        <f>IF(S26=0," ",U26/S26)</f>
        <v>-0.8811680461880946</v>
      </c>
      <c r="X26" s="12"/>
    </row>
    <row r="27" spans="1:24" ht="12.75" customHeight="1">
      <c r="A27" s="31" t="s">
        <v>106</v>
      </c>
      <c r="B27" s="32" t="s">
        <v>129</v>
      </c>
      <c r="C27" s="27"/>
      <c r="D27" s="49">
        <v>1409366479</v>
      </c>
      <c r="E27" s="50">
        <v>1780012550</v>
      </c>
      <c r="F27" s="146">
        <f>+E27-D27</f>
        <v>370646071</v>
      </c>
      <c r="G27" s="49">
        <v>0</v>
      </c>
      <c r="H27" s="50">
        <v>0</v>
      </c>
      <c r="I27" s="146">
        <f>+H27-G27</f>
        <v>0</v>
      </c>
      <c r="J27" s="49">
        <v>96127215</v>
      </c>
      <c r="K27" s="50">
        <v>-27495000</v>
      </c>
      <c r="L27" s="146">
        <f>+K27-J27</f>
        <v>-123622215</v>
      </c>
      <c r="M27" s="49">
        <v>0</v>
      </c>
      <c r="N27" s="50">
        <v>0</v>
      </c>
      <c r="O27" s="146">
        <f>+N27-M27</f>
        <v>0</v>
      </c>
      <c r="P27" s="49">
        <v>0</v>
      </c>
      <c r="Q27" s="53">
        <v>0</v>
      </c>
      <c r="R27" s="146">
        <f>+Q27-P27</f>
        <v>0</v>
      </c>
      <c r="S27" s="49">
        <f>+G27+J27+M27+P27</f>
        <v>96127215</v>
      </c>
      <c r="T27" s="50">
        <f>+H27+K27+N27+Q27</f>
        <v>-27495000</v>
      </c>
      <c r="U27" s="146">
        <f>+T27-S27</f>
        <v>-123622215</v>
      </c>
      <c r="V27" s="247">
        <f>IF(S27=0," ",U27/S27)</f>
        <v>-1.2860272192427504</v>
      </c>
      <c r="X27" s="12"/>
    </row>
    <row r="28" spans="1:24" ht="12.75" customHeight="1">
      <c r="A28" s="31"/>
      <c r="B28" s="32"/>
      <c r="C28" s="27"/>
      <c r="D28" s="49"/>
      <c r="E28" s="50"/>
      <c r="F28" s="146"/>
      <c r="G28" s="52"/>
      <c r="H28" s="53"/>
      <c r="I28" s="146"/>
      <c r="J28" s="52"/>
      <c r="K28" s="53"/>
      <c r="L28" s="146"/>
      <c r="M28" s="52"/>
      <c r="N28" s="53"/>
      <c r="O28" s="146"/>
      <c r="P28" s="52"/>
      <c r="Q28" s="53"/>
      <c r="R28" s="146"/>
      <c r="S28" s="52"/>
      <c r="T28" s="53"/>
      <c r="U28" s="146"/>
      <c r="V28" s="247"/>
      <c r="X28" s="12"/>
    </row>
    <row r="29" spans="1:24" ht="12.75" customHeight="1">
      <c r="A29" s="19" t="s">
        <v>51</v>
      </c>
      <c r="B29" s="32" t="s">
        <v>130</v>
      </c>
      <c r="C29" s="29"/>
      <c r="D29" s="49">
        <v>310408979</v>
      </c>
      <c r="E29" s="50">
        <v>361684663</v>
      </c>
      <c r="F29" s="146">
        <f>+E29-D29</f>
        <v>51275684</v>
      </c>
      <c r="G29" s="49">
        <v>-1497093</v>
      </c>
      <c r="H29" s="50">
        <v>-304501</v>
      </c>
      <c r="I29" s="146">
        <f>+H29-G29</f>
        <v>1192592</v>
      </c>
      <c r="J29" s="49">
        <v>0</v>
      </c>
      <c r="K29" s="50">
        <v>-22867735</v>
      </c>
      <c r="L29" s="146">
        <f>+K29-J29</f>
        <v>-22867735</v>
      </c>
      <c r="M29" s="49">
        <v>-2828627</v>
      </c>
      <c r="N29" s="50">
        <v>128068</v>
      </c>
      <c r="O29" s="146">
        <f>+N29-M29</f>
        <v>2956695</v>
      </c>
      <c r="P29" s="49">
        <v>0</v>
      </c>
      <c r="Q29" s="50">
        <v>520</v>
      </c>
      <c r="R29" s="146">
        <f>+Q29-P29</f>
        <v>520</v>
      </c>
      <c r="S29" s="49">
        <f>+G29+J29+M29+P29</f>
        <v>-4325720</v>
      </c>
      <c r="T29" s="50">
        <f>+H29+K29+N29+Q29</f>
        <v>-23043648</v>
      </c>
      <c r="U29" s="146">
        <f>+T29-S29</f>
        <v>-18717928</v>
      </c>
      <c r="V29" s="247">
        <f>IF(S29=0," ",U29/S29)</f>
        <v>4.327124270641651</v>
      </c>
      <c r="X29" s="12"/>
    </row>
    <row r="30" spans="1:24" ht="12.75" customHeight="1">
      <c r="A30" s="31"/>
      <c r="B30" s="28"/>
      <c r="C30" s="29"/>
      <c r="D30" s="49"/>
      <c r="E30" s="50"/>
      <c r="F30" s="146"/>
      <c r="G30" s="147"/>
      <c r="H30" s="50"/>
      <c r="I30" s="146"/>
      <c r="J30" s="147"/>
      <c r="K30" s="50"/>
      <c r="L30" s="146"/>
      <c r="M30" s="147"/>
      <c r="N30" s="50"/>
      <c r="O30" s="146"/>
      <c r="P30" s="147"/>
      <c r="Q30" s="50"/>
      <c r="R30" s="146"/>
      <c r="S30" s="147"/>
      <c r="T30" s="50"/>
      <c r="U30" s="146"/>
      <c r="V30" s="248"/>
      <c r="X30" s="12"/>
    </row>
    <row r="31" spans="1:22" ht="20.25" customHeight="1" thickBot="1">
      <c r="A31" s="232" t="s">
        <v>4</v>
      </c>
      <c r="B31" s="233"/>
      <c r="C31" s="17"/>
      <c r="D31" s="148">
        <f>SUM(D12:D29)</f>
        <v>7360943720</v>
      </c>
      <c r="E31" s="149">
        <f aca="true" t="shared" si="5" ref="E31:U31">SUM(E12:E29)</f>
        <v>3296341104</v>
      </c>
      <c r="F31" s="150">
        <f t="shared" si="5"/>
        <v>-4064602616</v>
      </c>
      <c r="G31" s="148">
        <f t="shared" si="5"/>
        <v>48917602</v>
      </c>
      <c r="H31" s="151">
        <f>SUM(H12:H29)</f>
        <v>66773869</v>
      </c>
      <c r="I31" s="150">
        <f t="shared" si="5"/>
        <v>17856267</v>
      </c>
      <c r="J31" s="148">
        <f t="shared" si="5"/>
        <v>2149392911</v>
      </c>
      <c r="K31" s="151">
        <f t="shared" si="5"/>
        <v>193543744</v>
      </c>
      <c r="L31" s="150">
        <f t="shared" si="5"/>
        <v>-1955849167</v>
      </c>
      <c r="M31" s="148">
        <f t="shared" si="5"/>
        <v>139775870</v>
      </c>
      <c r="N31" s="151">
        <f t="shared" si="5"/>
        <v>108465207</v>
      </c>
      <c r="O31" s="150">
        <f t="shared" si="5"/>
        <v>-31310663</v>
      </c>
      <c r="P31" s="148">
        <f t="shared" si="5"/>
        <v>2340</v>
      </c>
      <c r="Q31" s="151">
        <f t="shared" si="5"/>
        <v>945478</v>
      </c>
      <c r="R31" s="150">
        <f t="shared" si="5"/>
        <v>943138</v>
      </c>
      <c r="S31" s="148">
        <f t="shared" si="5"/>
        <v>2338088723</v>
      </c>
      <c r="T31" s="151">
        <f t="shared" si="5"/>
        <v>369728298</v>
      </c>
      <c r="U31" s="150">
        <f t="shared" si="5"/>
        <v>-1968360425</v>
      </c>
      <c r="V31" s="249">
        <f>IF(S31=0," ",U31/S31)</f>
        <v>-0.8418672934166493</v>
      </c>
    </row>
    <row r="32" spans="8:20" ht="3" customHeight="1">
      <c r="H32" s="23"/>
      <c r="N32" s="23"/>
      <c r="Q32" s="23"/>
      <c r="S32" s="12"/>
      <c r="T32" s="12"/>
    </row>
    <row r="33" spans="1:20" ht="13.5">
      <c r="A33" s="64" t="s">
        <v>147</v>
      </c>
      <c r="C33" s="26"/>
      <c r="M33" s="23"/>
      <c r="N33" s="23"/>
      <c r="S33" s="115"/>
      <c r="T33" s="12"/>
    </row>
    <row r="34" spans="1:22" s="1" customFormat="1" ht="11.25">
      <c r="A34" s="63"/>
      <c r="C34" s="13"/>
      <c r="F34" s="46"/>
      <c r="H34" s="2"/>
      <c r="I34" s="46"/>
      <c r="L34" s="46"/>
      <c r="M34" s="152"/>
      <c r="N34" s="152"/>
      <c r="O34" s="46"/>
      <c r="P34" s="109"/>
      <c r="R34" s="46"/>
      <c r="S34" s="152"/>
      <c r="T34" s="152"/>
      <c r="U34" s="46"/>
      <c r="V34" s="251"/>
    </row>
    <row r="35" spans="1:22" s="1" customFormat="1" ht="11.25">
      <c r="A35" s="108" t="s">
        <v>62</v>
      </c>
      <c r="C35" s="13"/>
      <c r="D35" s="2"/>
      <c r="E35" s="2"/>
      <c r="F35" s="105"/>
      <c r="G35" s="2"/>
      <c r="H35" s="2"/>
      <c r="I35" s="105"/>
      <c r="J35" s="2"/>
      <c r="K35" s="2"/>
      <c r="L35" s="105"/>
      <c r="M35" s="2"/>
      <c r="N35" s="2"/>
      <c r="O35" s="105"/>
      <c r="P35" s="2"/>
      <c r="Q35" s="2"/>
      <c r="R35" s="105"/>
      <c r="S35" s="2"/>
      <c r="T35" s="2"/>
      <c r="U35" s="105"/>
      <c r="V35" s="252"/>
    </row>
    <row r="36" spans="1:22" s="1" customFormat="1" ht="11.25">
      <c r="A36" s="34" t="s">
        <v>27</v>
      </c>
      <c r="B36" s="20" t="s">
        <v>40</v>
      </c>
      <c r="C36" s="15"/>
      <c r="F36" s="46"/>
      <c r="I36" s="46"/>
      <c r="L36" s="46"/>
      <c r="O36" s="46"/>
      <c r="R36" s="46"/>
      <c r="U36" s="46"/>
      <c r="V36" s="251"/>
    </row>
    <row r="37" spans="1:22" s="1" customFormat="1" ht="11.25">
      <c r="A37" s="35" t="s">
        <v>44</v>
      </c>
      <c r="B37" s="20" t="s">
        <v>45</v>
      </c>
      <c r="C37" s="15"/>
      <c r="F37" s="46"/>
      <c r="I37" s="46"/>
      <c r="L37" s="46"/>
      <c r="O37" s="46"/>
      <c r="R37" s="46"/>
      <c r="U37" s="46"/>
      <c r="V37" s="251"/>
    </row>
    <row r="38" spans="1:22" s="1" customFormat="1" ht="11.25">
      <c r="A38" s="35" t="s">
        <v>21</v>
      </c>
      <c r="B38" s="20" t="s">
        <v>47</v>
      </c>
      <c r="C38" s="15"/>
      <c r="F38" s="46"/>
      <c r="I38" s="46"/>
      <c r="L38" s="46"/>
      <c r="O38" s="46"/>
      <c r="R38" s="46"/>
      <c r="U38" s="46"/>
      <c r="V38" s="251"/>
    </row>
    <row r="39" spans="1:22" s="1" customFormat="1" ht="11.25">
      <c r="A39" s="46" t="s">
        <v>102</v>
      </c>
      <c r="B39" s="46" t="s">
        <v>103</v>
      </c>
      <c r="C39" s="15"/>
      <c r="F39" s="46"/>
      <c r="I39" s="46"/>
      <c r="L39" s="46"/>
      <c r="O39" s="46"/>
      <c r="R39" s="46"/>
      <c r="U39" s="46"/>
      <c r="V39" s="251"/>
    </row>
    <row r="40" spans="1:22" s="1" customFormat="1" ht="11.25">
      <c r="A40" s="35" t="s">
        <v>49</v>
      </c>
      <c r="B40" s="20" t="s">
        <v>50</v>
      </c>
      <c r="C40" s="13"/>
      <c r="F40" s="46"/>
      <c r="I40" s="46"/>
      <c r="L40" s="46"/>
      <c r="O40" s="46"/>
      <c r="R40" s="46"/>
      <c r="U40" s="46"/>
      <c r="V40" s="251"/>
    </row>
    <row r="41" spans="3:22" s="1" customFormat="1" ht="11.25">
      <c r="C41" s="13"/>
      <c r="F41" s="46"/>
      <c r="I41" s="46"/>
      <c r="L41" s="46"/>
      <c r="O41" s="46"/>
      <c r="R41" s="46"/>
      <c r="U41" s="46"/>
      <c r="V41" s="251"/>
    </row>
    <row r="42" spans="3:22" s="1" customFormat="1" ht="11.25">
      <c r="C42" s="13"/>
      <c r="F42" s="46"/>
      <c r="I42" s="46"/>
      <c r="L42" s="46"/>
      <c r="O42" s="46"/>
      <c r="R42" s="46"/>
      <c r="U42" s="46"/>
      <c r="V42" s="251"/>
    </row>
  </sheetData>
  <sheetProtection/>
  <mergeCells count="14">
    <mergeCell ref="J8:L8"/>
    <mergeCell ref="P8:R8"/>
    <mergeCell ref="D7:F7"/>
    <mergeCell ref="G7:V7"/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2023-01-04T17:25:21Z</dcterms:modified>
  <cp:category/>
  <cp:version/>
  <cp:contentType/>
  <cp:contentStatus/>
</cp:coreProperties>
</file>