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22_2023" sheetId="4" r:id="rId4"/>
  </sheets>
  <definedNames>
    <definedName name="_xlnm.Print_Area" localSheetId="0">'Egresos_1'!$A$1:$O$34</definedName>
    <definedName name="_xlnm.Print_Area" localSheetId="1">'Egresos_2'!$B$1:$N$43</definedName>
    <definedName name="_xlnm.Print_Area" localSheetId="2">'Gto_09_10'!$A$1:$W$27</definedName>
    <definedName name="_xlnm.Print_Area" localSheetId="3">'Ing_2022_2023'!$A$1:$V$40</definedName>
  </definedNames>
  <calcPr fullCalcOnLoad="1"/>
</workbook>
</file>

<file path=xl/sharedStrings.xml><?xml version="1.0" encoding="utf-8"?>
<sst xmlns="http://schemas.openxmlformats.org/spreadsheetml/2006/main" count="192" uniqueCount="151">
  <si>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</si>
  <si>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</si>
  <si>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</si>
  <si>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</si>
  <si>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</si>
  <si>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</si>
  <si>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</si>
  <si>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</si>
  <si>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</si>
  <si>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</si>
  <si>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</si>
  <si>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</si>
  <si>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</si>
  <si>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</si>
  <si>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</si>
  <si>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</si>
  <si>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</si>
  <si>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</si>
  <si>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</si>
  <si>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</si>
  <si>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</si>
  <si>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</si>
  <si>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</si>
  <si>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</si>
  <si>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</si>
  <si>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</si>
  <si>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</si>
  <si>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</si>
  <si>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</si>
  <si>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</si>
  <si>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</si>
  <si>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</si>
  <si>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</si>
  <si>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</si>
  <si>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</si>
  <si>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</si>
  <si>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</si>
  <si>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</si>
  <si>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</si>
  <si>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</si>
  <si>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</si>
  <si>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</si>
  <si>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</si>
  <si>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</si>
  <si>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</si>
  <si>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</si>
  <si>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</si>
  <si>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</si>
  <si>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</si>
  <si>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</si>
  <si>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</si>
  <si>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</si>
  <si>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</si>
  <si>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</si>
  <si>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</si>
  <si>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</si>
  <si>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</si>
  <si>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</si>
  <si>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</si>
  <si>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</si>
  <si>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</si>
  <si>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</si>
  <si>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</si>
  <si>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</si>
  <si>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</si>
  <si>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</si>
  <si>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</si>
  <si>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</si>
  <si>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</si>
  <si>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</si>
  <si>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</si>
  <si>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</si>
  <si>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</si>
  <si>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</si>
  <si>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</si>
  <si>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</si>
  <si>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</si>
  <si>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</si>
  <si>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</si>
  <si>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</si>
  <si>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</si>
  <si>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</si>
  <si>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</si>
  <si>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</si>
  <si>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</si>
  <si>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</si>
  <si>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</si>
  <si>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</si>
  <si>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</si>
  <si>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</si>
  <si>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</si>
  <si>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</si>
  <si>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</si>
  <si>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</si>
  <si>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</si>
  <si>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</si>
  <si>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</si>
  <si>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</si>
  <si>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</si>
  <si>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</si>
  <si>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</si>
  <si>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</si>
  <si>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</si>
  <si>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</si>
  <si>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</si>
  <si>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</si>
  <si>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</si>
  <si>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</si>
  <si>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</si>
  <si>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</si>
  <si>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</si>
  <si>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</si>
  <si>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</si>
  <si>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</si>
  <si>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</si>
  <si>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</si>
  <si>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</si>
  <si>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</si>
  <si>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</si>
  <si>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</si>
  <si>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</si>
  <si>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</si>
  <si>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</si>
  <si>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</si>
  <si>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</si>
  <si>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</si>
  <si>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</si>
  <si>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</si>
  <si>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</si>
  <si>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</si>
  <si>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</si>
  <si>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</si>
  <si>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</si>
  <si>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</si>
  <si>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</si>
  <si>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</si>
  <si>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</si>
  <si>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EJECUCION
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</si>
  <si>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 Trimestre se encuentra a Nivel de Devengados</t>
    </r>
  </si>
  <si>
    <t>EJECUCION AL
I TRIMESTRE (*)</t>
  </si>
  <si>
    <t>EJECUCION I TRIMESTRE (*)</t>
  </si>
  <si>
    <t>EJECUCION I TRIMESTRE</t>
  </si>
  <si>
    <t>5 RECURSOS DETERMINADOS</t>
  </si>
  <si>
    <t>AÑO FISCAL 2022</t>
  </si>
  <si>
    <t>PRESUPUESTO DE EGRESOS COMPARATIVO I TRIMESTRE AÑO FISCAL 2022 - 2023</t>
  </si>
  <si>
    <t>Fuente : SIAF Operaciones en Liena al 31 de Marzo del 2023</t>
  </si>
  <si>
    <t>RESULTADOS OPERATIVOS COMPARATIVOS I TRIMESTRE AÑOS FISCALES 2022 - 2023</t>
  </si>
  <si>
    <t>INGRESOS COMPARATIVOS I TRIMESTRE AÑO FISCAL 2022 - 2023</t>
  </si>
  <si>
    <t>AÑO FISCAL 2023</t>
  </si>
  <si>
    <t>6.GASTOS POR IMPLEMENTACIÓN DE LA NEGOCIACIÓN COLECTIVA</t>
  </si>
  <si>
    <t>Fuente : SIAF Operaciones en Liena al 31 de Marzo del 2023.</t>
  </si>
</sst>
</file>

<file path=xl/styles.xml><?xml version="1.0" encoding="utf-8"?>
<styleSheet xmlns="http://schemas.openxmlformats.org/spreadsheetml/2006/main">
  <numFmts count="2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 &quot;€&quot;* #,##0_ ;_ &quot;€&quot;* \-#,##0_ ;_ &quot;€&quot;* &quot;-&quot;_ ;_ @_ "/>
    <numFmt numFmtId="173" formatCode="_ &quot;€&quot;* #,##0.00_ ;_ &quot;€&quot;* \-#,##0.00_ ;_ &quot;€&quot;* &quot;-&quot;??_ ;_ @_ "/>
    <numFmt numFmtId="174" formatCode="#,##0_ ;\-#,##0\ "/>
    <numFmt numFmtId="175" formatCode="#,##0;[Red]\(#,##0\)"/>
    <numFmt numFmtId="176" formatCode="_ * #,##0_)\ &quot;Pts&quot;_ ;_ * \(#,##0\)\ &quot;Pts&quot;_ ;_ * &quot;-&quot;_)\ &quot;Pts&quot;_ ;_ @_ "/>
    <numFmt numFmtId="177" formatCode="0.0%"/>
    <numFmt numFmtId="178" formatCode="_([$€-2]\ * #,##0.00_);_([$€-2]\ * \(#,##0.00\);_([$€-2]\ * &quot;-&quot;??_)"/>
    <numFmt numFmtId="179" formatCode="_ * #,##0_ ;_ * \-#,##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5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5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177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77" fontId="24" fillId="0" borderId="19" xfId="57" applyNumberFormat="1" applyFont="1" applyBorder="1" applyAlignment="1">
      <alignment horizontal="center" vertical="center"/>
    </xf>
    <xf numFmtId="177" fontId="24" fillId="0" borderId="20" xfId="57" applyNumberFormat="1" applyFont="1" applyBorder="1" applyAlignment="1">
      <alignment horizontal="center" vertical="center"/>
    </xf>
    <xf numFmtId="177" fontId="24" fillId="0" borderId="21" xfId="57" applyNumberFormat="1" applyFont="1" applyBorder="1" applyAlignment="1">
      <alignment horizontal="center" vertical="center"/>
    </xf>
    <xf numFmtId="177" fontId="24" fillId="0" borderId="22" xfId="57" applyNumberFormat="1" applyFont="1" applyBorder="1" applyAlignment="1">
      <alignment horizontal="center" vertical="center"/>
    </xf>
    <xf numFmtId="177" fontId="24" fillId="0" borderId="23" xfId="57" applyNumberFormat="1" applyFont="1" applyBorder="1" applyAlignment="1">
      <alignment horizontal="center" vertical="center"/>
    </xf>
    <xf numFmtId="177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179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177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179" fontId="6" fillId="0" borderId="0" xfId="50" applyNumberFormat="1" applyFont="1" applyAlignment="1">
      <alignment vertical="center"/>
    </xf>
    <xf numFmtId="169" fontId="6" fillId="0" borderId="15" xfId="54" applyNumberFormat="1" applyFont="1" applyFill="1" applyBorder="1" applyAlignment="1">
      <alignment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/>
      <protection/>
    </xf>
    <xf numFmtId="0" fontId="13" fillId="34" borderId="51" xfId="0" applyFont="1" applyFill="1" applyBorder="1" applyAlignment="1" applyProtection="1">
      <alignment horizontal="center"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C32" sqref="C32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2" t="s">
        <v>144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3:15" ht="12.75">
      <c r="C2" s="203" t="s">
        <v>9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3:15" ht="12.75">
      <c r="C3" s="203" t="s">
        <v>115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6" t="s">
        <v>6</v>
      </c>
      <c r="D6" s="198"/>
      <c r="E6" s="14"/>
      <c r="F6" s="194" t="s">
        <v>143</v>
      </c>
      <c r="G6" s="199"/>
      <c r="H6" s="195"/>
      <c r="I6" s="72"/>
      <c r="J6" s="194" t="s">
        <v>148</v>
      </c>
      <c r="K6" s="199"/>
      <c r="L6" s="195"/>
      <c r="M6" s="72"/>
      <c r="N6" s="194" t="s">
        <v>10</v>
      </c>
      <c r="O6" s="195"/>
    </row>
    <row r="7" spans="3:15" ht="12.75" customHeight="1">
      <c r="C7" s="198"/>
      <c r="D7" s="198"/>
      <c r="E7" s="14"/>
      <c r="F7" s="196" t="s">
        <v>8</v>
      </c>
      <c r="G7" s="196" t="s">
        <v>137</v>
      </c>
      <c r="H7" s="196" t="s">
        <v>114</v>
      </c>
      <c r="I7" s="69"/>
      <c r="J7" s="196" t="s">
        <v>8</v>
      </c>
      <c r="K7" s="196" t="s">
        <v>137</v>
      </c>
      <c r="L7" s="196" t="s">
        <v>114</v>
      </c>
      <c r="M7" s="69"/>
      <c r="N7" s="196" t="s">
        <v>8</v>
      </c>
      <c r="O7" s="196" t="s">
        <v>137</v>
      </c>
    </row>
    <row r="8" spans="3:15" ht="12.75">
      <c r="C8" s="198"/>
      <c r="D8" s="198"/>
      <c r="E8" s="14"/>
      <c r="F8" s="197"/>
      <c r="G8" s="197"/>
      <c r="H8" s="197"/>
      <c r="I8" s="69"/>
      <c r="J8" s="197"/>
      <c r="K8" s="197"/>
      <c r="L8" s="197"/>
      <c r="M8" s="69"/>
      <c r="N8" s="197"/>
      <c r="O8" s="197"/>
    </row>
    <row r="9" spans="3:15" ht="12.75">
      <c r="C9" s="198"/>
      <c r="D9" s="198"/>
      <c r="E9" s="14"/>
      <c r="F9" s="197"/>
      <c r="G9" s="197"/>
      <c r="H9" s="197"/>
      <c r="I9" s="69"/>
      <c r="J9" s="197"/>
      <c r="K9" s="197"/>
      <c r="L9" s="197"/>
      <c r="M9" s="69"/>
      <c r="N9" s="197"/>
      <c r="O9" s="197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200" t="s">
        <v>7</v>
      </c>
      <c r="D11" s="201"/>
      <c r="E11" s="16"/>
      <c r="F11" s="159">
        <f>SUM(F12:F16)</f>
        <v>12550078889</v>
      </c>
      <c r="G11" s="159">
        <f>SUM(G12:G16)</f>
        <v>2249061477.160003</v>
      </c>
      <c r="H11" s="127">
        <f aca="true" t="shared" si="0" ref="H11:H16">IF(F11=0," ",G11/F11)</f>
        <v>0.17920695933881975</v>
      </c>
      <c r="I11" s="69"/>
      <c r="J11" s="159">
        <f>SUM(J12:J16)</f>
        <v>10057958198</v>
      </c>
      <c r="K11" s="159">
        <f>SUM(K12:K16)</f>
        <v>1649009708.8700016</v>
      </c>
      <c r="L11" s="127">
        <f aca="true" t="shared" si="1" ref="L11:L16">IF(J11=0," ",K11/J11)</f>
        <v>0.16395074193069356</v>
      </c>
      <c r="M11" s="69"/>
      <c r="N11" s="159">
        <f aca="true" t="shared" si="2" ref="N11:O16">+J11-F11</f>
        <v>-2492120691</v>
      </c>
      <c r="O11" s="159">
        <f t="shared" si="2"/>
        <v>-600051768.2900016</v>
      </c>
    </row>
    <row r="12" spans="3:18" ht="12.75">
      <c r="C12" s="76" t="s">
        <v>32</v>
      </c>
      <c r="D12" s="120" t="s">
        <v>1</v>
      </c>
      <c r="E12" s="71"/>
      <c r="F12" s="158">
        <v>9253717961</v>
      </c>
      <c r="G12" s="158">
        <v>1191925824.9300032</v>
      </c>
      <c r="H12" s="96">
        <f t="shared" si="0"/>
        <v>0.12880507380421588</v>
      </c>
      <c r="I12" s="69"/>
      <c r="J12" s="158">
        <v>8536416734</v>
      </c>
      <c r="K12" s="158">
        <v>1555125351.2700016</v>
      </c>
      <c r="L12" s="96">
        <f t="shared" si="1"/>
        <v>0.18217542555953684</v>
      </c>
      <c r="M12" s="69"/>
      <c r="N12" s="158">
        <f t="shared" si="2"/>
        <v>-717301227</v>
      </c>
      <c r="O12" s="158">
        <f t="shared" si="2"/>
        <v>363199526.3399985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273241270</v>
      </c>
      <c r="G13" s="158">
        <v>15592170.240000011</v>
      </c>
      <c r="H13" s="96">
        <f t="shared" si="0"/>
        <v>0.05706374531197286</v>
      </c>
      <c r="I13" s="69"/>
      <c r="J13" s="158">
        <v>101120</v>
      </c>
      <c r="K13" s="158">
        <v>0</v>
      </c>
      <c r="L13" s="96">
        <f t="shared" si="1"/>
        <v>0</v>
      </c>
      <c r="M13" s="69"/>
      <c r="N13" s="158">
        <f t="shared" si="2"/>
        <v>-273140150</v>
      </c>
      <c r="O13" s="158">
        <f t="shared" si="2"/>
        <v>-15592170.240000011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2271070552</v>
      </c>
      <c r="G14" s="158">
        <v>1022242672.2399999</v>
      </c>
      <c r="H14" s="96">
        <f t="shared" si="0"/>
        <v>0.45011489023965817</v>
      </c>
      <c r="I14" s="69"/>
      <c r="J14" s="158">
        <v>744088219</v>
      </c>
      <c r="K14" s="158">
        <v>13971758.820000004</v>
      </c>
      <c r="L14" s="96">
        <f t="shared" si="1"/>
        <v>0.018777019260937933</v>
      </c>
      <c r="M14" s="69"/>
      <c r="N14" s="158">
        <f t="shared" si="2"/>
        <v>-1526982333</v>
      </c>
      <c r="O14" s="158">
        <f t="shared" si="2"/>
        <v>-1008270913.4199998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747231481</v>
      </c>
      <c r="G15" s="158">
        <v>19300809.749999993</v>
      </c>
      <c r="H15" s="96">
        <f t="shared" si="0"/>
        <v>0.025829759908094656</v>
      </c>
      <c r="I15" s="69"/>
      <c r="J15" s="158">
        <v>776642276</v>
      </c>
      <c r="K15" s="158">
        <v>79912598.77999993</v>
      </c>
      <c r="L15" s="96">
        <f t="shared" si="1"/>
        <v>0.10289498943011431</v>
      </c>
      <c r="M15" s="69"/>
      <c r="N15" s="158">
        <f t="shared" si="2"/>
        <v>29410795</v>
      </c>
      <c r="O15" s="158">
        <f t="shared" si="2"/>
        <v>60611789.029999934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4817625</v>
      </c>
      <c r="G16" s="158">
        <v>0</v>
      </c>
      <c r="H16" s="96">
        <f t="shared" si="0"/>
        <v>0</v>
      </c>
      <c r="I16" s="69"/>
      <c r="J16" s="158">
        <v>709849</v>
      </c>
      <c r="K16" s="158">
        <v>0</v>
      </c>
      <c r="L16" s="96">
        <f t="shared" si="1"/>
        <v>0</v>
      </c>
      <c r="M16" s="69"/>
      <c r="N16" s="158">
        <f t="shared" si="2"/>
        <v>-4107776</v>
      </c>
      <c r="O16" s="158">
        <f t="shared" si="2"/>
        <v>0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200" t="s">
        <v>5</v>
      </c>
      <c r="D18" s="201"/>
      <c r="E18" s="16"/>
      <c r="F18" s="159">
        <f>+F19+F25</f>
        <v>12550078889</v>
      </c>
      <c r="G18" s="159">
        <f>+G19+G25</f>
        <v>2249061477.1600027</v>
      </c>
      <c r="H18" s="127">
        <f>IF(F18=0," ",G18/F18)</f>
        <v>0.17920695933881972</v>
      </c>
      <c r="I18" s="69"/>
      <c r="J18" s="159">
        <f>+J19+J25</f>
        <v>10057958198</v>
      </c>
      <c r="K18" s="159">
        <f>+K19+K25</f>
        <v>1649009708.8699954</v>
      </c>
      <c r="L18" s="127">
        <f aca="true" t="shared" si="3" ref="L18:L30">IF(J18=0," ",K18/J18)</f>
        <v>0.16395074193069292</v>
      </c>
      <c r="M18" s="69"/>
      <c r="N18" s="159">
        <f aca="true" t="shared" si="4" ref="N18:N30">+J18-F18</f>
        <v>-2492120691</v>
      </c>
      <c r="O18" s="159">
        <f aca="true" t="shared" si="5" ref="O18:O30">+K18-G18</f>
        <v>-600051768.2900074</v>
      </c>
    </row>
    <row r="19" spans="3:15" ht="12.75">
      <c r="C19" s="76"/>
      <c r="D19" s="128" t="s">
        <v>108</v>
      </c>
      <c r="E19" s="16"/>
      <c r="F19" s="159">
        <f>+SUM(F20:F24)</f>
        <v>11568603125</v>
      </c>
      <c r="G19" s="159">
        <f>+SUM(G20:G24)</f>
        <v>2190692724.6500025</v>
      </c>
      <c r="H19" s="127">
        <f aca="true" t="shared" si="6" ref="H19:H30">IF(F19=0," ",G19/F19)</f>
        <v>0.1893653625229712</v>
      </c>
      <c r="I19" s="69"/>
      <c r="J19" s="159">
        <f>+SUM(J20:J24)</f>
        <v>8438345130</v>
      </c>
      <c r="K19" s="159">
        <f>+SUM(K20:K24)</f>
        <v>1541964639.5499954</v>
      </c>
      <c r="L19" s="127">
        <f t="shared" si="3"/>
        <v>0.18273306149425006</v>
      </c>
      <c r="M19" s="69"/>
      <c r="N19" s="159">
        <f t="shared" si="4"/>
        <v>-3130257995</v>
      </c>
      <c r="O19" s="159">
        <f t="shared" si="5"/>
        <v>-648728085.100007</v>
      </c>
    </row>
    <row r="20" spans="3:21" ht="12.75">
      <c r="C20" s="76"/>
      <c r="D20" s="121" t="s">
        <v>109</v>
      </c>
      <c r="E20" s="71"/>
      <c r="F20" s="158">
        <v>2859067588</v>
      </c>
      <c r="G20" s="158">
        <v>640299986.540005</v>
      </c>
      <c r="H20" s="96">
        <f t="shared" si="6"/>
        <v>0.2239541272922174</v>
      </c>
      <c r="I20" s="69"/>
      <c r="J20" s="158">
        <v>3210803716</v>
      </c>
      <c r="K20" s="158">
        <v>737309447.7799976</v>
      </c>
      <c r="L20" s="96">
        <f t="shared" si="3"/>
        <v>0.2296339212845229</v>
      </c>
      <c r="M20" s="69"/>
      <c r="N20" s="158">
        <f t="shared" si="4"/>
        <v>351736128</v>
      </c>
      <c r="O20" s="158">
        <f t="shared" si="5"/>
        <v>97009461.23999262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162270576</v>
      </c>
      <c r="G21" s="158">
        <v>39383638.5</v>
      </c>
      <c r="H21" s="96">
        <f t="shared" si="6"/>
        <v>0.24270351083242597</v>
      </c>
      <c r="I21" s="69"/>
      <c r="J21" s="158">
        <v>156449141</v>
      </c>
      <c r="K21" s="158">
        <v>39339459.76999998</v>
      </c>
      <c r="L21" s="96">
        <f t="shared" si="3"/>
        <v>0.2514520662660588</v>
      </c>
      <c r="M21" s="69"/>
      <c r="N21" s="158">
        <f t="shared" si="4"/>
        <v>-5821435</v>
      </c>
      <c r="O21" s="158">
        <f t="shared" si="5"/>
        <v>-44178.73000001907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7580706379</v>
      </c>
      <c r="G22" s="158">
        <v>1408610597.0799978</v>
      </c>
      <c r="H22" s="96">
        <f t="shared" si="6"/>
        <v>0.18581521650569627</v>
      </c>
      <c r="I22" s="69"/>
      <c r="J22" s="158">
        <v>4243628107</v>
      </c>
      <c r="K22" s="158">
        <v>590864905.3599981</v>
      </c>
      <c r="L22" s="96">
        <f t="shared" si="3"/>
        <v>0.1392357884484146</v>
      </c>
      <c r="M22" s="69"/>
      <c r="N22" s="158">
        <f t="shared" si="4"/>
        <v>-3337078272</v>
      </c>
      <c r="O22" s="158">
        <f t="shared" si="5"/>
        <v>-817745691.7199997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554461061</v>
      </c>
      <c r="G23" s="158">
        <v>1224310.54</v>
      </c>
      <c r="H23" s="96">
        <f t="shared" si="6"/>
        <v>0.0022081091461894384</v>
      </c>
      <c r="I23" s="69"/>
      <c r="J23" s="158">
        <v>505587414</v>
      </c>
      <c r="K23" s="158">
        <v>125503041.62</v>
      </c>
      <c r="L23" s="96">
        <f t="shared" si="3"/>
        <v>0.24823213186236476</v>
      </c>
      <c r="M23" s="69"/>
      <c r="N23" s="158">
        <f t="shared" si="4"/>
        <v>-48873647</v>
      </c>
      <c r="O23" s="158">
        <f t="shared" si="5"/>
        <v>124278731.08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412097521</v>
      </c>
      <c r="G24" s="158">
        <v>101174191.99</v>
      </c>
      <c r="H24" s="96">
        <f t="shared" si="6"/>
        <v>0.24551031451121005</v>
      </c>
      <c r="I24" s="69"/>
      <c r="J24" s="158">
        <v>321876752</v>
      </c>
      <c r="K24" s="158">
        <v>48947785.019999996</v>
      </c>
      <c r="L24" s="96">
        <f t="shared" si="3"/>
        <v>0.15206996067861403</v>
      </c>
      <c r="M24" s="69"/>
      <c r="N24" s="158">
        <f t="shared" si="4"/>
        <v>-90220769</v>
      </c>
      <c r="O24" s="158">
        <f t="shared" si="5"/>
        <v>-52226406.97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981475764</v>
      </c>
      <c r="G25" s="159">
        <f>+G26+G27+G28</f>
        <v>58368752.510000005</v>
      </c>
      <c r="H25" s="127">
        <f t="shared" si="6"/>
        <v>0.059470396163547046</v>
      </c>
      <c r="I25" s="69"/>
      <c r="J25" s="159">
        <f>+J26+J27+J28</f>
        <v>1619613068</v>
      </c>
      <c r="K25" s="159">
        <f>+K26+K27+K28</f>
        <v>107045069.32</v>
      </c>
      <c r="L25" s="127">
        <f t="shared" si="3"/>
        <v>0.06609298939047582</v>
      </c>
      <c r="M25" s="69"/>
      <c r="N25" s="159">
        <f t="shared" si="4"/>
        <v>638137304</v>
      </c>
      <c r="O25" s="159">
        <f t="shared" si="5"/>
        <v>48676316.80999999</v>
      </c>
    </row>
    <row r="26" spans="3:21" ht="12.75">
      <c r="C26" s="78"/>
      <c r="D26" s="123" t="s">
        <v>107</v>
      </c>
      <c r="E26" s="71"/>
      <c r="F26" s="158">
        <v>22216697</v>
      </c>
      <c r="G26" s="158">
        <v>0</v>
      </c>
      <c r="H26" s="96">
        <f t="shared" si="6"/>
        <v>0</v>
      </c>
      <c r="I26" s="69"/>
      <c r="J26" s="158">
        <v>1199513</v>
      </c>
      <c r="K26" s="158">
        <v>0</v>
      </c>
      <c r="L26" s="96">
        <f t="shared" si="3"/>
        <v>0</v>
      </c>
      <c r="M26" s="69"/>
      <c r="N26" s="158">
        <f t="shared" si="4"/>
        <v>-21017184</v>
      </c>
      <c r="O26" s="158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959259067</v>
      </c>
      <c r="G28" s="160">
        <f>SUM(G29:G30)</f>
        <v>58368752.510000005</v>
      </c>
      <c r="H28" s="127">
        <f t="shared" si="6"/>
        <v>0.06084774647222595</v>
      </c>
      <c r="I28" s="81"/>
      <c r="J28" s="160">
        <f>+J29+J30</f>
        <v>1618413555</v>
      </c>
      <c r="K28" s="160">
        <f>+K29+K30</f>
        <v>107045069.32</v>
      </c>
      <c r="L28" s="130">
        <f t="shared" si="3"/>
        <v>0.06614197526292963</v>
      </c>
      <c r="M28" s="81"/>
      <c r="N28" s="159">
        <f t="shared" si="4"/>
        <v>659154488</v>
      </c>
      <c r="O28" s="159">
        <f t="shared" si="5"/>
        <v>48676316.80999999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866536714</v>
      </c>
      <c r="G29" s="158">
        <v>51580425.480000004</v>
      </c>
      <c r="H29" s="96">
        <f t="shared" si="6"/>
        <v>0.05952480102302971</v>
      </c>
      <c r="I29" s="69"/>
      <c r="J29" s="162">
        <v>1546650406</v>
      </c>
      <c r="K29" s="158">
        <v>105133715.05</v>
      </c>
      <c r="L29" s="96">
        <f t="shared" si="3"/>
        <v>0.06797509937743487</v>
      </c>
      <c r="M29" s="69"/>
      <c r="N29" s="158">
        <f t="shared" si="4"/>
        <v>680113692</v>
      </c>
      <c r="O29" s="158">
        <f t="shared" si="5"/>
        <v>53553289.56999999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92722353</v>
      </c>
      <c r="G30" s="161">
        <v>6788327.03</v>
      </c>
      <c r="H30" s="98">
        <f t="shared" si="6"/>
        <v>0.07321133265459732</v>
      </c>
      <c r="I30" s="69"/>
      <c r="J30" s="161">
        <v>71763149</v>
      </c>
      <c r="K30" s="161">
        <v>1911354.2700000007</v>
      </c>
      <c r="L30" s="98">
        <f t="shared" si="3"/>
        <v>0.02663420288315387</v>
      </c>
      <c r="M30" s="69"/>
      <c r="N30" s="161">
        <f t="shared" si="4"/>
        <v>-20959204</v>
      </c>
      <c r="O30" s="161">
        <f t="shared" si="5"/>
        <v>-4876972.76</v>
      </c>
      <c r="Q30" s="77"/>
      <c r="R30" s="77"/>
      <c r="U30" s="77"/>
    </row>
    <row r="31" spans="2:15" ht="12.75">
      <c r="B31" s="63"/>
      <c r="C31" s="65" t="s">
        <v>150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138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showGridLines="0" zoomScale="145" zoomScaleNormal="145" zoomScalePageLayoutView="0" workbookViewId="0" topLeftCell="A1">
      <selection activeCell="B7" sqref="B7:C8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20" t="s">
        <v>146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87"/>
    </row>
    <row r="2" spans="2:15" ht="12.75">
      <c r="B2" s="203" t="s">
        <v>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84"/>
    </row>
    <row r="3" spans="2:15" ht="12.75">
      <c r="B3" s="203" t="s">
        <v>115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19" t="s">
        <v>22</v>
      </c>
      <c r="C5" s="219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8" t="s">
        <v>63</v>
      </c>
      <c r="C7" s="209"/>
      <c r="D7" s="41"/>
      <c r="E7" s="217" t="s">
        <v>143</v>
      </c>
      <c r="F7" s="217"/>
      <c r="G7" s="217"/>
      <c r="I7" s="217" t="s">
        <v>148</v>
      </c>
      <c r="J7" s="217"/>
      <c r="K7" s="217"/>
      <c r="M7" s="217" t="s">
        <v>10</v>
      </c>
      <c r="N7" s="217"/>
    </row>
    <row r="8" spans="2:14" s="43" customFormat="1" ht="38.25">
      <c r="B8" s="210"/>
      <c r="C8" s="211"/>
      <c r="D8" s="41"/>
      <c r="E8" s="125" t="s">
        <v>64</v>
      </c>
      <c r="F8" s="126" t="s">
        <v>139</v>
      </c>
      <c r="G8" s="125" t="s">
        <v>0</v>
      </c>
      <c r="I8" s="125" t="s">
        <v>64</v>
      </c>
      <c r="J8" s="126" t="s">
        <v>139</v>
      </c>
      <c r="K8" s="125" t="s">
        <v>0</v>
      </c>
      <c r="M8" s="126" t="s">
        <v>65</v>
      </c>
      <c r="N8" s="126" t="s">
        <v>139</v>
      </c>
    </row>
    <row r="9" spans="2:14" s="43" customFormat="1" ht="12.75">
      <c r="B9" s="207" t="s">
        <v>66</v>
      </c>
      <c r="C9" s="207"/>
      <c r="D9" s="88"/>
      <c r="E9" s="163">
        <f>SUM(E10:E12)</f>
        <v>2859067588</v>
      </c>
      <c r="F9" s="163">
        <f>SUM(F10:F12)</f>
        <v>640299986.5400037</v>
      </c>
      <c r="G9" s="131">
        <f aca="true" t="shared" si="0" ref="G9:G40">IF(E9=0," ",F9/E9)</f>
        <v>0.22395412729221695</v>
      </c>
      <c r="I9" s="163">
        <f>SUM(I10:I12)</f>
        <v>3210803716</v>
      </c>
      <c r="J9" s="163">
        <f>SUM(J10:J12)</f>
        <v>737309447.7800004</v>
      </c>
      <c r="K9" s="131">
        <f aca="true" t="shared" si="1" ref="K9:K41">IF(I9=0," ",J9/I9)</f>
        <v>0.22963392128452378</v>
      </c>
      <c r="M9" s="163">
        <f aca="true" t="shared" si="2" ref="M9:M37">+E9-I9</f>
        <v>-351736128</v>
      </c>
      <c r="N9" s="163">
        <f aca="true" t="shared" si="3" ref="N9:N36">+F9-J9</f>
        <v>-97009461.23999679</v>
      </c>
    </row>
    <row r="10" spans="2:14" ht="12.75">
      <c r="B10" s="213" t="s">
        <v>67</v>
      </c>
      <c r="C10" s="213"/>
      <c r="D10" s="89"/>
      <c r="E10" s="164">
        <v>2694310902</v>
      </c>
      <c r="F10" s="164">
        <v>603534384.3800038</v>
      </c>
      <c r="G10" s="90">
        <f t="shared" si="0"/>
        <v>0.2240032447376423</v>
      </c>
      <c r="I10" s="164">
        <v>3034195172</v>
      </c>
      <c r="J10" s="164">
        <v>698175430.7700005</v>
      </c>
      <c r="K10" s="90">
        <f t="shared" si="1"/>
        <v>0.23010234714393663</v>
      </c>
      <c r="M10" s="164">
        <f t="shared" si="2"/>
        <v>-339884270</v>
      </c>
      <c r="N10" s="164">
        <f t="shared" si="3"/>
        <v>-94641046.38999665</v>
      </c>
    </row>
    <row r="11" spans="2:14" ht="12.75">
      <c r="B11" s="206" t="s">
        <v>68</v>
      </c>
      <c r="C11" s="206"/>
      <c r="D11" s="89"/>
      <c r="E11" s="165">
        <v>16692561</v>
      </c>
      <c r="F11" s="165">
        <v>1290084.81</v>
      </c>
      <c r="G11" s="91">
        <f t="shared" si="0"/>
        <v>0.07728501396520282</v>
      </c>
      <c r="I11" s="165">
        <v>18919696</v>
      </c>
      <c r="J11" s="165">
        <v>2292608.2199999997</v>
      </c>
      <c r="K11" s="91">
        <f t="shared" si="1"/>
        <v>0.12117574299291066</v>
      </c>
      <c r="M11" s="165">
        <f t="shared" si="2"/>
        <v>-2227135</v>
      </c>
      <c r="N11" s="165">
        <f t="shared" si="3"/>
        <v>-1002523.4099999997</v>
      </c>
    </row>
    <row r="12" spans="2:14" ht="12.75">
      <c r="B12" s="204" t="s">
        <v>69</v>
      </c>
      <c r="C12" s="204"/>
      <c r="D12" s="89"/>
      <c r="E12" s="165">
        <v>148064125</v>
      </c>
      <c r="F12" s="165">
        <v>35475517.34999992</v>
      </c>
      <c r="G12" s="92">
        <f t="shared" si="0"/>
        <v>0.23959563027168074</v>
      </c>
      <c r="I12" s="167">
        <v>157688848</v>
      </c>
      <c r="J12" s="167">
        <v>36841408.78999999</v>
      </c>
      <c r="K12" s="92">
        <f t="shared" si="1"/>
        <v>0.2336335717919633</v>
      </c>
      <c r="M12" s="167">
        <f t="shared" si="2"/>
        <v>-9624723</v>
      </c>
      <c r="N12" s="167">
        <f t="shared" si="3"/>
        <v>-1365891.4400000721</v>
      </c>
    </row>
    <row r="13" spans="2:14" ht="12.75">
      <c r="B13" s="207" t="s">
        <v>70</v>
      </c>
      <c r="C13" s="207"/>
      <c r="D13" s="88"/>
      <c r="E13" s="166">
        <f>SUM(E14:E15)</f>
        <v>162270576</v>
      </c>
      <c r="F13" s="166">
        <f>SUM(F14:F15)</f>
        <v>39383638.50000001</v>
      </c>
      <c r="G13" s="131">
        <f t="shared" si="0"/>
        <v>0.242703510832426</v>
      </c>
      <c r="I13" s="166">
        <f>SUM(I14:I15)</f>
        <v>156449141</v>
      </c>
      <c r="J13" s="166">
        <f>SUM(J14:J15)</f>
        <v>39339459.76999998</v>
      </c>
      <c r="K13" s="131">
        <f t="shared" si="1"/>
        <v>0.2514520662660588</v>
      </c>
      <c r="M13" s="166">
        <f t="shared" si="2"/>
        <v>5821435</v>
      </c>
      <c r="N13" s="166">
        <f t="shared" si="3"/>
        <v>44178.730000026524</v>
      </c>
    </row>
    <row r="14" spans="2:14" ht="12.75">
      <c r="B14" s="213" t="s">
        <v>71</v>
      </c>
      <c r="C14" s="213"/>
      <c r="D14" s="89"/>
      <c r="E14" s="164">
        <v>154338660</v>
      </c>
      <c r="F14" s="164">
        <v>39295862.300000004</v>
      </c>
      <c r="G14" s="90">
        <f t="shared" si="0"/>
        <v>0.2546080308070577</v>
      </c>
      <c r="I14" s="164">
        <v>152611316</v>
      </c>
      <c r="J14" s="164">
        <v>39084630.54999998</v>
      </c>
      <c r="K14" s="90">
        <f t="shared" si="1"/>
        <v>0.25610571728507986</v>
      </c>
      <c r="M14" s="164">
        <f t="shared" si="2"/>
        <v>1727344</v>
      </c>
      <c r="N14" s="164">
        <f t="shared" si="3"/>
        <v>211231.75000002235</v>
      </c>
    </row>
    <row r="15" spans="2:14" ht="12.75">
      <c r="B15" s="204" t="s">
        <v>72</v>
      </c>
      <c r="C15" s="204"/>
      <c r="D15" s="89"/>
      <c r="E15" s="167">
        <v>7931916</v>
      </c>
      <c r="F15" s="167">
        <v>87776.2</v>
      </c>
      <c r="G15" s="92">
        <f t="shared" si="0"/>
        <v>0.011066203928533786</v>
      </c>
      <c r="I15" s="167">
        <v>3837825</v>
      </c>
      <c r="J15" s="167">
        <v>254829.22</v>
      </c>
      <c r="K15" s="92">
        <f t="shared" si="1"/>
        <v>0.06639938506836554</v>
      </c>
      <c r="M15" s="167">
        <f t="shared" si="2"/>
        <v>4094091</v>
      </c>
      <c r="N15" s="167">
        <f t="shared" si="3"/>
        <v>-167053.02000000002</v>
      </c>
    </row>
    <row r="16" spans="2:14" ht="12.75">
      <c r="B16" s="207" t="s">
        <v>73</v>
      </c>
      <c r="C16" s="207"/>
      <c r="D16" s="88"/>
      <c r="E16" s="166">
        <f>SUM(E17:E18)</f>
        <v>7580706379</v>
      </c>
      <c r="F16" s="166">
        <f>SUM(F17:F18)</f>
        <v>1408610597.0800014</v>
      </c>
      <c r="G16" s="131">
        <f t="shared" si="0"/>
        <v>0.18581521650569674</v>
      </c>
      <c r="I16" s="166">
        <f>SUM(I17:I18)</f>
        <v>4243628107</v>
      </c>
      <c r="J16" s="166">
        <f>SUM(J17:J18)</f>
        <v>590864905.3599957</v>
      </c>
      <c r="K16" s="131">
        <f t="shared" si="1"/>
        <v>0.13923578844841403</v>
      </c>
      <c r="M16" s="166">
        <f t="shared" si="2"/>
        <v>3337078272</v>
      </c>
      <c r="N16" s="166">
        <f t="shared" si="3"/>
        <v>817745691.7200056</v>
      </c>
    </row>
    <row r="17" spans="2:14" ht="12.75">
      <c r="B17" s="213" t="s">
        <v>74</v>
      </c>
      <c r="C17" s="213"/>
      <c r="D17" s="89"/>
      <c r="E17" s="164">
        <v>4450154084</v>
      </c>
      <c r="F17" s="164">
        <v>771685945.3100005</v>
      </c>
      <c r="G17" s="90">
        <f t="shared" si="0"/>
        <v>0.17340656767020846</v>
      </c>
      <c r="I17" s="164">
        <v>1670150931</v>
      </c>
      <c r="J17" s="164">
        <v>126059073.50999992</v>
      </c>
      <c r="K17" s="90">
        <f t="shared" si="1"/>
        <v>0.07547765364805818</v>
      </c>
      <c r="M17" s="164">
        <f t="shared" si="2"/>
        <v>2780003153</v>
      </c>
      <c r="N17" s="164">
        <f t="shared" si="3"/>
        <v>645626871.8000007</v>
      </c>
    </row>
    <row r="18" spans="2:14" ht="12.75">
      <c r="B18" s="204" t="s">
        <v>75</v>
      </c>
      <c r="C18" s="204"/>
      <c r="D18" s="89"/>
      <c r="E18" s="167">
        <v>3130552295</v>
      </c>
      <c r="F18" s="167">
        <v>636924651.7700007</v>
      </c>
      <c r="G18" s="92">
        <f t="shared" si="0"/>
        <v>0.20345440412775495</v>
      </c>
      <c r="I18" s="167">
        <v>2573477176</v>
      </c>
      <c r="J18" s="167">
        <v>464805831.8499958</v>
      </c>
      <c r="K18" s="92">
        <f t="shared" si="1"/>
        <v>0.18061393207009185</v>
      </c>
      <c r="M18" s="167">
        <f t="shared" si="2"/>
        <v>557075119</v>
      </c>
      <c r="N18" s="167">
        <f t="shared" si="3"/>
        <v>172118819.9200049</v>
      </c>
    </row>
    <row r="19" spans="2:14" ht="12.75">
      <c r="B19" s="207" t="s">
        <v>76</v>
      </c>
      <c r="C19" s="207"/>
      <c r="D19" s="88"/>
      <c r="E19" s="166">
        <f>SUM(E20:E21)</f>
        <v>576677758</v>
      </c>
      <c r="F19" s="166">
        <f>SUM(F20:F21)</f>
        <v>1224310.54</v>
      </c>
      <c r="G19" s="131">
        <f t="shared" si="0"/>
        <v>0.0021230410277068464</v>
      </c>
      <c r="I19" s="166">
        <f>SUM(I20:I21)</f>
        <v>506786927</v>
      </c>
      <c r="J19" s="166">
        <f>SUM(J20:J21)</f>
        <v>125503041.62</v>
      </c>
      <c r="K19" s="131">
        <f t="shared" si="1"/>
        <v>0.24764459170826245</v>
      </c>
      <c r="M19" s="166">
        <f t="shared" si="2"/>
        <v>69890831</v>
      </c>
      <c r="N19" s="166">
        <f>+F19-J19</f>
        <v>-124278731.08</v>
      </c>
    </row>
    <row r="20" spans="2:14" ht="12.75">
      <c r="B20" s="218" t="s">
        <v>77</v>
      </c>
      <c r="C20" s="218"/>
      <c r="D20" s="89"/>
      <c r="E20" s="168">
        <v>554461061</v>
      </c>
      <c r="F20" s="168">
        <v>1224310.54</v>
      </c>
      <c r="G20" s="93">
        <f t="shared" si="0"/>
        <v>0.0022081091461894384</v>
      </c>
      <c r="I20" s="168">
        <v>505587414</v>
      </c>
      <c r="J20" s="168">
        <v>125503041.62</v>
      </c>
      <c r="K20" s="93">
        <f t="shared" si="1"/>
        <v>0.24823213186236476</v>
      </c>
      <c r="M20" s="168">
        <f t="shared" si="2"/>
        <v>48873647</v>
      </c>
      <c r="N20" s="168">
        <f t="shared" si="3"/>
        <v>-124278731.08</v>
      </c>
    </row>
    <row r="21" spans="2:14" ht="12.75">
      <c r="B21" s="205" t="s">
        <v>105</v>
      </c>
      <c r="C21" s="205"/>
      <c r="D21" s="89"/>
      <c r="E21" s="169">
        <v>22216697</v>
      </c>
      <c r="F21" s="169">
        <v>0</v>
      </c>
      <c r="G21" s="94">
        <f>IF(E21=0," ",F21/E21)</f>
        <v>0</v>
      </c>
      <c r="I21" s="169">
        <v>1199513</v>
      </c>
      <c r="J21" s="169">
        <v>0</v>
      </c>
      <c r="K21" s="94">
        <f>IF(I21=0," ",J21/I21)</f>
        <v>0</v>
      </c>
      <c r="M21" s="169">
        <f>+E21-I21</f>
        <v>21017184</v>
      </c>
      <c r="N21" s="169">
        <f>+F21-J21</f>
        <v>0</v>
      </c>
    </row>
    <row r="22" spans="2:14" ht="12.75">
      <c r="B22" s="207" t="s">
        <v>78</v>
      </c>
      <c r="C22" s="207"/>
      <c r="D22" s="88"/>
      <c r="E22" s="166">
        <f>SUM(E23:E28)</f>
        <v>412097521</v>
      </c>
      <c r="F22" s="166">
        <f>SUM(F23:F28)</f>
        <v>101174191.99</v>
      </c>
      <c r="G22" s="131">
        <f t="shared" si="0"/>
        <v>0.24551031451121005</v>
      </c>
      <c r="I22" s="166">
        <f>SUM(I23:I28)</f>
        <v>321876752</v>
      </c>
      <c r="J22" s="166">
        <f>SUM(J23:J28)</f>
        <v>48947785.019999996</v>
      </c>
      <c r="K22" s="131">
        <f t="shared" si="1"/>
        <v>0.15206996067861403</v>
      </c>
      <c r="M22" s="166">
        <f t="shared" si="2"/>
        <v>90220769</v>
      </c>
      <c r="N22" s="166">
        <f t="shared" si="3"/>
        <v>52226406.97</v>
      </c>
    </row>
    <row r="23" spans="2:14" ht="12.75">
      <c r="B23" s="213" t="s">
        <v>79</v>
      </c>
      <c r="C23" s="213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13" t="s">
        <v>80</v>
      </c>
      <c r="C24" s="213"/>
      <c r="D24" s="89"/>
      <c r="E24" s="164">
        <v>14976044</v>
      </c>
      <c r="F24" s="164">
        <v>3538753.95</v>
      </c>
      <c r="G24" s="90">
        <f t="shared" si="0"/>
        <v>0.2362943077624505</v>
      </c>
      <c r="I24" s="164">
        <v>15087581</v>
      </c>
      <c r="J24" s="164">
        <v>3804767.75</v>
      </c>
      <c r="K24" s="90">
        <f t="shared" si="1"/>
        <v>0.25217877869222377</v>
      </c>
      <c r="M24" s="164">
        <f t="shared" si="2"/>
        <v>-111537</v>
      </c>
      <c r="N24" s="164">
        <f t="shared" si="3"/>
        <v>-266013.7999999998</v>
      </c>
    </row>
    <row r="25" spans="2:14" ht="12.75">
      <c r="B25" s="206" t="s">
        <v>81</v>
      </c>
      <c r="C25" s="206"/>
      <c r="D25" s="89"/>
      <c r="E25" s="165">
        <v>95069</v>
      </c>
      <c r="F25" s="165">
        <v>0</v>
      </c>
      <c r="G25" s="91">
        <f t="shared" si="0"/>
        <v>0</v>
      </c>
      <c r="I25" s="165">
        <v>10000</v>
      </c>
      <c r="J25" s="165">
        <v>1800</v>
      </c>
      <c r="K25" s="91">
        <f t="shared" si="1"/>
        <v>0.18</v>
      </c>
      <c r="M25" s="165">
        <f t="shared" si="2"/>
        <v>85069</v>
      </c>
      <c r="N25" s="165">
        <f t="shared" si="3"/>
        <v>-1800</v>
      </c>
    </row>
    <row r="26" spans="2:14" ht="12.75">
      <c r="B26" s="206" t="s">
        <v>82</v>
      </c>
      <c r="C26" s="206"/>
      <c r="D26" s="89"/>
      <c r="E26" s="165">
        <v>385681614</v>
      </c>
      <c r="F26" s="165">
        <v>97566156.02</v>
      </c>
      <c r="G26" s="91">
        <f t="shared" si="0"/>
        <v>0.2529707211295792</v>
      </c>
      <c r="I26" s="165">
        <v>123051434</v>
      </c>
      <c r="J26" s="165">
        <v>44317165.8</v>
      </c>
      <c r="K26" s="91">
        <f t="shared" si="1"/>
        <v>0.3601515590626924</v>
      </c>
      <c r="M26" s="165">
        <f t="shared" si="2"/>
        <v>262630180</v>
      </c>
      <c r="N26" s="165">
        <f t="shared" si="3"/>
        <v>53248990.22</v>
      </c>
    </row>
    <row r="27" spans="2:14" ht="12.75">
      <c r="B27" s="204" t="s">
        <v>83</v>
      </c>
      <c r="C27" s="204"/>
      <c r="D27" s="89"/>
      <c r="E27" s="167">
        <v>11344794</v>
      </c>
      <c r="F27" s="167">
        <v>69282.02</v>
      </c>
      <c r="G27" s="91">
        <f t="shared" si="0"/>
        <v>0.00610694385459974</v>
      </c>
      <c r="I27" s="167">
        <v>1322777</v>
      </c>
      <c r="J27" s="167">
        <v>824051.47</v>
      </c>
      <c r="K27" s="91">
        <f t="shared" si="1"/>
        <v>0.6229708182104768</v>
      </c>
      <c r="M27" s="165">
        <f>+E27-I27</f>
        <v>10022017</v>
      </c>
      <c r="N27" s="165">
        <f>+F27-J27</f>
        <v>-754769.45</v>
      </c>
    </row>
    <row r="28" spans="2:14" ht="12.75">
      <c r="B28" s="204" t="s">
        <v>149</v>
      </c>
      <c r="C28" s="204"/>
      <c r="D28" s="89"/>
      <c r="E28" s="167">
        <v>0</v>
      </c>
      <c r="F28" s="167">
        <v>0</v>
      </c>
      <c r="G28" s="92" t="str">
        <f t="shared" si="0"/>
        <v> </v>
      </c>
      <c r="I28" s="167">
        <v>182404960</v>
      </c>
      <c r="J28" s="167">
        <v>0</v>
      </c>
      <c r="K28" s="92">
        <f t="shared" si="1"/>
        <v>0</v>
      </c>
      <c r="M28" s="167">
        <f t="shared" si="2"/>
        <v>-182404960</v>
      </c>
      <c r="N28" s="167">
        <f t="shared" si="3"/>
        <v>0</v>
      </c>
    </row>
    <row r="29" spans="2:14" ht="12.75">
      <c r="B29" s="207" t="s">
        <v>84</v>
      </c>
      <c r="C29" s="207"/>
      <c r="D29" s="88"/>
      <c r="E29" s="166">
        <f>SUM(E30)</f>
        <v>0</v>
      </c>
      <c r="F29" s="166">
        <f>SUM(F30)</f>
        <v>0</v>
      </c>
      <c r="G29" s="131" t="str">
        <f t="shared" si="0"/>
        <v> </v>
      </c>
      <c r="I29" s="166">
        <f>SUM(I30)</f>
        <v>0</v>
      </c>
      <c r="J29" s="166">
        <f>SUM(J30)</f>
        <v>0</v>
      </c>
      <c r="K29" s="131" t="str">
        <f t="shared" si="1"/>
        <v> </v>
      </c>
      <c r="M29" s="166">
        <f t="shared" si="2"/>
        <v>0</v>
      </c>
      <c r="N29" s="166">
        <f t="shared" si="3"/>
        <v>0</v>
      </c>
    </row>
    <row r="30" spans="2:14" ht="12.75">
      <c r="B30" s="212" t="s">
        <v>85</v>
      </c>
      <c r="C30" s="212"/>
      <c r="D30" s="89"/>
      <c r="E30" s="170">
        <v>0</v>
      </c>
      <c r="F30" s="170">
        <v>0</v>
      </c>
      <c r="G30" s="95" t="str">
        <f t="shared" si="0"/>
        <v> </v>
      </c>
      <c r="I30" s="170">
        <v>0</v>
      </c>
      <c r="J30" s="170">
        <v>0</v>
      </c>
      <c r="K30" s="95" t="str">
        <f t="shared" si="1"/>
        <v> </v>
      </c>
      <c r="M30" s="170">
        <f t="shared" si="2"/>
        <v>0</v>
      </c>
      <c r="N30" s="170">
        <f t="shared" si="3"/>
        <v>0</v>
      </c>
    </row>
    <row r="31" spans="2:14" ht="12.75">
      <c r="B31" s="207" t="s">
        <v>86</v>
      </c>
      <c r="C31" s="207"/>
      <c r="D31" s="88"/>
      <c r="E31" s="166">
        <f>SUM(E32)</f>
        <v>0</v>
      </c>
      <c r="F31" s="166">
        <f>SUM(F32)</f>
        <v>0</v>
      </c>
      <c r="G31" s="131" t="str">
        <f t="shared" si="0"/>
        <v> </v>
      </c>
      <c r="I31" s="166">
        <f>SUM(I32)</f>
        <v>0</v>
      </c>
      <c r="J31" s="166">
        <f>SUM(J32)</f>
        <v>0</v>
      </c>
      <c r="K31" s="131" t="str">
        <f t="shared" si="1"/>
        <v> </v>
      </c>
      <c r="M31" s="166">
        <f t="shared" si="2"/>
        <v>0</v>
      </c>
      <c r="N31" s="166">
        <f t="shared" si="3"/>
        <v>0</v>
      </c>
    </row>
    <row r="32" spans="2:14" ht="12.75">
      <c r="B32" s="212" t="s">
        <v>87</v>
      </c>
      <c r="C32" s="212"/>
      <c r="D32" s="89"/>
      <c r="E32" s="170">
        <v>0</v>
      </c>
      <c r="F32" s="170">
        <v>0</v>
      </c>
      <c r="G32" s="95" t="str">
        <f t="shared" si="0"/>
        <v> </v>
      </c>
      <c r="I32" s="170">
        <v>0</v>
      </c>
      <c r="J32" s="170">
        <v>0</v>
      </c>
      <c r="K32" s="95" t="str">
        <f t="shared" si="1"/>
        <v> </v>
      </c>
      <c r="M32" s="170">
        <f t="shared" si="2"/>
        <v>0</v>
      </c>
      <c r="N32" s="170">
        <f t="shared" si="3"/>
        <v>0</v>
      </c>
    </row>
    <row r="33" spans="2:14" ht="12.75">
      <c r="B33" s="207" t="s">
        <v>88</v>
      </c>
      <c r="C33" s="207"/>
      <c r="D33" s="88"/>
      <c r="E33" s="166">
        <f>SUM(E34:E40)</f>
        <v>959259067</v>
      </c>
      <c r="F33" s="166">
        <f>SUM(F34:F40)</f>
        <v>58368752.50999999</v>
      </c>
      <c r="G33" s="131">
        <f t="shared" si="0"/>
        <v>0.06084774647222593</v>
      </c>
      <c r="I33" s="166">
        <f>SUM(I34:I40)</f>
        <v>1618413555</v>
      </c>
      <c r="J33" s="166">
        <f>SUM(J34:J40)</f>
        <v>107045069.32</v>
      </c>
      <c r="K33" s="131">
        <f t="shared" si="1"/>
        <v>0.06614197526292963</v>
      </c>
      <c r="M33" s="166">
        <f t="shared" si="2"/>
        <v>-659154488</v>
      </c>
      <c r="N33" s="166">
        <f t="shared" si="3"/>
        <v>-48676316.81</v>
      </c>
    </row>
    <row r="34" spans="2:14" ht="12.75">
      <c r="B34" s="213" t="s">
        <v>89</v>
      </c>
      <c r="C34" s="213"/>
      <c r="D34" s="89"/>
      <c r="E34" s="164">
        <v>0</v>
      </c>
      <c r="F34" s="164">
        <v>0</v>
      </c>
      <c r="G34" s="90" t="str">
        <f t="shared" si="0"/>
        <v> </v>
      </c>
      <c r="I34" s="164">
        <v>0</v>
      </c>
      <c r="J34" s="164">
        <v>0</v>
      </c>
      <c r="K34" s="90" t="str">
        <f t="shared" si="1"/>
        <v> </v>
      </c>
      <c r="M34" s="164">
        <f t="shared" si="2"/>
        <v>0</v>
      </c>
      <c r="N34" s="164">
        <f t="shared" si="3"/>
        <v>0</v>
      </c>
    </row>
    <row r="35" spans="2:14" ht="12.75">
      <c r="B35" s="213" t="s">
        <v>90</v>
      </c>
      <c r="C35" s="213"/>
      <c r="D35" s="89"/>
      <c r="E35" s="164">
        <v>454688189</v>
      </c>
      <c r="F35" s="164">
        <v>29396324.279999997</v>
      </c>
      <c r="G35" s="90">
        <f t="shared" si="0"/>
        <v>0.06465161178840297</v>
      </c>
      <c r="I35" s="164">
        <v>482277399</v>
      </c>
      <c r="J35" s="164">
        <v>83255895.88</v>
      </c>
      <c r="K35" s="90">
        <f t="shared" si="1"/>
        <v>0.1726307225937411</v>
      </c>
      <c r="M35" s="164">
        <f t="shared" si="2"/>
        <v>-27589210</v>
      </c>
      <c r="N35" s="164">
        <f t="shared" si="3"/>
        <v>-53859571.599999994</v>
      </c>
    </row>
    <row r="36" spans="2:14" ht="12.75">
      <c r="B36" s="215" t="s">
        <v>91</v>
      </c>
      <c r="C36" s="216"/>
      <c r="D36" s="89"/>
      <c r="E36" s="165">
        <v>388240828</v>
      </c>
      <c r="F36" s="165">
        <v>18230772.91</v>
      </c>
      <c r="G36" s="91">
        <f t="shared" si="0"/>
        <v>0.046957382107169834</v>
      </c>
      <c r="I36" s="165">
        <v>447064888</v>
      </c>
      <c r="J36" s="165">
        <v>10270184.540000001</v>
      </c>
      <c r="K36" s="91">
        <f t="shared" si="1"/>
        <v>0.022972469580299495</v>
      </c>
      <c r="M36" s="165">
        <f t="shared" si="2"/>
        <v>-58824060</v>
      </c>
      <c r="N36" s="165">
        <f t="shared" si="3"/>
        <v>7960588.369999999</v>
      </c>
    </row>
    <row r="37" spans="2:14" ht="12.75">
      <c r="B37" s="112" t="s">
        <v>92</v>
      </c>
      <c r="C37" s="113"/>
      <c r="D37" s="89"/>
      <c r="E37" s="165">
        <v>0</v>
      </c>
      <c r="F37" s="165">
        <v>0</v>
      </c>
      <c r="G37" s="91" t="str">
        <f t="shared" si="0"/>
        <v> </v>
      </c>
      <c r="I37" s="165">
        <v>0</v>
      </c>
      <c r="J37" s="165">
        <v>0</v>
      </c>
      <c r="K37" s="91" t="str">
        <f t="shared" si="1"/>
        <v> </v>
      </c>
      <c r="M37" s="165">
        <f t="shared" si="2"/>
        <v>0</v>
      </c>
      <c r="N37" s="165">
        <f aca="true" t="shared" si="4" ref="N37:N42">+F37-J37</f>
        <v>0</v>
      </c>
    </row>
    <row r="38" spans="2:14" ht="12.75">
      <c r="B38" s="206" t="s">
        <v>93</v>
      </c>
      <c r="C38" s="206"/>
      <c r="D38" s="89"/>
      <c r="E38" s="165">
        <v>7802931</v>
      </c>
      <c r="F38" s="165">
        <v>64378</v>
      </c>
      <c r="G38" s="91">
        <f t="shared" si="0"/>
        <v>0.00825048946351057</v>
      </c>
      <c r="I38" s="165">
        <v>5318356</v>
      </c>
      <c r="J38" s="165">
        <v>175220</v>
      </c>
      <c r="K38" s="91">
        <f t="shared" si="1"/>
        <v>0.03294627136656516</v>
      </c>
      <c r="M38" s="165">
        <f>+E38-I38</f>
        <v>2484575</v>
      </c>
      <c r="N38" s="165">
        <f t="shared" si="4"/>
        <v>-110842</v>
      </c>
    </row>
    <row r="39" spans="2:14" ht="12.75">
      <c r="B39" s="206" t="s">
        <v>94</v>
      </c>
      <c r="C39" s="206"/>
      <c r="D39" s="89"/>
      <c r="E39" s="165">
        <v>20691592</v>
      </c>
      <c r="F39" s="165">
        <v>1928892.1199999999</v>
      </c>
      <c r="G39" s="91">
        <f t="shared" si="0"/>
        <v>0.09322105906592397</v>
      </c>
      <c r="I39" s="165">
        <v>55274876</v>
      </c>
      <c r="J39" s="165">
        <v>4195112.21</v>
      </c>
      <c r="K39" s="91">
        <f t="shared" si="1"/>
        <v>0.07589546125802255</v>
      </c>
      <c r="M39" s="165">
        <f>+E39-I39</f>
        <v>-34583284</v>
      </c>
      <c r="N39" s="165">
        <f t="shared" si="4"/>
        <v>-2266220.09</v>
      </c>
    </row>
    <row r="40" spans="2:14" ht="12.75">
      <c r="B40" s="205" t="s">
        <v>95</v>
      </c>
      <c r="C40" s="205"/>
      <c r="D40" s="89"/>
      <c r="E40" s="169">
        <v>87835527</v>
      </c>
      <c r="F40" s="169">
        <v>8748385.2</v>
      </c>
      <c r="G40" s="94">
        <f t="shared" si="0"/>
        <v>0.09959962100529093</v>
      </c>
      <c r="I40" s="169">
        <v>628478036</v>
      </c>
      <c r="J40" s="169">
        <v>9148656.69</v>
      </c>
      <c r="K40" s="94">
        <f t="shared" si="1"/>
        <v>0.014556843940366437</v>
      </c>
      <c r="M40" s="169">
        <f>+E40-I40</f>
        <v>-540642509</v>
      </c>
      <c r="N40" s="169">
        <f t="shared" si="4"/>
        <v>-400271.4900000002</v>
      </c>
    </row>
    <row r="41" spans="5:14" ht="3.75" customHeight="1">
      <c r="E41" s="171"/>
      <c r="F41" s="171"/>
      <c r="G41" s="86"/>
      <c r="I41" s="171">
        <v>0</v>
      </c>
      <c r="J41" s="171" t="s">
        <v>134</v>
      </c>
      <c r="K41" s="86" t="str">
        <f t="shared" si="1"/>
        <v> </v>
      </c>
      <c r="M41" s="171"/>
      <c r="N41" s="171"/>
    </row>
    <row r="42" spans="2:14" ht="21" customHeight="1">
      <c r="B42" s="214" t="s">
        <v>96</v>
      </c>
      <c r="C42" s="214"/>
      <c r="D42" s="45"/>
      <c r="E42" s="166">
        <f>+E33+E31+E29+E22+E19+E16+E13+E9</f>
        <v>12550078889</v>
      </c>
      <c r="F42" s="166">
        <f>+F33+F31+F29+F22+F19+F16+F13+F9</f>
        <v>2249061477.160005</v>
      </c>
      <c r="G42" s="131">
        <f>IF(E42=0," ",F42/E42)</f>
        <v>0.17920695933881992</v>
      </c>
      <c r="I42" s="166">
        <f>+I33+I31+I29+I22+I19+I16+I13+I9</f>
        <v>10057958198</v>
      </c>
      <c r="J42" s="166">
        <f>+J33+J31+J29+J22+J19+J16+J13+J9</f>
        <v>1649009708.869996</v>
      </c>
      <c r="K42" s="131">
        <f>IF(I42=0," ",J42/I42)</f>
        <v>0.163950741930693</v>
      </c>
      <c r="M42" s="166">
        <f>+E42-I42</f>
        <v>2492120691</v>
      </c>
      <c r="N42" s="166">
        <f t="shared" si="4"/>
        <v>600051768.290009</v>
      </c>
    </row>
    <row r="43" ht="12.75">
      <c r="B43" s="65" t="s">
        <v>145</v>
      </c>
    </row>
    <row r="44" ht="12.75">
      <c r="B44" s="64" t="s">
        <v>138</v>
      </c>
    </row>
    <row r="45" ht="12.75">
      <c r="B45" s="1"/>
    </row>
  </sheetData>
  <sheetProtection/>
  <mergeCells count="40">
    <mergeCell ref="E7:G7"/>
    <mergeCell ref="B5:C5"/>
    <mergeCell ref="B1:N1"/>
    <mergeCell ref="B2:N2"/>
    <mergeCell ref="B3:N3"/>
    <mergeCell ref="B14:C14"/>
    <mergeCell ref="M7:N7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B40:C40"/>
    <mergeCell ref="B39:C39"/>
    <mergeCell ref="B38:C38"/>
    <mergeCell ref="B36:C36"/>
    <mergeCell ref="B34:C34"/>
    <mergeCell ref="B35:C35"/>
    <mergeCell ref="B7:C8"/>
    <mergeCell ref="B28:C28"/>
    <mergeCell ref="B32:C32"/>
    <mergeCell ref="B18:C18"/>
    <mergeCell ref="B17:C17"/>
    <mergeCell ref="B42:C42"/>
    <mergeCell ref="B24:C24"/>
    <mergeCell ref="B29:C29"/>
    <mergeCell ref="B30:C30"/>
    <mergeCell ref="B31:C31"/>
    <mergeCell ref="B27:C27"/>
    <mergeCell ref="B21:C21"/>
    <mergeCell ref="B26:C26"/>
    <mergeCell ref="B25:C25"/>
    <mergeCell ref="B33:C33"/>
    <mergeCell ref="B11:C11"/>
    <mergeCell ref="B23:C2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20" zoomScaleNormal="120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10.0039062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00390625" style="37" bestFit="1" customWidth="1"/>
    <col min="17" max="18" width="9.7109375" style="37" customWidth="1"/>
    <col min="19" max="19" width="10.00390625" style="37" bestFit="1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1" t="s">
        <v>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ht="18.75">
      <c r="A2" s="236" t="s">
        <v>12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5">
      <c r="A3" s="237" t="s">
        <v>116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2" t="s">
        <v>26</v>
      </c>
      <c r="C8" s="223"/>
      <c r="D8" s="224"/>
      <c r="E8" s="222" t="s">
        <v>140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</row>
    <row r="9" spans="1:23" ht="22.5" customHeight="1">
      <c r="A9" s="225" t="s">
        <v>133</v>
      </c>
      <c r="B9" s="233" t="s">
        <v>24</v>
      </c>
      <c r="C9" s="234"/>
      <c r="D9" s="235"/>
      <c r="E9" s="233" t="s">
        <v>28</v>
      </c>
      <c r="F9" s="234"/>
      <c r="G9" s="235"/>
      <c r="H9" s="230" t="s">
        <v>29</v>
      </c>
      <c r="I9" s="231"/>
      <c r="J9" s="232"/>
      <c r="K9" s="230" t="s">
        <v>135</v>
      </c>
      <c r="L9" s="231"/>
      <c r="M9" s="232"/>
      <c r="N9" s="230" t="s">
        <v>30</v>
      </c>
      <c r="O9" s="231"/>
      <c r="P9" s="232"/>
      <c r="Q9" s="230" t="s">
        <v>142</v>
      </c>
      <c r="R9" s="231"/>
      <c r="S9" s="232"/>
      <c r="T9" s="227" t="s">
        <v>4</v>
      </c>
      <c r="U9" s="228"/>
      <c r="V9" s="228"/>
      <c r="W9" s="229"/>
    </row>
    <row r="10" spans="1:23" ht="15">
      <c r="A10" s="226"/>
      <c r="B10" s="133">
        <v>2022</v>
      </c>
      <c r="C10" s="134">
        <v>2023</v>
      </c>
      <c r="D10" s="135" t="s">
        <v>13</v>
      </c>
      <c r="E10" s="133">
        <v>2022</v>
      </c>
      <c r="F10" s="192">
        <v>2023</v>
      </c>
      <c r="G10" s="135" t="s">
        <v>13</v>
      </c>
      <c r="H10" s="133">
        <v>2022</v>
      </c>
      <c r="I10" s="192">
        <v>2023</v>
      </c>
      <c r="J10" s="135" t="s">
        <v>13</v>
      </c>
      <c r="K10" s="133">
        <v>2022</v>
      </c>
      <c r="L10" s="192">
        <v>2023</v>
      </c>
      <c r="M10" s="135" t="s">
        <v>13</v>
      </c>
      <c r="N10" s="133">
        <v>2022</v>
      </c>
      <c r="O10" s="192">
        <v>2023</v>
      </c>
      <c r="P10" s="135" t="s">
        <v>13</v>
      </c>
      <c r="Q10" s="133">
        <v>2022</v>
      </c>
      <c r="R10" s="192">
        <v>2023</v>
      </c>
      <c r="S10" s="135" t="s">
        <v>13</v>
      </c>
      <c r="T10" s="133">
        <v>2022</v>
      </c>
      <c r="U10" s="192">
        <v>2023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11568603125</v>
      </c>
      <c r="C12" s="173">
        <f>SUM(C14:C18)</f>
        <v>8438345130</v>
      </c>
      <c r="D12" s="174">
        <f>+C12-B12</f>
        <v>-3130257995</v>
      </c>
      <c r="E12" s="172">
        <f>SUM(E14:E18)</f>
        <v>1151608187.1000042</v>
      </c>
      <c r="F12" s="173">
        <f>SUM(F14:F18)</f>
        <v>1462453432.5499916</v>
      </c>
      <c r="G12" s="174">
        <f>+F12-E12</f>
        <v>310845245.4499874</v>
      </c>
      <c r="H12" s="172">
        <f>SUM(H14:H18)</f>
        <v>15517428.05000001</v>
      </c>
      <c r="I12" s="175">
        <f>SUM(I14:I18)</f>
        <v>0</v>
      </c>
      <c r="J12" s="176">
        <f>+I12-H12</f>
        <v>-15517428.05000001</v>
      </c>
      <c r="K12" s="172">
        <f>SUM(K14:K18)</f>
        <v>1004626743.9499998</v>
      </c>
      <c r="L12" s="173">
        <f>SUM(L14:L18)</f>
        <v>0</v>
      </c>
      <c r="M12" s="174">
        <f>+L12-K12</f>
        <v>-1004626743.9499998</v>
      </c>
      <c r="N12" s="172">
        <f>SUM(N14:N18)</f>
        <v>18940365.549999997</v>
      </c>
      <c r="O12" s="173">
        <f>SUM(O14:O18)</f>
        <v>79511206.99999993</v>
      </c>
      <c r="P12" s="174">
        <f>+O12-N12</f>
        <v>60570841.44999993</v>
      </c>
      <c r="Q12" s="172">
        <f>SUM(Q14:Q18)</f>
        <v>0</v>
      </c>
      <c r="R12" s="173">
        <f>SUM(R14:R18)</f>
        <v>0</v>
      </c>
      <c r="S12" s="174">
        <f>+R12-Q12</f>
        <v>0</v>
      </c>
      <c r="T12" s="172">
        <f>SUM(T14:T18)</f>
        <v>2190692724.6500044</v>
      </c>
      <c r="U12" s="173">
        <f>SUM(U14:U18)</f>
        <v>1541964639.5499916</v>
      </c>
      <c r="V12" s="173">
        <f>+U12-T12</f>
        <v>-648728085.1000128</v>
      </c>
      <c r="W12" s="101">
        <f>IF(T12=0,"",V12/T12)</f>
        <v>-0.2961292005037615</v>
      </c>
      <c r="X12" s="40"/>
    </row>
    <row r="13" spans="1:23" ht="4.5" customHeight="1">
      <c r="A13" s="38"/>
      <c r="B13" s="177">
        <v>0</v>
      </c>
      <c r="C13" s="178">
        <v>0</v>
      </c>
      <c r="D13" s="179">
        <v>0</v>
      </c>
      <c r="E13" s="177">
        <v>0</v>
      </c>
      <c r="F13" s="178">
        <v>0</v>
      </c>
      <c r="G13" s="179">
        <v>0</v>
      </c>
      <c r="H13" s="177">
        <v>0</v>
      </c>
      <c r="I13" s="178">
        <v>0</v>
      </c>
      <c r="J13" s="179">
        <v>0</v>
      </c>
      <c r="K13" s="177">
        <v>0</v>
      </c>
      <c r="L13" s="178">
        <v>0</v>
      </c>
      <c r="M13" s="179">
        <v>0</v>
      </c>
      <c r="N13" s="177">
        <v>0</v>
      </c>
      <c r="O13" s="178">
        <v>0</v>
      </c>
      <c r="P13" s="179">
        <v>0</v>
      </c>
      <c r="Q13" s="177">
        <v>0</v>
      </c>
      <c r="R13" s="178">
        <v>0</v>
      </c>
      <c r="S13" s="179">
        <v>0</v>
      </c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2859067588</v>
      </c>
      <c r="C14" s="178">
        <f>+Egresos_1!J20</f>
        <v>3210803716</v>
      </c>
      <c r="D14" s="179">
        <f>+C14-B14</f>
        <v>351736128</v>
      </c>
      <c r="E14" s="177">
        <v>635818641.3400048</v>
      </c>
      <c r="F14" s="178">
        <v>737309447.7799976</v>
      </c>
      <c r="G14" s="179">
        <f>+F14-E14</f>
        <v>101490806.43999279</v>
      </c>
      <c r="H14" s="177">
        <v>28520</v>
      </c>
      <c r="I14" s="178">
        <v>0</v>
      </c>
      <c r="J14" s="179">
        <f>+I14-H14</f>
        <v>-28520</v>
      </c>
      <c r="K14" s="177">
        <v>4452825.2</v>
      </c>
      <c r="L14" s="178">
        <v>0</v>
      </c>
      <c r="M14" s="179">
        <f>+L14-K14</f>
        <v>-4452825.2</v>
      </c>
      <c r="N14" s="177">
        <v>0</v>
      </c>
      <c r="O14" s="178">
        <v>0</v>
      </c>
      <c r="P14" s="179">
        <f>+O14-N14</f>
        <v>0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640299986.5400048</v>
      </c>
      <c r="U14" s="178">
        <f t="shared" si="1"/>
        <v>737309447.7799976</v>
      </c>
      <c r="V14" s="178">
        <f>+U14-T14</f>
        <v>97009461.23999274</v>
      </c>
      <c r="W14" s="100">
        <f t="shared" si="0"/>
        <v>0.15150626781081739</v>
      </c>
      <c r="Y14" s="39"/>
    </row>
    <row r="15" spans="1:25" ht="15">
      <c r="A15" s="114" t="s">
        <v>37</v>
      </c>
      <c r="B15" s="177">
        <f>+Egresos_1!F21</f>
        <v>162270576</v>
      </c>
      <c r="C15" s="178">
        <f>+Egresos_1!J21</f>
        <v>156449141</v>
      </c>
      <c r="D15" s="179">
        <f>+C15-B15</f>
        <v>-5821435</v>
      </c>
      <c r="E15" s="177">
        <v>39383638.5</v>
      </c>
      <c r="F15" s="178">
        <v>39339459.76999998</v>
      </c>
      <c r="G15" s="179">
        <f>+F15-E15</f>
        <v>-44178.73000001907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39383638.5</v>
      </c>
      <c r="U15" s="178">
        <f t="shared" si="1"/>
        <v>39339459.76999998</v>
      </c>
      <c r="V15" s="178">
        <f>+U15-T15</f>
        <v>-44178.73000001907</v>
      </c>
      <c r="W15" s="100">
        <f t="shared" si="0"/>
        <v>-0.0011217533900535644</v>
      </c>
      <c r="Y15" s="39"/>
    </row>
    <row r="16" spans="1:25" ht="15">
      <c r="A16" s="114" t="s">
        <v>38</v>
      </c>
      <c r="B16" s="177">
        <f>+Egresos_1!F22</f>
        <v>7580706379</v>
      </c>
      <c r="C16" s="178">
        <f>+Egresos_1!J22</f>
        <v>4243628107</v>
      </c>
      <c r="D16" s="179">
        <f>+C16-B16</f>
        <v>-3337078272</v>
      </c>
      <c r="E16" s="177">
        <v>421385853.48999953</v>
      </c>
      <c r="F16" s="178">
        <v>511355498.35999423</v>
      </c>
      <c r="G16" s="179">
        <f>+F16-E16</f>
        <v>89969644.8699947</v>
      </c>
      <c r="H16" s="177">
        <v>15473153.29000001</v>
      </c>
      <c r="I16" s="178">
        <v>0</v>
      </c>
      <c r="J16" s="179">
        <f>+I16-H16</f>
        <v>-15473153.29000001</v>
      </c>
      <c r="K16" s="177">
        <v>952811224.7499998</v>
      </c>
      <c r="L16" s="178">
        <v>0</v>
      </c>
      <c r="M16" s="179">
        <f>+L16-K16</f>
        <v>-952811224.7499998</v>
      </c>
      <c r="N16" s="177">
        <v>18940365.549999997</v>
      </c>
      <c r="O16" s="178">
        <v>79509406.99999993</v>
      </c>
      <c r="P16" s="179">
        <f>+O16-N16</f>
        <v>60569041.44999993</v>
      </c>
      <c r="Q16" s="177">
        <v>0</v>
      </c>
      <c r="R16" s="178">
        <v>0</v>
      </c>
      <c r="S16" s="179">
        <f>+R16-Q16</f>
        <v>0</v>
      </c>
      <c r="T16" s="177">
        <f t="shared" si="1"/>
        <v>1408610597.0799992</v>
      </c>
      <c r="U16" s="178">
        <f t="shared" si="1"/>
        <v>590864905.3599942</v>
      </c>
      <c r="V16" s="178">
        <f>+U16-T16</f>
        <v>-817745691.720005</v>
      </c>
      <c r="W16" s="100">
        <f>IF(T16=0,"",V16/T16)</f>
        <v>-0.5805335366744815</v>
      </c>
      <c r="Y16" s="39"/>
    </row>
    <row r="17" spans="1:25" ht="15">
      <c r="A17" s="114" t="s">
        <v>107</v>
      </c>
      <c r="B17" s="177">
        <f>+Egresos_1!F23</f>
        <v>554461061</v>
      </c>
      <c r="C17" s="178">
        <f>+Egresos_1!J23</f>
        <v>505587414</v>
      </c>
      <c r="D17" s="179">
        <f>+C17-B17</f>
        <v>-48873647</v>
      </c>
      <c r="E17" s="177">
        <v>1224310.54</v>
      </c>
      <c r="F17" s="178">
        <v>125503041.62</v>
      </c>
      <c r="G17" s="179">
        <f>+F17-E17</f>
        <v>124278731.08</v>
      </c>
      <c r="H17" s="177">
        <v>0</v>
      </c>
      <c r="I17" s="178">
        <v>0</v>
      </c>
      <c r="J17" s="179">
        <f>+I17-H17</f>
        <v>0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1224310.54</v>
      </c>
      <c r="U17" s="178">
        <f t="shared" si="1"/>
        <v>125503041.62</v>
      </c>
      <c r="V17" s="178">
        <f>+U17-T17</f>
        <v>124278731.08</v>
      </c>
      <c r="W17" s="100">
        <f>IF(T17=0,"",V17/T17)</f>
        <v>101.50915721104549</v>
      </c>
      <c r="Y17" s="39"/>
    </row>
    <row r="18" spans="1:25" ht="15">
      <c r="A18" s="114" t="s">
        <v>61</v>
      </c>
      <c r="B18" s="177">
        <f>+Egresos_1!F24</f>
        <v>412097521</v>
      </c>
      <c r="C18" s="178">
        <f>+Egresos_1!J24</f>
        <v>321876752</v>
      </c>
      <c r="D18" s="179">
        <f>+C18-B18</f>
        <v>-90220769</v>
      </c>
      <c r="E18" s="177">
        <v>53795743.230000004</v>
      </c>
      <c r="F18" s="178">
        <v>48945985.019999996</v>
      </c>
      <c r="G18" s="179">
        <f>+F18-E18</f>
        <v>-4849758.210000008</v>
      </c>
      <c r="H18" s="177">
        <v>15754.76</v>
      </c>
      <c r="I18" s="178">
        <v>0</v>
      </c>
      <c r="J18" s="179">
        <f>+I18-H18</f>
        <v>-15754.76</v>
      </c>
      <c r="K18" s="177">
        <v>47362694</v>
      </c>
      <c r="L18" s="178">
        <v>0</v>
      </c>
      <c r="M18" s="179">
        <f>+L18-K18</f>
        <v>-47362694</v>
      </c>
      <c r="N18" s="177">
        <v>0</v>
      </c>
      <c r="O18" s="178">
        <v>1800</v>
      </c>
      <c r="P18" s="179">
        <f>+O18-N18</f>
        <v>1800</v>
      </c>
      <c r="Q18" s="177">
        <v>0</v>
      </c>
      <c r="R18" s="178">
        <v>0</v>
      </c>
      <c r="S18" s="179">
        <f>+R18-Q18</f>
        <v>0</v>
      </c>
      <c r="T18" s="177">
        <f t="shared" si="1"/>
        <v>101174191.99000001</v>
      </c>
      <c r="U18" s="178">
        <f t="shared" si="1"/>
        <v>48947785.019999996</v>
      </c>
      <c r="V18" s="178">
        <f>+U18-T18</f>
        <v>-52226406.97000001</v>
      </c>
      <c r="W18" s="100">
        <f>IF(T18=0,"",V18/T18)</f>
        <v>-0.5162028570997833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981475764</v>
      </c>
      <c r="C20" s="175">
        <f>+C22+C23</f>
        <v>1619613068</v>
      </c>
      <c r="D20" s="174">
        <f>+C20-B20</f>
        <v>638137304</v>
      </c>
      <c r="E20" s="172">
        <f>+E22+E23</f>
        <v>40317637.83</v>
      </c>
      <c r="F20" s="175">
        <f>+F22+F23</f>
        <v>92671918.71999998</v>
      </c>
      <c r="G20" s="174">
        <f>+F20-E20</f>
        <v>52354280.889999986</v>
      </c>
      <c r="H20" s="172">
        <f>+H22+H23</f>
        <v>74742.19</v>
      </c>
      <c r="I20" s="175">
        <f>+I22+I23</f>
        <v>0</v>
      </c>
      <c r="J20" s="176">
        <f>+I20-H20</f>
        <v>-74742.19</v>
      </c>
      <c r="K20" s="172">
        <f>+K22+K23</f>
        <v>17615928.29</v>
      </c>
      <c r="L20" s="175">
        <f>+L22+L23</f>
        <v>13971758.820000004</v>
      </c>
      <c r="M20" s="176">
        <f>+L20-K20</f>
        <v>-3644169.469999995</v>
      </c>
      <c r="N20" s="172">
        <f>+N22+N23</f>
        <v>360444.2</v>
      </c>
      <c r="O20" s="175">
        <f>+O22+O23</f>
        <v>401391.78</v>
      </c>
      <c r="P20" s="174">
        <f>+O20-N20</f>
        <v>40947.580000000016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58368752.510000005</v>
      </c>
      <c r="U20" s="175">
        <f>+U22+U23</f>
        <v>107045069.32</v>
      </c>
      <c r="V20" s="173">
        <f>+U20-T20</f>
        <v>48676316.80999999</v>
      </c>
      <c r="W20" s="101">
        <f t="shared" si="0"/>
        <v>0.833944785810876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22216697</v>
      </c>
      <c r="C22" s="178">
        <f>+Egresos_1!J26</f>
        <v>1199513</v>
      </c>
      <c r="D22" s="179">
        <f>+C22-B22</f>
        <v>-21017184</v>
      </c>
      <c r="E22" s="177">
        <v>0</v>
      </c>
      <c r="F22" s="178">
        <v>0</v>
      </c>
      <c r="G22" s="179">
        <f>+F22-E22</f>
        <v>0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0</v>
      </c>
      <c r="U22" s="182">
        <f>+F22+I22+L22+O22+R22</f>
        <v>0</v>
      </c>
      <c r="V22" s="178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2">
        <f>+B24+B25</f>
        <v>959259067</v>
      </c>
      <c r="C23" s="173">
        <f>+C24+C25</f>
        <v>1618413555</v>
      </c>
      <c r="D23" s="174">
        <f>+C23-B23</f>
        <v>659154488</v>
      </c>
      <c r="E23" s="172">
        <f>+E24+E25</f>
        <v>40317637.83</v>
      </c>
      <c r="F23" s="173">
        <f>+F24+F25</f>
        <v>92671918.71999998</v>
      </c>
      <c r="G23" s="174">
        <f>+F23-E23</f>
        <v>52354280.889999986</v>
      </c>
      <c r="H23" s="172">
        <f>+H24+H25</f>
        <v>74742.19</v>
      </c>
      <c r="I23" s="173">
        <f>+I24+I25</f>
        <v>0</v>
      </c>
      <c r="J23" s="174">
        <f>+I23-H23</f>
        <v>-74742.19</v>
      </c>
      <c r="K23" s="172">
        <f>+K24+K25</f>
        <v>17615928.29</v>
      </c>
      <c r="L23" s="173">
        <f>+L24+L25</f>
        <v>13971758.820000004</v>
      </c>
      <c r="M23" s="174">
        <f>+L23-K23</f>
        <v>-3644169.469999995</v>
      </c>
      <c r="N23" s="172">
        <f>+N24+N25</f>
        <v>360444.2</v>
      </c>
      <c r="O23" s="173">
        <f>+O24+O25</f>
        <v>401391.78</v>
      </c>
      <c r="P23" s="174">
        <f>+O23-N23</f>
        <v>40947.580000000016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58368752.510000005</v>
      </c>
      <c r="U23" s="173">
        <f>SUM(U24:U25)</f>
        <v>107045069.32</v>
      </c>
      <c r="V23" s="173">
        <f>+U23-T23</f>
        <v>48676316.80999999</v>
      </c>
      <c r="W23" s="101">
        <f t="shared" si="0"/>
        <v>0.833944785810876</v>
      </c>
      <c r="Y23" s="39"/>
    </row>
    <row r="24" spans="1:25" ht="15">
      <c r="A24" s="115" t="s">
        <v>57</v>
      </c>
      <c r="B24" s="177">
        <f>+Egresos_1!F29</f>
        <v>866536714</v>
      </c>
      <c r="C24" s="178">
        <f>+Egresos_1!J29</f>
        <v>1546650406</v>
      </c>
      <c r="D24" s="179">
        <f>+C24-B24</f>
        <v>680113692</v>
      </c>
      <c r="E24" s="177">
        <v>34762872.99</v>
      </c>
      <c r="F24" s="183">
        <v>91161956.22999999</v>
      </c>
      <c r="G24" s="179">
        <f>+F24-E24</f>
        <v>56399083.23999999</v>
      </c>
      <c r="H24" s="177">
        <v>19730</v>
      </c>
      <c r="I24" s="183">
        <v>0</v>
      </c>
      <c r="J24" s="179">
        <f>+I24-H24</f>
        <v>-19730</v>
      </c>
      <c r="K24" s="177">
        <v>16437378.290000001</v>
      </c>
      <c r="L24" s="183">
        <v>13971758.820000004</v>
      </c>
      <c r="M24" s="179">
        <f>+L24-K24</f>
        <v>-2465619.469999997</v>
      </c>
      <c r="N24" s="177">
        <v>360444.2</v>
      </c>
      <c r="O24" s="183">
        <v>0</v>
      </c>
      <c r="P24" s="179">
        <f>+O24-N24</f>
        <v>-360444.2</v>
      </c>
      <c r="Q24" s="177">
        <v>0</v>
      </c>
      <c r="R24" s="183">
        <v>0</v>
      </c>
      <c r="S24" s="179">
        <f>+R24-Q24</f>
        <v>0</v>
      </c>
      <c r="T24" s="177">
        <f>+E24+H24+K24+N24+Q24</f>
        <v>51580425.480000004</v>
      </c>
      <c r="U24" s="178">
        <f>+F24+I24+L24+O24+R24</f>
        <v>105133715.05</v>
      </c>
      <c r="V24" s="178">
        <f>+U24-T24</f>
        <v>53553289.56999999</v>
      </c>
      <c r="W24" s="100">
        <f t="shared" si="0"/>
        <v>1.0382483097345707</v>
      </c>
      <c r="Y24" s="39"/>
    </row>
    <row r="25" spans="1:25" ht="15.75" thickBot="1">
      <c r="A25" s="116" t="s">
        <v>58</v>
      </c>
      <c r="B25" s="177">
        <f>+Egresos_1!F30</f>
        <v>92722353</v>
      </c>
      <c r="C25" s="183">
        <f>+Egresos_1!J30</f>
        <v>71763149</v>
      </c>
      <c r="D25" s="179">
        <f>+C25-B25</f>
        <v>-20959204</v>
      </c>
      <c r="E25" s="177">
        <v>5554764.84</v>
      </c>
      <c r="F25" s="184">
        <v>1509962.4900000005</v>
      </c>
      <c r="G25" s="179">
        <f>+F25-E25</f>
        <v>-4044802.3499999996</v>
      </c>
      <c r="H25" s="180">
        <v>55012.19</v>
      </c>
      <c r="I25" s="181">
        <v>0</v>
      </c>
      <c r="J25" s="179">
        <f>+I25-H25</f>
        <v>-55012.19</v>
      </c>
      <c r="K25" s="177">
        <v>1178550</v>
      </c>
      <c r="L25" s="184">
        <v>0</v>
      </c>
      <c r="M25" s="179">
        <f>+L25-K25</f>
        <v>-1178550</v>
      </c>
      <c r="N25" s="177">
        <v>0</v>
      </c>
      <c r="O25" s="184">
        <v>401391.78</v>
      </c>
      <c r="P25" s="179">
        <f>+O25-N25</f>
        <v>401391.78</v>
      </c>
      <c r="Q25" s="177">
        <v>0</v>
      </c>
      <c r="R25" s="184">
        <v>0</v>
      </c>
      <c r="S25" s="179">
        <f>+R25-Q25</f>
        <v>0</v>
      </c>
      <c r="T25" s="177">
        <f>+E25+H25+K25+N25+Q25</f>
        <v>6788327.03</v>
      </c>
      <c r="U25" s="178">
        <f>+F25+I25+L25+O25+R25</f>
        <v>1911354.2700000005</v>
      </c>
      <c r="V25" s="178">
        <f>+U25-T25</f>
        <v>-4876972.76</v>
      </c>
      <c r="W25" s="100">
        <f t="shared" si="0"/>
        <v>-0.7184351517608013</v>
      </c>
      <c r="Y25" s="39"/>
    </row>
    <row r="26" spans="1:23" ht="15.75" thickBot="1">
      <c r="A26" s="138" t="s">
        <v>17</v>
      </c>
      <c r="B26" s="185">
        <f>+B12+B20</f>
        <v>12550078889</v>
      </c>
      <c r="C26" s="185">
        <f>+C12+C20</f>
        <v>10057958198</v>
      </c>
      <c r="D26" s="186">
        <f>+C26-B26</f>
        <v>-2492120691</v>
      </c>
      <c r="E26" s="185">
        <f>+E12+E20</f>
        <v>1191925824.9300041</v>
      </c>
      <c r="F26" s="187">
        <f>+F12+F20</f>
        <v>1555125351.2699916</v>
      </c>
      <c r="G26" s="186">
        <f>+F26-E26</f>
        <v>363199526.3399875</v>
      </c>
      <c r="H26" s="185">
        <f>+H12+H20</f>
        <v>15592170.24000001</v>
      </c>
      <c r="I26" s="188">
        <f>+I12+I20</f>
        <v>0</v>
      </c>
      <c r="J26" s="186">
        <f>+I26-H26</f>
        <v>-15592170.24000001</v>
      </c>
      <c r="K26" s="185">
        <f>+K12+K20</f>
        <v>1022242672.2399998</v>
      </c>
      <c r="L26" s="188">
        <f>+L12+L20</f>
        <v>13971758.820000004</v>
      </c>
      <c r="M26" s="189">
        <f>+L26-K26</f>
        <v>-1008270913.4199997</v>
      </c>
      <c r="N26" s="185">
        <f>+N12+N20</f>
        <v>19300809.749999996</v>
      </c>
      <c r="O26" s="187">
        <f>+O12+O20</f>
        <v>79912598.77999993</v>
      </c>
      <c r="P26" s="186">
        <f>+O26-N26</f>
        <v>60611789.02999993</v>
      </c>
      <c r="Q26" s="185">
        <f>+Q12+Q20</f>
        <v>0</v>
      </c>
      <c r="R26" s="187">
        <f>+R12+R20</f>
        <v>0</v>
      </c>
      <c r="S26" s="186">
        <f>+R26-Q26</f>
        <v>0</v>
      </c>
      <c r="T26" s="185">
        <f>+T12+T20</f>
        <v>2249061477.1600046</v>
      </c>
      <c r="U26" s="187">
        <f>+U12+U20</f>
        <v>1649009708.8699915</v>
      </c>
      <c r="V26" s="187">
        <f>+U26-T26</f>
        <v>-600051768.2900131</v>
      </c>
      <c r="W26" s="137">
        <f>IF(T26=0,"",V26/T26)</f>
        <v>-0.26680096315007207</v>
      </c>
    </row>
    <row r="27" spans="1:23" ht="15">
      <c r="A27" s="65" t="s">
        <v>145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138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A1">
      <selection activeCell="A7" sqref="A7:A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1.8515625" style="6" bestFit="1" customWidth="1"/>
    <col min="5" max="5" width="11.7109375" style="6" customWidth="1"/>
    <col min="6" max="6" width="12.28125" style="105" bestFit="1" customWidth="1"/>
    <col min="7" max="7" width="10.7109375" style="6" customWidth="1"/>
    <col min="8" max="8" width="10.8515625" style="6" customWidth="1"/>
    <col min="9" max="9" width="12.00390625" style="105" customWidth="1"/>
    <col min="10" max="11" width="11.7109375" style="6" customWidth="1"/>
    <col min="12" max="12" width="12.28125" style="105" customWidth="1"/>
    <col min="13" max="13" width="10.421875" style="6" customWidth="1"/>
    <col min="14" max="14" width="10.57421875" style="6" customWidth="1"/>
    <col min="15" max="15" width="10.7109375" style="105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1.8515625" style="6" bestFit="1" customWidth="1"/>
    <col min="20" max="20" width="11.7109375" style="6" bestFit="1" customWidth="1"/>
    <col min="21" max="21" width="12.2812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38" t="s">
        <v>147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3" ht="12.75">
      <c r="B2" s="239" t="s">
        <v>18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7"/>
    </row>
    <row r="3" spans="2:23" ht="15.75">
      <c r="B3" s="240" t="s">
        <v>116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6" t="s">
        <v>60</v>
      </c>
      <c r="B7" s="246" t="s">
        <v>136</v>
      </c>
      <c r="C7" s="8"/>
      <c r="D7" s="222" t="s">
        <v>26</v>
      </c>
      <c r="E7" s="223"/>
      <c r="F7" s="224"/>
      <c r="G7" s="222" t="s">
        <v>141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</row>
    <row r="8" spans="1:22" ht="16.5" customHeight="1">
      <c r="A8" s="247"/>
      <c r="B8" s="247"/>
      <c r="C8" s="17"/>
      <c r="D8" s="241" t="s">
        <v>59</v>
      </c>
      <c r="E8" s="242"/>
      <c r="F8" s="243"/>
      <c r="G8" s="230" t="s">
        <v>19</v>
      </c>
      <c r="H8" s="231"/>
      <c r="I8" s="232"/>
      <c r="J8" s="230" t="s">
        <v>118</v>
      </c>
      <c r="K8" s="231"/>
      <c r="L8" s="232"/>
      <c r="M8" s="230" t="s">
        <v>20</v>
      </c>
      <c r="N8" s="231"/>
      <c r="O8" s="232"/>
      <c r="P8" s="230" t="s">
        <v>104</v>
      </c>
      <c r="Q8" s="231"/>
      <c r="R8" s="232"/>
      <c r="S8" s="230" t="s">
        <v>4</v>
      </c>
      <c r="T8" s="231"/>
      <c r="U8" s="231"/>
      <c r="V8" s="232"/>
    </row>
    <row r="9" spans="1:22" ht="17.25" customHeight="1" thickBot="1">
      <c r="A9" s="248"/>
      <c r="B9" s="248"/>
      <c r="C9" s="16"/>
      <c r="D9" s="139">
        <v>2022</v>
      </c>
      <c r="E9" s="140">
        <v>2023</v>
      </c>
      <c r="F9" s="141" t="s">
        <v>13</v>
      </c>
      <c r="G9" s="193">
        <v>2022</v>
      </c>
      <c r="H9" s="140">
        <v>2023</v>
      </c>
      <c r="I9" s="141" t="s">
        <v>13</v>
      </c>
      <c r="J9" s="193">
        <v>2022</v>
      </c>
      <c r="K9" s="140">
        <v>2023</v>
      </c>
      <c r="L9" s="141" t="s">
        <v>13</v>
      </c>
      <c r="M9" s="193">
        <v>2022</v>
      </c>
      <c r="N9" s="140">
        <v>2023</v>
      </c>
      <c r="O9" s="141" t="s">
        <v>13</v>
      </c>
      <c r="P9" s="193">
        <v>2022</v>
      </c>
      <c r="Q9" s="140">
        <v>2023</v>
      </c>
      <c r="R9" s="141" t="s">
        <v>13</v>
      </c>
      <c r="S9" s="193">
        <v>2022</v>
      </c>
      <c r="T9" s="140">
        <v>2023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26750</v>
      </c>
      <c r="E12" s="51">
        <v>101120</v>
      </c>
      <c r="F12" s="150">
        <f>+E12-D12</f>
        <v>74370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32252954</v>
      </c>
      <c r="E14" s="51"/>
      <c r="F14" s="150">
        <f aca="true" t="shared" si="0" ref="F14:F24">+E14-D14</f>
        <v>-32252954</v>
      </c>
      <c r="G14" s="50">
        <v>0</v>
      </c>
      <c r="H14" s="51">
        <v>0</v>
      </c>
      <c r="I14" s="150">
        <f>+H14-G14</f>
        <v>0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0</v>
      </c>
      <c r="T14" s="51">
        <f t="shared" si="1"/>
        <v>0</v>
      </c>
      <c r="U14" s="150">
        <f aca="true" t="shared" si="2" ref="U14:U24">+T14-S14</f>
        <v>0</v>
      </c>
      <c r="V14" s="118" t="str">
        <f>IF(S14=0," ",U14/S14)</f>
        <v> 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56704957</v>
      </c>
      <c r="E15" s="51"/>
      <c r="F15" s="150">
        <f t="shared" si="0"/>
        <v>-56704957</v>
      </c>
      <c r="G15" s="191">
        <v>0</v>
      </c>
      <c r="H15" s="51">
        <v>0</v>
      </c>
      <c r="I15" s="150">
        <f>+H15-G15</f>
        <v>0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0</v>
      </c>
      <c r="T15" s="51">
        <f t="shared" si="1"/>
        <v>0</v>
      </c>
      <c r="U15" s="150">
        <f t="shared" si="2"/>
        <v>0</v>
      </c>
      <c r="V15" s="118" t="str">
        <f>IF(S15=0," ",U15/S15)</f>
        <v> 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66255354</v>
      </c>
      <c r="E16" s="51"/>
      <c r="F16" s="150">
        <f t="shared" si="0"/>
        <v>-66255354</v>
      </c>
      <c r="G16" s="50">
        <v>0</v>
      </c>
      <c r="H16" s="51">
        <v>0</v>
      </c>
      <c r="I16" s="150">
        <f>+H16-G16</f>
        <v>0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0</v>
      </c>
      <c r="T16" s="51">
        <f t="shared" si="1"/>
        <v>0</v>
      </c>
      <c r="U16" s="150">
        <f t="shared" si="2"/>
        <v>0</v>
      </c>
      <c r="V16" s="118" t="str">
        <f>IF(S16=0," ",U16/S16)</f>
        <v> 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591094937</v>
      </c>
      <c r="E18" s="51">
        <v>615201188</v>
      </c>
      <c r="F18" s="150">
        <f>+E18-D18</f>
        <v>24106251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363814116</v>
      </c>
      <c r="N18" s="51">
        <v>490771715</v>
      </c>
      <c r="O18" s="150">
        <f>+N18-M18</f>
        <v>126957599</v>
      </c>
      <c r="P18" s="50">
        <v>0</v>
      </c>
      <c r="Q18" s="51">
        <v>0</v>
      </c>
      <c r="R18" s="150">
        <f>+Q18-P18</f>
        <v>0</v>
      </c>
      <c r="S18" s="50">
        <f>+G18+J18+M18+P18</f>
        <v>363814116</v>
      </c>
      <c r="T18" s="51">
        <f>+H18+K18+N18+Q18</f>
        <v>490771715</v>
      </c>
      <c r="U18" s="150">
        <f>+T18-S18</f>
        <v>126957599</v>
      </c>
      <c r="V18" s="118">
        <f>IF(S18=0," ",U18/S18)</f>
        <v>0.3489628175944663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/>
      <c r="E19" s="51"/>
      <c r="F19" s="150">
        <f>+E19-D19</f>
        <v>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191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413059</v>
      </c>
      <c r="E21" s="52"/>
      <c r="F21" s="150">
        <f t="shared" si="0"/>
        <v>-413059</v>
      </c>
      <c r="G21" s="50">
        <v>0</v>
      </c>
      <c r="H21" s="51">
        <v>0</v>
      </c>
      <c r="I21" s="150">
        <f>+H21-G21</f>
        <v>0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0</v>
      </c>
      <c r="O21" s="150">
        <f>+N21-M21</f>
        <v>0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0</v>
      </c>
      <c r="T21" s="52">
        <f t="shared" si="3"/>
        <v>0</v>
      </c>
      <c r="U21" s="150">
        <f t="shared" si="2"/>
        <v>0</v>
      </c>
      <c r="V21" s="118" t="str">
        <f>IF(S21=0," ",U21/S21)</f>
        <v> 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25245310</v>
      </c>
      <c r="E22" s="51"/>
      <c r="F22" s="150">
        <f t="shared" si="0"/>
        <v>-25245310</v>
      </c>
      <c r="G22" s="50">
        <v>0</v>
      </c>
      <c r="H22" s="51">
        <v>0</v>
      </c>
      <c r="I22" s="150">
        <f>+H22-G22</f>
        <v>0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0</v>
      </c>
      <c r="T22" s="51">
        <f t="shared" si="3"/>
        <v>0</v>
      </c>
      <c r="U22" s="150">
        <f t="shared" si="2"/>
        <v>0</v>
      </c>
      <c r="V22" s="118" t="str">
        <f>IF(S22=0," ",U22/S22)</f>
        <v> 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23840</v>
      </c>
      <c r="E23" s="51"/>
      <c r="F23" s="150">
        <f>+E23-D23</f>
        <v>-23840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0</v>
      </c>
      <c r="N23" s="51">
        <v>0</v>
      </c>
      <c r="O23" s="150">
        <f>+N23-M23</f>
        <v>0</v>
      </c>
      <c r="P23" s="50">
        <v>0</v>
      </c>
      <c r="Q23" s="51">
        <v>0</v>
      </c>
      <c r="R23" s="150">
        <f>+Q23-P23</f>
        <v>0</v>
      </c>
      <c r="S23" s="50">
        <f t="shared" si="3"/>
        <v>0</v>
      </c>
      <c r="T23" s="51">
        <f t="shared" si="3"/>
        <v>0</v>
      </c>
      <c r="U23" s="150">
        <f>+T23-S23</f>
        <v>0</v>
      </c>
      <c r="V23" s="118" t="str">
        <f>IF(S23=0," ",U23/S23)</f>
        <v> 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6221787</v>
      </c>
      <c r="E24" s="51"/>
      <c r="F24" s="150">
        <f t="shared" si="0"/>
        <v>-6221787</v>
      </c>
      <c r="G24" s="50">
        <v>0</v>
      </c>
      <c r="H24" s="51">
        <v>0</v>
      </c>
      <c r="I24" s="150">
        <f>+H24-G24</f>
        <v>0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>+Q24-P24</f>
        <v>0</v>
      </c>
      <c r="S24" s="50">
        <f t="shared" si="3"/>
        <v>0</v>
      </c>
      <c r="T24" s="51">
        <f t="shared" si="3"/>
        <v>0</v>
      </c>
      <c r="U24" s="150">
        <f t="shared" si="2"/>
        <v>0</v>
      </c>
      <c r="V24" s="118" t="str">
        <f>IF(S24=0," ",U24/S24)</f>
        <v> 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376424767</v>
      </c>
      <c r="E26" s="51">
        <v>744088219</v>
      </c>
      <c r="F26" s="150">
        <f>+E26-D26</f>
        <v>367663452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0</v>
      </c>
      <c r="L26" s="150">
        <f>+K26-J26</f>
        <v>0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1780012550</v>
      </c>
      <c r="E27" s="51"/>
      <c r="F27" s="150">
        <f>+E27-D27</f>
        <v>-1780012550</v>
      </c>
      <c r="G27" s="50">
        <v>0</v>
      </c>
      <c r="H27" s="51">
        <v>0</v>
      </c>
      <c r="I27" s="150">
        <f>+H27-G27</f>
        <v>0</v>
      </c>
      <c r="J27" s="50">
        <v>0</v>
      </c>
      <c r="K27" s="51">
        <v>0</v>
      </c>
      <c r="L27" s="150">
        <f>+K27-J27</f>
        <v>0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0</v>
      </c>
      <c r="T27" s="51">
        <f>+H27+K27+N27+Q27</f>
        <v>0</v>
      </c>
      <c r="U27" s="150">
        <f>+T27-S27</f>
        <v>0</v>
      </c>
      <c r="V27" s="118" t="str">
        <f>IF(S27=0," ",U27/S27)</f>
        <v> 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361684663</v>
      </c>
      <c r="E29" s="51">
        <v>162570932</v>
      </c>
      <c r="F29" s="150">
        <f>+E29-D29</f>
        <v>-199113731</v>
      </c>
      <c r="G29" s="50">
        <v>0</v>
      </c>
      <c r="H29" s="51">
        <v>0</v>
      </c>
      <c r="I29" s="150">
        <f>+H29-G29</f>
        <v>0</v>
      </c>
      <c r="J29" s="50">
        <v>0</v>
      </c>
      <c r="K29" s="51">
        <v>0</v>
      </c>
      <c r="L29" s="150">
        <f>+K29-J29</f>
        <v>0</v>
      </c>
      <c r="M29" s="50">
        <v>0</v>
      </c>
      <c r="N29" s="51">
        <v>0</v>
      </c>
      <c r="O29" s="150">
        <f>+N29-M29</f>
        <v>0</v>
      </c>
      <c r="P29" s="50">
        <v>0</v>
      </c>
      <c r="Q29" s="51">
        <v>0</v>
      </c>
      <c r="R29" s="150">
        <f>+Q29-P29</f>
        <v>0</v>
      </c>
      <c r="S29" s="50">
        <f>+G29+J29+M29+P29</f>
        <v>0</v>
      </c>
      <c r="T29" s="51">
        <f>+H29+K29+N29+Q29</f>
        <v>0</v>
      </c>
      <c r="U29" s="150">
        <f>+T29-S29</f>
        <v>0</v>
      </c>
      <c r="V29" s="118" t="str">
        <f>IF(S29=0," ",U29/S29)</f>
        <v> 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44" t="s">
        <v>4</v>
      </c>
      <c r="B31" s="245"/>
      <c r="C31" s="17"/>
      <c r="D31" s="152">
        <f>SUM(D12:D29)</f>
        <v>3296360928</v>
      </c>
      <c r="E31" s="153">
        <f aca="true" t="shared" si="4" ref="E31:U31">SUM(E12:E29)</f>
        <v>1521961459</v>
      </c>
      <c r="F31" s="154">
        <f t="shared" si="4"/>
        <v>-1774399469</v>
      </c>
      <c r="G31" s="152">
        <f t="shared" si="4"/>
        <v>0</v>
      </c>
      <c r="H31" s="155">
        <f>SUM(H12:H29)</f>
        <v>0</v>
      </c>
      <c r="I31" s="154">
        <f t="shared" si="4"/>
        <v>0</v>
      </c>
      <c r="J31" s="152">
        <f t="shared" si="4"/>
        <v>0</v>
      </c>
      <c r="K31" s="155">
        <f t="shared" si="4"/>
        <v>0</v>
      </c>
      <c r="L31" s="154">
        <f t="shared" si="4"/>
        <v>0</v>
      </c>
      <c r="M31" s="152">
        <f t="shared" si="4"/>
        <v>363814116</v>
      </c>
      <c r="N31" s="155">
        <f t="shared" si="4"/>
        <v>490771715</v>
      </c>
      <c r="O31" s="154">
        <f t="shared" si="4"/>
        <v>126957599</v>
      </c>
      <c r="P31" s="152">
        <f t="shared" si="4"/>
        <v>0</v>
      </c>
      <c r="Q31" s="155">
        <f t="shared" si="4"/>
        <v>0</v>
      </c>
      <c r="R31" s="154">
        <f t="shared" si="4"/>
        <v>0</v>
      </c>
      <c r="S31" s="152">
        <f t="shared" si="4"/>
        <v>363814116</v>
      </c>
      <c r="T31" s="155">
        <f t="shared" si="4"/>
        <v>490771715</v>
      </c>
      <c r="U31" s="154">
        <f t="shared" si="4"/>
        <v>126957599</v>
      </c>
      <c r="V31" s="156">
        <f>IF(S31=0," ",U31/S31)</f>
        <v>0.3489628175944663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145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  <mergeCell ref="J8:L8"/>
    <mergeCell ref="P8:R8"/>
    <mergeCell ref="D7:F7"/>
    <mergeCell ref="G7:V7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2023-10-04T21:08:27Z</dcterms:modified>
  <cp:category/>
  <cp:version/>
  <cp:contentType/>
  <cp:contentStatus/>
</cp:coreProperties>
</file>