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Egresos_1" sheetId="1" r:id="rId1"/>
    <sheet name="Egresos_2" sheetId="2" r:id="rId2"/>
    <sheet name="Gto_09_10" sheetId="3" r:id="rId3"/>
    <sheet name="Ing_2022_2023" sheetId="4" r:id="rId4"/>
  </sheets>
  <definedNames>
    <definedName name="_xlnm.Print_Area" localSheetId="0">'Egresos_1'!$A$1:$O$34</definedName>
    <definedName name="_xlnm.Print_Area" localSheetId="1">'Egresos_2'!$B$1:$N$43</definedName>
    <definedName name="_xlnm.Print_Area" localSheetId="2">'Gto_09_10'!$A$1:$W$27</definedName>
    <definedName name="_xlnm.Print_Area" localSheetId="3">'Ing_2022_2023'!$A$1:$V$40</definedName>
  </definedNames>
  <calcPr fullCalcOnLoad="1"/>
</workbook>
</file>

<file path=xl/sharedStrings.xml><?xml version="1.0" encoding="utf-8"?>
<sst xmlns="http://schemas.openxmlformats.org/spreadsheetml/2006/main" count="192" uniqueCount="153">
  <si>
    <t>% AVANCE</t>
  </si>
  <si>
    <t>Recursos Ordinarios</t>
  </si>
  <si>
    <t>Recursos Directamente Recaudados</t>
  </si>
  <si>
    <t>Donaciones y Transferencias</t>
  </si>
  <si>
    <t>TOTALES</t>
  </si>
  <si>
    <t>GASTOS POR GRUPO GENERICO</t>
  </si>
  <si>
    <t>CONCEPTO</t>
  </si>
  <si>
    <t>FUENTE DE FINANCIAMIENTO</t>
  </si>
  <si>
    <t>PRESUPUESTO AUTORIZADO            PIM</t>
  </si>
  <si>
    <t>POR FUENTE DE FINANCIAMIENTO</t>
  </si>
  <si>
    <t>DIFERENCIAS</t>
  </si>
  <si>
    <t>PRESUPUESTO MODIFICADO VS. EJECUCION REAL</t>
  </si>
  <si>
    <t>POR CATEGORIA Y GRUPO GENERICO DE GASTO</t>
  </si>
  <si>
    <t>DIFERENCIA</t>
  </si>
  <si>
    <t>%</t>
  </si>
  <si>
    <t>GASTOS CORRIENTES</t>
  </si>
  <si>
    <t>GASTOS DE CAPITAL</t>
  </si>
  <si>
    <t>TOTAL    :</t>
  </si>
  <si>
    <t>A NIVEL DE PARTIDA GENERICA</t>
  </si>
  <si>
    <t>RECURSOS DIRECT. RECAUDADOS</t>
  </si>
  <si>
    <t>DONACIONES Y TRANFERENC</t>
  </si>
  <si>
    <t>1.5.0</t>
  </si>
  <si>
    <t>Pliego 011 : Ministerio de Salud</t>
  </si>
  <si>
    <t>PLIEGO  :   011 MINISTERIO DE SALUD</t>
  </si>
  <si>
    <t>PIM TODA FUENTE</t>
  </si>
  <si>
    <t>POR  FUENTE DE FINANCIAMIENTO</t>
  </si>
  <si>
    <t>PRESUPUESTO ANUAL</t>
  </si>
  <si>
    <t>1.3.0</t>
  </si>
  <si>
    <t>00 / 1 RECURSOS ORDINARIOS</t>
  </si>
  <si>
    <t>09 / 2 RECURSOS DIRECTAMENTE RECAUDADOS</t>
  </si>
  <si>
    <t>13 / 4 DONACIONES Y TRANSFERENCIA</t>
  </si>
  <si>
    <t>Recursos por Operaciones Oficiales de Crédito</t>
  </si>
  <si>
    <t>1.</t>
  </si>
  <si>
    <t>2.</t>
  </si>
  <si>
    <t>3.</t>
  </si>
  <si>
    <t>4.</t>
  </si>
  <si>
    <t>2.1  Personal y Obligaciones Sociales</t>
  </si>
  <si>
    <t>2.2  Pensiones y Prestaciones Sociales</t>
  </si>
  <si>
    <t>2.3  Bienes y Servicios</t>
  </si>
  <si>
    <t>2.6  Adquisición de Activos No Financieros</t>
  </si>
  <si>
    <t>VENTA DE BIENES Y SERVICIOS Y DERECHOS ADMINISTRATIVOS</t>
  </si>
  <si>
    <t>1.3.1</t>
  </si>
  <si>
    <t>1.3.2</t>
  </si>
  <si>
    <t>1.3.3</t>
  </si>
  <si>
    <t>1.4.0</t>
  </si>
  <si>
    <t>DONACIONES Y TRANSFERENCIAS</t>
  </si>
  <si>
    <t>1.4.1</t>
  </si>
  <si>
    <t>OTROS INGRESOS</t>
  </si>
  <si>
    <t>1.5.5</t>
  </si>
  <si>
    <t>1.9.0</t>
  </si>
  <si>
    <t>SALDO BALANCE</t>
  </si>
  <si>
    <t>1.9.1</t>
  </si>
  <si>
    <t>1.5.1</t>
  </si>
  <si>
    <t>1.5.2</t>
  </si>
  <si>
    <t>1.5.4</t>
  </si>
  <si>
    <t xml:space="preserve">   Inversiones</t>
  </si>
  <si>
    <t xml:space="preserve">   Equipos</t>
  </si>
  <si>
    <t xml:space="preserve">       Inversiones</t>
  </si>
  <si>
    <t xml:space="preserve">       Equipos</t>
  </si>
  <si>
    <t>PIM - TODA FUENTE</t>
  </si>
  <si>
    <t>COD 
INGR</t>
  </si>
  <si>
    <t>2.5  Otros Gastos</t>
  </si>
  <si>
    <t>Leyenda:</t>
  </si>
  <si>
    <t>GENERICA / SUBGENERICA</t>
  </si>
  <si>
    <t>PIM</t>
  </si>
  <si>
    <t>PRESUPUESTO
AUTORIZADO
PIM</t>
  </si>
  <si>
    <t>5.2.1. PERSONAL Y OBLIGACIONES SOCIALES</t>
  </si>
  <si>
    <t>1. RETRIBUCIONES Y COMPLEMENTOS EN EFECTIVO</t>
  </si>
  <si>
    <t>2. OTRAS RETRIBUCIONES</t>
  </si>
  <si>
    <t>3. CONTRIBUCIONES A LA SEGURIDAD SOCIAL</t>
  </si>
  <si>
    <t>5.2.2. PENSIONES Y OTRAS PRESTACIONES SOCIALES</t>
  </si>
  <si>
    <t>1. PENSIONES</t>
  </si>
  <si>
    <t>2. PRESTACIONES Y ASISTENCIA SOCIAL</t>
  </si>
  <si>
    <t>5.2.3. BIENES Y SERVICIOS</t>
  </si>
  <si>
    <t>1. COMPRA DE BIENES</t>
  </si>
  <si>
    <t>2. CONTRATACION DE SERVICIOS</t>
  </si>
  <si>
    <t>5.2.4. DONACIONES Y TRANSFERENCIAS</t>
  </si>
  <si>
    <t>1. DONACIONES Y TRANSFERENCIAS CORRIENTES</t>
  </si>
  <si>
    <t>5.2.5. OTROS GASTOS</t>
  </si>
  <si>
    <t>1: SUBSIDIOS</t>
  </si>
  <si>
    <t>2. TRANSFERENCIAS A INSTITUCIONES SIN FINES DE LUCRO</t>
  </si>
  <si>
    <t>3. SUBVENCIONES A PERSONAS NATURALES</t>
  </si>
  <si>
    <t>4. PAGO DE IMPUESTOS,  DERECHOS ADMINISTRATIVOS Y MULTAS GUBERNAMENTALES</t>
  </si>
  <si>
    <t>5. PAGO DE SENTENCIAS JUDICIALES, LAUDOS ARBITRALES Y SIMILARES</t>
  </si>
  <si>
    <t>6.2.4. DONACIONES Y TRANSFERENCIAS</t>
  </si>
  <si>
    <t>2. DONACIONES Y TRANSFERENCIAS DE CAPITAL</t>
  </si>
  <si>
    <t>6.2.5. OTROS GASTOS</t>
  </si>
  <si>
    <t>2. DONACIONES Y TRANSFERENCIAS DE LUCRO</t>
  </si>
  <si>
    <t>6. ADQUISICION DE ACTIVOS NO FINANCIEROS</t>
  </si>
  <si>
    <t>1. ADQUISICION DE EDIFICIOS Y ESTRUCTURAS</t>
  </si>
  <si>
    <t>2. CONSTRUCCION DE EDIFICIOS Y ESTRUCTURAS</t>
  </si>
  <si>
    <t>3. ADQUISICION DE VEHICULOS, MAQUINARIAS Y OTROS</t>
  </si>
  <si>
    <t>5. ADQUISICION DE ACTIVOS NO PRODUCIDOS</t>
  </si>
  <si>
    <t>6. ADQUISICION DE OTROS ACTIVOS FIJOS</t>
  </si>
  <si>
    <t>7. INVERSIONES INTANGIBLES</t>
  </si>
  <si>
    <t>8. OTROS GASTOS DE ACTIVOS NO FINANCIEROS</t>
  </si>
  <si>
    <t>TOTALES  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</si>
  <si>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POR TODA FUENTE DE FINANCIAMIENTO</t>
  </si>
  <si>
    <t>5.</t>
  </si>
  <si>
    <t>Recursos Determinados</t>
  </si>
  <si>
    <t>1.4.2</t>
  </si>
  <si>
    <t>1.8.1</t>
  </si>
  <si>
    <t>1.8.0</t>
  </si>
  <si>
    <t xml:space="preserve">  ENDEUDAMIENTO</t>
  </si>
  <si>
    <t>RECURSOS DETERMINADOS</t>
  </si>
  <si>
    <t>2  DONACIONES Y TRANSFERENCIAS DE CAPITAL</t>
  </si>
  <si>
    <t>1.8.2</t>
  </si>
  <si>
    <t>2.4 Donaciones y Transferencias</t>
  </si>
  <si>
    <t>5  GASTOS CORRIENTES</t>
  </si>
  <si>
    <t>2.1 Personal y Obligaciones Sociales</t>
  </si>
  <si>
    <t>2.2 Pensiones y Prestaciones Sociales</t>
  </si>
  <si>
    <t>2.3 Bienes y Servicios</t>
  </si>
  <si>
    <t>6  GASTOS DE CAPITAL</t>
  </si>
  <si>
    <t>2.6 Adquisición de Activos No Financieros</t>
  </si>
  <si>
    <t>% 
AVANCE</t>
  </si>
  <si>
    <t>(En Soles)</t>
  </si>
  <si>
    <t>(EN SOLES)</t>
  </si>
  <si>
    <t>2.5 Otros Gastos</t>
  </si>
  <si>
    <t>OP. OF. CREDITO EXTERNO</t>
  </si>
  <si>
    <t xml:space="preserve">Venta de Bienes </t>
  </si>
  <si>
    <t>Derechos y Tasas Administrativos</t>
  </si>
  <si>
    <t>Venta de Servicios</t>
  </si>
  <si>
    <t>Donaciones y Transferencias Corrientes</t>
  </si>
  <si>
    <t xml:space="preserve"> Donaciones de Capital</t>
  </si>
  <si>
    <t>Rentas de la Propiedad</t>
  </si>
  <si>
    <t>Multas y Sanciones No Tributarias</t>
  </si>
  <si>
    <t>Transferencias Voluntarias Distinta a Donaciones</t>
  </si>
  <si>
    <t>Ingresos Diversos</t>
  </si>
  <si>
    <t>Endeudamiento Externo</t>
  </si>
  <si>
    <t>Endeudamiento Interno</t>
  </si>
  <si>
    <t>Saldo de Balance</t>
  </si>
  <si>
    <t>1.1.5</t>
  </si>
  <si>
    <t>Otros Ingresos Impositivos</t>
  </si>
  <si>
    <t>GENERICA DE GASTO</t>
  </si>
  <si>
    <t xml:space="preserve"> </t>
  </si>
  <si>
    <t>19 / 3 OPERACIONES OFICIALES CREDITO EXTERNO</t>
  </si>
  <si>
    <t>DENOMINACION 
INGRESO</t>
  </si>
  <si>
    <t>5 RECURSOS DETERMINADOS</t>
  </si>
  <si>
    <t>EJECUCION
II TRIMESTRE
 /*</t>
  </si>
  <si>
    <r>
      <rPr>
        <b/>
        <sz val="8"/>
        <rFont val="Arial"/>
        <family val="2"/>
      </rPr>
      <t>(/*)</t>
    </r>
    <r>
      <rPr>
        <sz val="8"/>
        <rFont val="Arial"/>
        <family val="2"/>
      </rPr>
      <t xml:space="preserve">     La Ejecución Presupuestal del II Trimestre se encuentra a Nivel de Devengados</t>
    </r>
  </si>
  <si>
    <t>EJECUCION AL
II TRIMESTRE (*)</t>
  </si>
  <si>
    <r>
      <rPr>
        <b/>
        <sz val="8"/>
        <rFont val="Arial"/>
        <family val="2"/>
      </rPr>
      <t>(/*)</t>
    </r>
    <r>
      <rPr>
        <sz val="8"/>
        <rFont val="Arial"/>
        <family val="2"/>
      </rPr>
      <t xml:space="preserve">     La Ejecución Presupuestal del II Trimestre se encuentra a Nivel de Devengados.</t>
    </r>
  </si>
  <si>
    <t>AÑO FISCAL 2022</t>
  </si>
  <si>
    <t>AÑO FISCAL 2023</t>
  </si>
  <si>
    <t>Fuente : Consulta Amigable: Base de Datos MEF, al 30 de Junio del 2023</t>
  </si>
  <si>
    <t>Fuente : Consulta Amigable: Base de Datos MEF, al 30 de Junio del 20223</t>
  </si>
  <si>
    <t>PRESUPUESTO DE EGRESOS COMPARATIVO AL II TRIMESTRE AÑO FISCAL 2022 - 2023</t>
  </si>
  <si>
    <t>RESULTADOS OPERATIVOS COMPARATIVOS AL II TRIMESTRE AÑOS FISCALES 2022 - 2023</t>
  </si>
  <si>
    <t>INGRESOS COMPARATIVOS AL II TRIMESTRE AÑO FISCAL 2022 - 2023</t>
  </si>
  <si>
    <r>
      <rPr>
        <b/>
        <sz val="8"/>
        <rFont val="Arial"/>
        <family val="2"/>
      </rPr>
      <t>(/*)</t>
    </r>
    <r>
      <rPr>
        <sz val="8"/>
        <rFont val="Arial"/>
        <family val="2"/>
      </rPr>
      <t xml:space="preserve">     La Ejecución Presupuestal al II Trimestre se encuentra a Nivel de Devengados</t>
    </r>
  </si>
  <si>
    <t>6.GASTOS POR IMPLEMENTACIÓN DE LA NEGOCIACIÓN COLECTIVA</t>
  </si>
  <si>
    <t>EJECUCION AL II TRIMESTRE (*)</t>
  </si>
  <si>
    <t>EJECUCION AL II TRIMESTRE</t>
  </si>
</sst>
</file>

<file path=xl/styles.xml><?xml version="1.0" encoding="utf-8"?>
<styleSheet xmlns="http://schemas.openxmlformats.org/spreadsheetml/2006/main">
  <numFmts count="24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_ &quot;€&quot;* #,##0_ ;_ &quot;€&quot;* \-#,##0_ ;_ &quot;€&quot;* &quot;-&quot;_ ;_ @_ "/>
    <numFmt numFmtId="173" formatCode="_ &quot;€&quot;* #,##0.00_ ;_ &quot;€&quot;* \-#,##0.00_ ;_ &quot;€&quot;* &quot;-&quot;??_ ;_ @_ "/>
    <numFmt numFmtId="174" formatCode="#,##0_ ;\-#,##0\ "/>
    <numFmt numFmtId="175" formatCode="#,##0;[Red]\(#,##0\)"/>
    <numFmt numFmtId="176" formatCode="_ * #,##0_)\ &quot;Pts&quot;_ ;_ * \(#,##0\)\ &quot;Pts&quot;_ ;_ * &quot;-&quot;_)\ &quot;Pts&quot;_ ;_ @_ "/>
    <numFmt numFmtId="177" formatCode="0.0%"/>
    <numFmt numFmtId="178" formatCode="_([$€-2]\ * #,##0.00_);_([$€-2]\ * \(#,##0.00\);_([$€-2]\ * &quot;-&quot;??_)"/>
    <numFmt numFmtId="179" formatCode="_ * #,##0_ ;_ * \-#,##0_ ;_ * &quot;-&quot;??_ ;_ @_ 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0"/>
      <name val="Times New Roman"/>
      <family val="1"/>
    </font>
    <font>
      <b/>
      <i/>
      <sz val="10"/>
      <name val="Bookman Old Style"/>
      <family val="1"/>
    </font>
    <font>
      <b/>
      <i/>
      <sz val="8"/>
      <color indexed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Narrow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253">
    <xf numFmtId="0" fontId="0" fillId="0" borderId="0" xfId="0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>
      <alignment/>
    </xf>
    <xf numFmtId="0" fontId="12" fillId="0" borderId="0" xfId="0" applyFont="1" applyFill="1" applyAlignment="1" applyProtection="1">
      <alignment horizontal="center"/>
      <protection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 quotePrefix="1">
      <alignment horizontal="center"/>
    </xf>
    <xf numFmtId="0" fontId="18" fillId="0" borderId="0" xfId="0" applyFont="1" applyFill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37" fontId="1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1" fontId="7" fillId="0" borderId="0" xfId="54" applyNumberFormat="1" applyFont="1" applyFill="1" applyBorder="1" applyAlignment="1">
      <alignment vertical="center"/>
    </xf>
    <xf numFmtId="10" fontId="7" fillId="0" borderId="11" xfId="57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/>
    </xf>
    <xf numFmtId="175" fontId="6" fillId="0" borderId="0" xfId="54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21" fillId="0" borderId="0" xfId="0" applyFont="1" applyFill="1" applyAlignment="1">
      <alignment/>
    </xf>
    <xf numFmtId="41" fontId="7" fillId="0" borderId="0" xfId="54" applyNumberFormat="1" applyFont="1" applyFill="1" applyBorder="1" applyAlignment="1">
      <alignment vertical="center" wrapText="1"/>
    </xf>
    <xf numFmtId="41" fontId="6" fillId="0" borderId="11" xfId="54" applyNumberFormat="1" applyFont="1" applyFill="1" applyBorder="1" applyAlignment="1">
      <alignment vertical="center" wrapText="1"/>
    </xf>
    <xf numFmtId="41" fontId="6" fillId="0" borderId="0" xfId="54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1" fontId="6" fillId="0" borderId="14" xfId="54" applyNumberFormat="1" applyFont="1" applyFill="1" applyBorder="1" applyAlignment="1">
      <alignment vertical="center"/>
    </xf>
    <xf numFmtId="41" fontId="7" fillId="0" borderId="14" xfId="54" applyNumberFormat="1" applyFont="1" applyFill="1" applyBorder="1" applyAlignment="1">
      <alignment vertical="center" wrapText="1"/>
    </xf>
    <xf numFmtId="49" fontId="7" fillId="0" borderId="0" xfId="54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4" fillId="0" borderId="15" xfId="0" applyFont="1" applyFill="1" applyBorder="1" applyAlignment="1" applyProtection="1">
      <alignment vertical="center"/>
      <protection/>
    </xf>
    <xf numFmtId="37" fontId="8" fillId="0" borderId="0" xfId="0" applyNumberFormat="1" applyFont="1" applyAlignment="1">
      <alignment vertical="center"/>
    </xf>
    <xf numFmtId="174" fontId="8" fillId="0" borderId="0" xfId="0" applyNumberFormat="1" applyFont="1" applyAlignment="1">
      <alignment vertical="center"/>
    </xf>
    <xf numFmtId="3" fontId="22" fillId="0" borderId="16" xfId="0" applyNumberFormat="1" applyFont="1" applyFill="1" applyBorder="1" applyAlignment="1">
      <alignment horizontal="center" vertical="center"/>
    </xf>
    <xf numFmtId="3" fontId="24" fillId="0" borderId="0" xfId="0" applyNumberFormat="1" applyFont="1" applyAlignment="1">
      <alignment vertical="center"/>
    </xf>
    <xf numFmtId="3" fontId="22" fillId="0" borderId="0" xfId="0" applyNumberFormat="1" applyFont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/>
    </xf>
    <xf numFmtId="175" fontId="6" fillId="0" borderId="11" xfId="54" applyNumberFormat="1" applyFont="1" applyFill="1" applyBorder="1" applyAlignment="1">
      <alignment/>
    </xf>
    <xf numFmtId="169" fontId="6" fillId="0" borderId="15" xfId="54" applyNumberFormat="1" applyFont="1" applyFill="1" applyBorder="1" applyAlignment="1">
      <alignment vertical="center"/>
    </xf>
    <xf numFmtId="169" fontId="6" fillId="0" borderId="17" xfId="54" applyNumberFormat="1" applyFont="1" applyFill="1" applyBorder="1" applyAlignment="1">
      <alignment vertical="center"/>
    </xf>
    <xf numFmtId="169" fontId="6" fillId="0" borderId="17" xfId="54" applyNumberFormat="1" applyFont="1" applyFill="1" applyBorder="1" applyAlignment="1">
      <alignment horizontal="right" vertical="center"/>
    </xf>
    <xf numFmtId="169" fontId="7" fillId="0" borderId="15" xfId="54" applyNumberFormat="1" applyFont="1" applyFill="1" applyBorder="1" applyAlignment="1">
      <alignment vertical="center"/>
    </xf>
    <xf numFmtId="169" fontId="7" fillId="0" borderId="17" xfId="54" applyNumberFormat="1" applyFont="1" applyFill="1" applyBorder="1" applyAlignment="1">
      <alignment vertical="center"/>
    </xf>
    <xf numFmtId="0" fontId="12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174" fontId="6" fillId="0" borderId="0" xfId="0" applyNumberFormat="1" applyFont="1" applyFill="1" applyAlignment="1">
      <alignment vertical="center"/>
    </xf>
    <xf numFmtId="174" fontId="8" fillId="0" borderId="0" xfId="0" applyNumberFormat="1" applyFont="1" applyFill="1" applyAlignment="1">
      <alignment vertical="center"/>
    </xf>
    <xf numFmtId="39" fontId="14" fillId="0" borderId="15" xfId="0" applyNumberFormat="1" applyFont="1" applyFill="1" applyBorder="1" applyAlignment="1" applyProtection="1">
      <alignment vertical="center"/>
      <protection/>
    </xf>
    <xf numFmtId="39" fontId="14" fillId="0" borderId="12" xfId="0" applyNumberFormat="1" applyFont="1" applyFill="1" applyBorder="1" applyAlignment="1" applyProtection="1">
      <alignment vertical="center"/>
      <protection/>
    </xf>
    <xf numFmtId="39" fontId="14" fillId="0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3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6" fillId="0" borderId="12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13" fillId="33" borderId="18" xfId="0" applyFont="1" applyFill="1" applyBorder="1" applyAlignment="1" applyProtection="1">
      <alignment vertical="center" wrapText="1"/>
      <protection/>
    </xf>
    <xf numFmtId="177" fontId="2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left" vertical="center"/>
    </xf>
    <xf numFmtId="177" fontId="24" fillId="0" borderId="19" xfId="57" applyNumberFormat="1" applyFont="1" applyBorder="1" applyAlignment="1">
      <alignment horizontal="center" vertical="center"/>
    </xf>
    <xf numFmtId="177" fontId="24" fillId="0" borderId="20" xfId="57" applyNumberFormat="1" applyFont="1" applyBorder="1" applyAlignment="1">
      <alignment horizontal="center" vertical="center"/>
    </xf>
    <xf numFmtId="177" fontId="24" fillId="0" borderId="21" xfId="57" applyNumberFormat="1" applyFont="1" applyBorder="1" applyAlignment="1">
      <alignment horizontal="center" vertical="center"/>
    </xf>
    <xf numFmtId="177" fontId="24" fillId="0" borderId="22" xfId="57" applyNumberFormat="1" applyFont="1" applyBorder="1" applyAlignment="1">
      <alignment horizontal="center" vertical="center"/>
    </xf>
    <xf numFmtId="177" fontId="24" fillId="0" borderId="23" xfId="57" applyNumberFormat="1" applyFont="1" applyBorder="1" applyAlignment="1">
      <alignment horizontal="center" vertical="center"/>
    </xf>
    <xf numFmtId="177" fontId="24" fillId="0" borderId="17" xfId="57" applyNumberFormat="1" applyFont="1" applyBorder="1" applyAlignment="1">
      <alignment horizontal="center" vertical="center"/>
    </xf>
    <xf numFmtId="10" fontId="6" fillId="0" borderId="17" xfId="57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0" fontId="6" fillId="0" borderId="24" xfId="57" applyNumberFormat="1" applyFont="1" applyBorder="1" applyAlignment="1">
      <alignment horizontal="center" vertical="center"/>
    </xf>
    <xf numFmtId="39" fontId="8" fillId="0" borderId="0" xfId="0" applyNumberFormat="1" applyFont="1" applyFill="1" applyAlignment="1" applyProtection="1">
      <alignment horizontal="center" vertical="center"/>
      <protection/>
    </xf>
    <xf numFmtId="10" fontId="14" fillId="0" borderId="11" xfId="0" applyNumberFormat="1" applyFont="1" applyFill="1" applyBorder="1" applyAlignment="1" applyProtection="1">
      <alignment horizontal="center" vertical="center"/>
      <protection/>
    </xf>
    <xf numFmtId="10" fontId="13" fillId="33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7" fontId="7" fillId="0" borderId="0" xfId="0" applyNumberFormat="1" applyFont="1" applyAlignment="1">
      <alignment/>
    </xf>
    <xf numFmtId="0" fontId="27" fillId="0" borderId="0" xfId="0" applyFont="1" applyAlignment="1">
      <alignment/>
    </xf>
    <xf numFmtId="0" fontId="7" fillId="0" borderId="0" xfId="0" applyFont="1" applyFill="1" applyAlignment="1">
      <alignment horizontal="centerContinuous"/>
    </xf>
    <xf numFmtId="175" fontId="7" fillId="0" borderId="14" xfId="54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4" fillId="0" borderId="25" xfId="0" applyFont="1" applyBorder="1" applyAlignment="1">
      <alignment horizontal="left" vertical="center" indent="3"/>
    </xf>
    <xf numFmtId="0" fontId="24" fillId="0" borderId="26" xfId="0" applyFont="1" applyBorder="1" applyAlignment="1">
      <alignment horizontal="left" vertical="center" indent="3"/>
    </xf>
    <xf numFmtId="0" fontId="14" fillId="0" borderId="15" xfId="0" applyFont="1" applyFill="1" applyBorder="1" applyAlignment="1" applyProtection="1">
      <alignment horizontal="left" vertical="center" indent="1"/>
      <protection/>
    </xf>
    <xf numFmtId="0" fontId="14" fillId="0" borderId="18" xfId="0" applyFont="1" applyFill="1" applyBorder="1" applyAlignment="1" applyProtection="1">
      <alignment horizontal="left" vertical="center" wrapText="1" indent="1"/>
      <protection/>
    </xf>
    <xf numFmtId="0" fontId="14" fillId="0" borderId="15" xfId="0" applyFont="1" applyFill="1" applyBorder="1" applyAlignment="1" applyProtection="1">
      <alignment horizontal="left" vertical="center" wrapText="1" indent="1"/>
      <protection/>
    </xf>
    <xf numFmtId="179" fontId="16" fillId="0" borderId="0" xfId="50" applyNumberFormat="1" applyFont="1" applyAlignment="1">
      <alignment/>
    </xf>
    <xf numFmtId="9" fontId="7" fillId="0" borderId="11" xfId="57" applyNumberFormat="1" applyFont="1" applyFill="1" applyBorder="1" applyAlignment="1">
      <alignment vertical="center"/>
    </xf>
    <xf numFmtId="9" fontId="7" fillId="0" borderId="11" xfId="54" applyNumberFormat="1" applyFont="1" applyFill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16" xfId="0" applyFont="1" applyBorder="1" applyAlignment="1">
      <alignment horizontal="left" vertical="center" indent="1"/>
    </xf>
    <xf numFmtId="0" fontId="28" fillId="0" borderId="16" xfId="0" applyFont="1" applyFill="1" applyBorder="1" applyAlignment="1">
      <alignment horizontal="left" vertical="center" indent="1"/>
    </xf>
    <xf numFmtId="0" fontId="4" fillId="0" borderId="16" xfId="0" applyFont="1" applyFill="1" applyBorder="1" applyAlignment="1">
      <alignment horizontal="left" vertical="center" indent="1"/>
    </xf>
    <xf numFmtId="0" fontId="28" fillId="0" borderId="27" xfId="0" applyFont="1" applyFill="1" applyBorder="1" applyAlignment="1">
      <alignment horizontal="left" vertical="center" indent="1"/>
    </xf>
    <xf numFmtId="3" fontId="22" fillId="34" borderId="28" xfId="0" applyNumberFormat="1" applyFont="1" applyFill="1" applyBorder="1" applyAlignment="1">
      <alignment horizontal="center" vertical="center"/>
    </xf>
    <xf numFmtId="3" fontId="22" fillId="34" borderId="28" xfId="0" applyNumberFormat="1" applyFont="1" applyFill="1" applyBorder="1" applyAlignment="1">
      <alignment horizontal="center" vertical="center" wrapText="1"/>
    </xf>
    <xf numFmtId="10" fontId="7" fillId="33" borderId="28" xfId="57" applyNumberFormat="1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left" vertical="center" wrapText="1"/>
    </xf>
    <xf numFmtId="10" fontId="7" fillId="33" borderId="28" xfId="57" applyNumberFormat="1" applyFont="1" applyFill="1" applyBorder="1" applyAlignment="1">
      <alignment horizontal="center" vertical="center"/>
    </xf>
    <xf numFmtId="177" fontId="22" fillId="33" borderId="28" xfId="57" applyNumberFormat="1" applyFont="1" applyFill="1" applyBorder="1" applyAlignment="1">
      <alignment horizontal="center" vertical="center"/>
    </xf>
    <xf numFmtId="0" fontId="15" fillId="33" borderId="18" xfId="0" applyFont="1" applyFill="1" applyBorder="1" applyAlignment="1" applyProtection="1">
      <alignment horizontal="left" vertical="center" indent="1"/>
      <protection/>
    </xf>
    <xf numFmtId="0" fontId="7" fillId="34" borderId="29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39" fontId="13" fillId="34" borderId="30" xfId="0" applyNumberFormat="1" applyFont="1" applyFill="1" applyBorder="1" applyAlignment="1" applyProtection="1">
      <alignment horizontal="center" vertical="center"/>
      <protection/>
    </xf>
    <xf numFmtId="10" fontId="13" fillId="34" borderId="31" xfId="0" applyNumberFormat="1" applyFont="1" applyFill="1" applyBorder="1" applyAlignment="1" applyProtection="1">
      <alignment horizontal="center" vertical="center"/>
      <protection/>
    </xf>
    <xf numFmtId="0" fontId="13" fillId="34" borderId="32" xfId="0" applyFont="1" applyFill="1" applyBorder="1" applyAlignment="1" applyProtection="1">
      <alignment horizontal="center" vertical="center"/>
      <protection/>
    </xf>
    <xf numFmtId="0" fontId="7" fillId="34" borderId="33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169" fontId="6" fillId="0" borderId="15" xfId="54" applyNumberFormat="1" applyFont="1" applyFill="1" applyBorder="1" applyAlignment="1">
      <alignment/>
    </xf>
    <xf numFmtId="169" fontId="6" fillId="0" borderId="17" xfId="54" applyNumberFormat="1" applyFont="1" applyFill="1" applyBorder="1" applyAlignment="1">
      <alignment/>
    </xf>
    <xf numFmtId="169" fontId="7" fillId="0" borderId="11" xfId="54" applyNumberFormat="1" applyFont="1" applyFill="1" applyBorder="1" applyAlignment="1">
      <alignment/>
    </xf>
    <xf numFmtId="169" fontId="6" fillId="0" borderId="0" xfId="54" applyNumberFormat="1" applyFont="1" applyFill="1" applyBorder="1" applyAlignment="1">
      <alignment/>
    </xf>
    <xf numFmtId="169" fontId="7" fillId="0" borderId="0" xfId="54" applyNumberFormat="1" applyFont="1" applyFill="1" applyBorder="1" applyAlignment="1">
      <alignment/>
    </xf>
    <xf numFmtId="169" fontId="6" fillId="0" borderId="10" xfId="54" applyNumberFormat="1" applyFont="1" applyFill="1" applyBorder="1" applyAlignment="1">
      <alignment/>
    </xf>
    <xf numFmtId="169" fontId="7" fillId="0" borderId="14" xfId="54" applyNumberFormat="1" applyFont="1" applyFill="1" applyBorder="1" applyAlignment="1">
      <alignment vertical="center"/>
    </xf>
    <xf numFmtId="169" fontId="7" fillId="0" borderId="11" xfId="54" applyNumberFormat="1" applyFont="1" applyFill="1" applyBorder="1" applyAlignment="1">
      <alignment vertical="center"/>
    </xf>
    <xf numFmtId="169" fontId="6" fillId="0" borderId="0" xfId="54" applyNumberFormat="1" applyFont="1" applyFill="1" applyBorder="1" applyAlignment="1">
      <alignment vertical="center"/>
    </xf>
    <xf numFmtId="169" fontId="7" fillId="34" borderId="37" xfId="54" applyNumberFormat="1" applyFont="1" applyFill="1" applyBorder="1" applyAlignment="1">
      <alignment vertical="center"/>
    </xf>
    <xf numFmtId="169" fontId="7" fillId="34" borderId="34" xfId="54" applyNumberFormat="1" applyFont="1" applyFill="1" applyBorder="1" applyAlignment="1">
      <alignment vertical="center"/>
    </xf>
    <xf numFmtId="169" fontId="7" fillId="34" borderId="36" xfId="54" applyNumberFormat="1" applyFont="1" applyFill="1" applyBorder="1" applyAlignment="1">
      <alignment vertical="center"/>
    </xf>
    <xf numFmtId="169" fontId="7" fillId="34" borderId="38" xfId="54" applyNumberFormat="1" applyFont="1" applyFill="1" applyBorder="1" applyAlignment="1">
      <alignment vertical="center"/>
    </xf>
    <xf numFmtId="9" fontId="7" fillId="34" borderId="36" xfId="57" applyNumberFormat="1" applyFont="1" applyFill="1" applyBorder="1" applyAlignment="1">
      <alignment vertical="center"/>
    </xf>
    <xf numFmtId="169" fontId="6" fillId="0" borderId="0" xfId="0" applyNumberFormat="1" applyFont="1" applyAlignment="1">
      <alignment/>
    </xf>
    <xf numFmtId="41" fontId="6" fillId="0" borderId="17" xfId="0" applyNumberFormat="1" applyFont="1" applyBorder="1" applyAlignment="1">
      <alignment vertical="center"/>
    </xf>
    <xf numFmtId="41" fontId="7" fillId="33" borderId="28" xfId="0" applyNumberFormat="1" applyFont="1" applyFill="1" applyBorder="1" applyAlignment="1">
      <alignment vertical="center"/>
    </xf>
    <xf numFmtId="41" fontId="7" fillId="33" borderId="28" xfId="0" applyNumberFormat="1" applyFont="1" applyFill="1" applyBorder="1" applyAlignment="1">
      <alignment vertical="center"/>
    </xf>
    <xf numFmtId="41" fontId="6" fillId="0" borderId="24" xfId="0" applyNumberFormat="1" applyFont="1" applyBorder="1" applyAlignment="1">
      <alignment vertical="center"/>
    </xf>
    <xf numFmtId="41" fontId="6" fillId="0" borderId="17" xfId="0" applyNumberFormat="1" applyFont="1" applyBorder="1" applyAlignment="1">
      <alignment vertical="center"/>
    </xf>
    <xf numFmtId="41" fontId="22" fillId="33" borderId="28" xfId="0" applyNumberFormat="1" applyFont="1" applyFill="1" applyBorder="1" applyAlignment="1">
      <alignment horizontal="right" vertical="center"/>
    </xf>
    <xf numFmtId="41" fontId="24" fillId="0" borderId="19" xfId="0" applyNumberFormat="1" applyFont="1" applyBorder="1" applyAlignment="1">
      <alignment vertical="center"/>
    </xf>
    <xf numFmtId="41" fontId="24" fillId="0" borderId="20" xfId="0" applyNumberFormat="1" applyFont="1" applyBorder="1" applyAlignment="1">
      <alignment vertical="center"/>
    </xf>
    <xf numFmtId="41" fontId="22" fillId="33" borderId="28" xfId="0" applyNumberFormat="1" applyFont="1" applyFill="1" applyBorder="1" applyAlignment="1">
      <alignment vertical="center"/>
    </xf>
    <xf numFmtId="41" fontId="24" fillId="0" borderId="21" xfId="0" applyNumberFormat="1" applyFont="1" applyBorder="1" applyAlignment="1">
      <alignment vertical="center"/>
    </xf>
    <xf numFmtId="41" fontId="24" fillId="0" borderId="22" xfId="0" applyNumberFormat="1" applyFont="1" applyBorder="1" applyAlignment="1">
      <alignment vertical="center"/>
    </xf>
    <xf numFmtId="41" fontId="24" fillId="0" borderId="23" xfId="0" applyNumberFormat="1" applyFont="1" applyBorder="1" applyAlignment="1">
      <alignment vertical="center"/>
    </xf>
    <xf numFmtId="41" fontId="24" fillId="0" borderId="17" xfId="0" applyNumberFormat="1" applyFont="1" applyBorder="1" applyAlignment="1">
      <alignment vertical="center"/>
    </xf>
    <xf numFmtId="41" fontId="24" fillId="0" borderId="0" xfId="0" applyNumberFormat="1" applyFont="1" applyAlignment="1">
      <alignment vertical="center"/>
    </xf>
    <xf numFmtId="41" fontId="13" fillId="33" borderId="15" xfId="0" applyNumberFormat="1" applyFont="1" applyFill="1" applyBorder="1" applyAlignment="1" applyProtection="1">
      <alignment vertical="center"/>
      <protection/>
    </xf>
    <xf numFmtId="41" fontId="13" fillId="33" borderId="12" xfId="0" applyNumberFormat="1" applyFont="1" applyFill="1" applyBorder="1" applyAlignment="1" applyProtection="1">
      <alignment vertical="center"/>
      <protection/>
    </xf>
    <xf numFmtId="41" fontId="13" fillId="33" borderId="11" xfId="0" applyNumberFormat="1" applyFont="1" applyFill="1" applyBorder="1" applyAlignment="1" applyProtection="1">
      <alignment vertical="center"/>
      <protection/>
    </xf>
    <xf numFmtId="41" fontId="13" fillId="33" borderId="17" xfId="0" applyNumberFormat="1" applyFont="1" applyFill="1" applyBorder="1" applyAlignment="1" applyProtection="1">
      <alignment vertical="center"/>
      <protection/>
    </xf>
    <xf numFmtId="41" fontId="13" fillId="33" borderId="14" xfId="0" applyNumberFormat="1" applyFont="1" applyFill="1" applyBorder="1" applyAlignment="1" applyProtection="1">
      <alignment vertical="center"/>
      <protection/>
    </xf>
    <xf numFmtId="41" fontId="14" fillId="0" borderId="15" xfId="0" applyNumberFormat="1" applyFont="1" applyFill="1" applyBorder="1" applyAlignment="1" applyProtection="1">
      <alignment vertical="center"/>
      <protection/>
    </xf>
    <xf numFmtId="41" fontId="14" fillId="0" borderId="12" xfId="0" applyNumberFormat="1" applyFont="1" applyFill="1" applyBorder="1" applyAlignment="1" applyProtection="1">
      <alignment vertical="center"/>
      <protection/>
    </xf>
    <xf numFmtId="41" fontId="14" fillId="0" borderId="11" xfId="0" applyNumberFormat="1" applyFont="1" applyFill="1" applyBorder="1" applyAlignment="1" applyProtection="1">
      <alignment vertical="center"/>
      <protection/>
    </xf>
    <xf numFmtId="41" fontId="14" fillId="0" borderId="10" xfId="0" applyNumberFormat="1" applyFont="1" applyFill="1" applyBorder="1" applyAlignment="1" applyProtection="1">
      <alignment vertical="center"/>
      <protection/>
    </xf>
    <xf numFmtId="41" fontId="14" fillId="0" borderId="0" xfId="0" applyNumberFormat="1" applyFont="1" applyFill="1" applyBorder="1" applyAlignment="1" applyProtection="1">
      <alignment vertical="center"/>
      <protection/>
    </xf>
    <xf numFmtId="41" fontId="13" fillId="0" borderId="12" xfId="0" applyNumberFormat="1" applyFont="1" applyFill="1" applyBorder="1" applyAlignment="1" applyProtection="1">
      <alignment vertical="center"/>
      <protection/>
    </xf>
    <xf numFmtId="41" fontId="14" fillId="0" borderId="17" xfId="0" applyNumberFormat="1" applyFont="1" applyFill="1" applyBorder="1" applyAlignment="1" applyProtection="1">
      <alignment vertical="center" wrapText="1"/>
      <protection/>
    </xf>
    <xf numFmtId="41" fontId="14" fillId="0" borderId="12" xfId="0" applyNumberFormat="1" applyFont="1" applyFill="1" applyBorder="1" applyAlignment="1" applyProtection="1">
      <alignment vertical="center" wrapText="1"/>
      <protection/>
    </xf>
    <xf numFmtId="41" fontId="13" fillId="34" borderId="32" xfId="0" applyNumberFormat="1" applyFont="1" applyFill="1" applyBorder="1" applyAlignment="1" applyProtection="1">
      <alignment vertical="center"/>
      <protection/>
    </xf>
    <xf numFmtId="41" fontId="13" fillId="34" borderId="31" xfId="0" applyNumberFormat="1" applyFont="1" applyFill="1" applyBorder="1" applyAlignment="1" applyProtection="1">
      <alignment vertical="center"/>
      <protection/>
    </xf>
    <xf numFmtId="41" fontId="13" fillId="34" borderId="39" xfId="0" applyNumberFormat="1" applyFont="1" applyFill="1" applyBorder="1" applyAlignment="1" applyProtection="1">
      <alignment vertical="center"/>
      <protection/>
    </xf>
    <xf numFmtId="41" fontId="13" fillId="34" borderId="40" xfId="0" applyNumberFormat="1" applyFont="1" applyFill="1" applyBorder="1" applyAlignment="1" applyProtection="1">
      <alignment vertical="center"/>
      <protection/>
    </xf>
    <xf numFmtId="41" fontId="13" fillId="34" borderId="41" xfId="0" applyNumberFormat="1" applyFont="1" applyFill="1" applyBorder="1" applyAlignment="1" applyProtection="1">
      <alignment vertical="center"/>
      <protection/>
    </xf>
    <xf numFmtId="179" fontId="6" fillId="0" borderId="0" xfId="50" applyNumberFormat="1" applyFont="1" applyAlignment="1">
      <alignment vertical="center"/>
    </xf>
    <xf numFmtId="0" fontId="7" fillId="34" borderId="28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34" borderId="28" xfId="0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37" fontId="4" fillId="34" borderId="42" xfId="0" applyNumberFormat="1" applyFont="1" applyFill="1" applyBorder="1" applyAlignment="1">
      <alignment horizontal="center" vertical="center"/>
    </xf>
    <xf numFmtId="37" fontId="4" fillId="34" borderId="43" xfId="0" applyNumberFormat="1" applyFont="1" applyFill="1" applyBorder="1" applyAlignment="1">
      <alignment horizontal="center" vertical="center"/>
    </xf>
    <xf numFmtId="0" fontId="0" fillId="34" borderId="28" xfId="0" applyFill="1" applyBorder="1" applyAlignment="1">
      <alignment vertical="center" wrapText="1"/>
    </xf>
    <xf numFmtId="37" fontId="4" fillId="34" borderId="44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left" vertical="center" indent="3"/>
    </xf>
    <xf numFmtId="0" fontId="24" fillId="0" borderId="19" xfId="0" applyFont="1" applyBorder="1" applyAlignment="1">
      <alignment horizontal="left" vertical="center" indent="3"/>
    </xf>
    <xf numFmtId="3" fontId="23" fillId="34" borderId="2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2" fillId="33" borderId="28" xfId="0" applyFont="1" applyFill="1" applyBorder="1" applyAlignment="1">
      <alignment vertical="center"/>
    </xf>
    <xf numFmtId="0" fontId="24" fillId="0" borderId="22" xfId="0" applyFont="1" applyBorder="1" applyAlignment="1">
      <alignment horizontal="left" vertical="center" indent="3"/>
    </xf>
    <xf numFmtId="3" fontId="22" fillId="33" borderId="28" xfId="0" applyNumberFormat="1" applyFont="1" applyFill="1" applyBorder="1" applyAlignment="1">
      <alignment horizontal="left" vertical="center"/>
    </xf>
    <xf numFmtId="0" fontId="24" fillId="0" borderId="17" xfId="0" applyFont="1" applyBorder="1" applyAlignment="1">
      <alignment horizontal="left" vertical="center" indent="3"/>
    </xf>
    <xf numFmtId="0" fontId="24" fillId="0" borderId="23" xfId="0" applyFont="1" applyBorder="1" applyAlignment="1">
      <alignment horizontal="left" vertical="center" indent="3"/>
    </xf>
    <xf numFmtId="0" fontId="24" fillId="0" borderId="20" xfId="0" applyFont="1" applyBorder="1" applyAlignment="1">
      <alignment horizontal="left" vertical="center" indent="3"/>
    </xf>
    <xf numFmtId="0" fontId="24" fillId="0" borderId="25" xfId="0" applyFont="1" applyBorder="1" applyAlignment="1">
      <alignment horizontal="left" vertical="center" indent="3"/>
    </xf>
    <xf numFmtId="0" fontId="24" fillId="0" borderId="26" xfId="0" applyFont="1" applyBorder="1" applyAlignment="1">
      <alignment horizontal="left" vertical="center" indent="3"/>
    </xf>
    <xf numFmtId="3" fontId="22" fillId="34" borderId="45" xfId="0" applyNumberFormat="1" applyFont="1" applyFill="1" applyBorder="1" applyAlignment="1">
      <alignment horizontal="center" vertical="center"/>
    </xf>
    <xf numFmtId="3" fontId="22" fillId="34" borderId="46" xfId="0" applyNumberFormat="1" applyFont="1" applyFill="1" applyBorder="1" applyAlignment="1">
      <alignment horizontal="center" vertical="center"/>
    </xf>
    <xf numFmtId="3" fontId="22" fillId="34" borderId="13" xfId="0" applyNumberFormat="1" applyFont="1" applyFill="1" applyBorder="1" applyAlignment="1">
      <alignment horizontal="center" vertical="center"/>
    </xf>
    <xf numFmtId="3" fontId="22" fillId="34" borderId="27" xfId="0" applyNumberFormat="1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 wrapText="1"/>
    </xf>
    <xf numFmtId="0" fontId="7" fillId="34" borderId="48" xfId="0" applyFont="1" applyFill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7" fillId="34" borderId="32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13" fillId="34" borderId="51" xfId="0" applyFont="1" applyFill="1" applyBorder="1" applyAlignment="1" applyProtection="1">
      <alignment horizontal="center" vertical="center" wrapText="1"/>
      <protection/>
    </xf>
    <xf numFmtId="0" fontId="0" fillId="34" borderId="52" xfId="0" applyFill="1" applyBorder="1" applyAlignment="1">
      <alignment horizontal="center" vertical="center" wrapText="1"/>
    </xf>
    <xf numFmtId="0" fontId="13" fillId="34" borderId="47" xfId="0" applyFont="1" applyFill="1" applyBorder="1" applyAlignment="1" applyProtection="1">
      <alignment horizontal="center" vertical="center" wrapText="1"/>
      <protection/>
    </xf>
    <xf numFmtId="0" fontId="13" fillId="34" borderId="48" xfId="0" applyFont="1" applyFill="1" applyBorder="1" applyAlignment="1" applyProtection="1">
      <alignment horizontal="center" vertical="center" wrapText="1"/>
      <protection/>
    </xf>
    <xf numFmtId="0" fontId="13" fillId="34" borderId="49" xfId="0" applyFont="1" applyFill="1" applyBorder="1" applyAlignment="1" applyProtection="1">
      <alignment horizontal="center" vertical="center" wrapText="1"/>
      <protection/>
    </xf>
    <xf numFmtId="0" fontId="13" fillId="34" borderId="47" xfId="0" applyFont="1" applyFill="1" applyBorder="1" applyAlignment="1" applyProtection="1">
      <alignment horizontal="center" vertical="center"/>
      <protection/>
    </xf>
    <xf numFmtId="0" fontId="13" fillId="34" borderId="48" xfId="0" applyFont="1" applyFill="1" applyBorder="1" applyAlignment="1" applyProtection="1">
      <alignment horizontal="center" vertical="center"/>
      <protection/>
    </xf>
    <xf numFmtId="0" fontId="13" fillId="34" borderId="49" xfId="0" applyFont="1" applyFill="1" applyBorder="1" applyAlignment="1" applyProtection="1">
      <alignment horizontal="center" vertical="center"/>
      <protection/>
    </xf>
    <xf numFmtId="0" fontId="7" fillId="34" borderId="33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8" fillId="0" borderId="0" xfId="0" applyFont="1" applyFill="1" applyAlignment="1" applyProtection="1">
      <alignment horizontal="center"/>
      <protection/>
    </xf>
    <xf numFmtId="0" fontId="7" fillId="34" borderId="4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169" fontId="6" fillId="0" borderId="10" xfId="54" applyNumberFormat="1" applyFont="1" applyFill="1" applyBorder="1" applyAlignment="1">
      <alignment vertical="center"/>
    </xf>
    <xf numFmtId="169" fontId="7" fillId="0" borderId="10" xfId="54" applyNumberFormat="1" applyFont="1" applyFill="1" applyBorder="1" applyAlignment="1">
      <alignment vertical="center"/>
    </xf>
    <xf numFmtId="169" fontId="6" fillId="0" borderId="54" xfId="54" applyNumberFormat="1" applyFont="1" applyFill="1" applyBorder="1" applyAlignment="1">
      <alignment vertical="center"/>
    </xf>
    <xf numFmtId="169" fontId="6" fillId="0" borderId="24" xfId="54" applyNumberFormat="1" applyFont="1" applyFill="1" applyBorder="1" applyAlignment="1">
      <alignment vertical="center"/>
    </xf>
    <xf numFmtId="169" fontId="7" fillId="0" borderId="55" xfId="54" applyNumberFormat="1" applyFont="1" applyFill="1" applyBorder="1" applyAlignment="1">
      <alignment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[0]_Presupuesto Sectorial 98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6"/>
  <sheetViews>
    <sheetView showGridLines="0" showZeros="0" tabSelected="1" zoomScale="160" zoomScaleNormal="160" zoomScalePageLayoutView="0" workbookViewId="0" topLeftCell="A1">
      <selection activeCell="C6" sqref="C6:D9"/>
    </sheetView>
  </sheetViews>
  <sheetFormatPr defaultColWidth="11.421875" defaultRowHeight="12.75"/>
  <cols>
    <col min="1" max="1" width="1.1484375" style="67" customWidth="1"/>
    <col min="2" max="2" width="2.28125" style="67" customWidth="1"/>
    <col min="3" max="3" width="4.140625" style="67" customWidth="1"/>
    <col min="4" max="4" width="37.8515625" style="67" customWidth="1"/>
    <col min="5" max="5" width="0.85546875" style="83" customWidth="1"/>
    <col min="6" max="7" width="13.7109375" style="67" customWidth="1"/>
    <col min="8" max="8" width="10.7109375" style="67" customWidth="1"/>
    <col min="9" max="9" width="0.85546875" style="83" customWidth="1"/>
    <col min="10" max="11" width="13.7109375" style="67" customWidth="1"/>
    <col min="12" max="12" width="10.7109375" style="67" customWidth="1"/>
    <col min="13" max="13" width="0.85546875" style="83" customWidth="1"/>
    <col min="14" max="15" width="12.7109375" style="67" customWidth="1"/>
    <col min="16" max="16384" width="11.421875" style="67" customWidth="1"/>
  </cols>
  <sheetData>
    <row r="1" spans="3:15" ht="14.25">
      <c r="C1" s="195" t="s">
        <v>146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3:15" ht="12.75">
      <c r="C2" s="196" t="s">
        <v>9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3:15" ht="12.75">
      <c r="C3" s="196" t="s">
        <v>115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5" spans="3:15" ht="12.75">
      <c r="C5" s="68" t="s">
        <v>22</v>
      </c>
      <c r="D5" s="63"/>
      <c r="E5" s="69"/>
      <c r="F5" s="70"/>
      <c r="G5" s="70"/>
      <c r="H5" s="63"/>
      <c r="I5" s="69"/>
      <c r="J5" s="70"/>
      <c r="K5" s="70"/>
      <c r="L5" s="63"/>
      <c r="M5" s="69"/>
      <c r="N5" s="63"/>
      <c r="O5" s="63"/>
    </row>
    <row r="6" spans="3:15" ht="12.75" customHeight="1">
      <c r="C6" s="197" t="s">
        <v>6</v>
      </c>
      <c r="D6" s="201"/>
      <c r="E6" s="14"/>
      <c r="F6" s="199" t="s">
        <v>142</v>
      </c>
      <c r="G6" s="202"/>
      <c r="H6" s="200"/>
      <c r="I6" s="72"/>
      <c r="J6" s="199" t="s">
        <v>143</v>
      </c>
      <c r="K6" s="202"/>
      <c r="L6" s="200"/>
      <c r="M6" s="72"/>
      <c r="N6" s="199" t="s">
        <v>10</v>
      </c>
      <c r="O6" s="200"/>
    </row>
    <row r="7" spans="3:15" ht="12.75" customHeight="1">
      <c r="C7" s="201"/>
      <c r="D7" s="201"/>
      <c r="E7" s="14"/>
      <c r="F7" s="197" t="s">
        <v>8</v>
      </c>
      <c r="G7" s="197" t="s">
        <v>138</v>
      </c>
      <c r="H7" s="197" t="s">
        <v>114</v>
      </c>
      <c r="I7" s="69"/>
      <c r="J7" s="197" t="s">
        <v>8</v>
      </c>
      <c r="K7" s="197" t="s">
        <v>138</v>
      </c>
      <c r="L7" s="197" t="s">
        <v>114</v>
      </c>
      <c r="M7" s="69"/>
      <c r="N7" s="197" t="s">
        <v>8</v>
      </c>
      <c r="O7" s="197" t="s">
        <v>138</v>
      </c>
    </row>
    <row r="8" spans="3:15" ht="12.75">
      <c r="C8" s="201"/>
      <c r="D8" s="201"/>
      <c r="E8" s="14"/>
      <c r="F8" s="198"/>
      <c r="G8" s="198"/>
      <c r="H8" s="198"/>
      <c r="I8" s="69"/>
      <c r="J8" s="198"/>
      <c r="K8" s="198"/>
      <c r="L8" s="198"/>
      <c r="M8" s="69"/>
      <c r="N8" s="198"/>
      <c r="O8" s="198"/>
    </row>
    <row r="9" spans="3:15" ht="12.75">
      <c r="C9" s="201"/>
      <c r="D9" s="201"/>
      <c r="E9" s="14"/>
      <c r="F9" s="198"/>
      <c r="G9" s="198"/>
      <c r="H9" s="198"/>
      <c r="I9" s="69"/>
      <c r="J9" s="198"/>
      <c r="K9" s="198"/>
      <c r="L9" s="198"/>
      <c r="M9" s="69"/>
      <c r="N9" s="198"/>
      <c r="O9" s="198"/>
    </row>
    <row r="10" spans="3:15" ht="4.5" customHeight="1">
      <c r="C10" s="73"/>
      <c r="D10" s="74"/>
      <c r="E10" s="71"/>
      <c r="F10" s="75"/>
      <c r="G10" s="75"/>
      <c r="H10" s="75"/>
      <c r="I10" s="69"/>
      <c r="J10" s="75"/>
      <c r="K10" s="75"/>
      <c r="L10" s="75"/>
      <c r="M10" s="69"/>
      <c r="N10" s="75"/>
      <c r="O10" s="75"/>
    </row>
    <row r="11" spans="3:15" ht="12.75">
      <c r="C11" s="193" t="s">
        <v>7</v>
      </c>
      <c r="D11" s="194"/>
      <c r="E11" s="16"/>
      <c r="F11" s="159">
        <f>SUM(F12:F16)</f>
        <v>12550078889</v>
      </c>
      <c r="G11" s="159">
        <f>SUM(G12:G16)</f>
        <v>5404826286.020024</v>
      </c>
      <c r="H11" s="127">
        <f aca="true" t="shared" si="0" ref="H11:H16">IF(F11=0," ",G11/F11)</f>
        <v>0.4306607419621316</v>
      </c>
      <c r="I11" s="69"/>
      <c r="J11" s="159">
        <f>SUM(J12:J16)</f>
        <v>10057958198</v>
      </c>
      <c r="K11" s="159">
        <f>SUM(K12:K16)</f>
        <v>3455822836.3100166</v>
      </c>
      <c r="L11" s="127">
        <f aca="true" t="shared" si="1" ref="L11:L16">IF(J11=0," ",K11/J11)</f>
        <v>0.343590892731807</v>
      </c>
      <c r="M11" s="69"/>
      <c r="N11" s="159">
        <f aca="true" t="shared" si="2" ref="N11:O16">+J11-F11</f>
        <v>-2492120691</v>
      </c>
      <c r="O11" s="159">
        <f t="shared" si="2"/>
        <v>-1949003449.7100077</v>
      </c>
    </row>
    <row r="12" spans="3:18" ht="12.75">
      <c r="C12" s="76" t="s">
        <v>32</v>
      </c>
      <c r="D12" s="120" t="s">
        <v>1</v>
      </c>
      <c r="E12" s="71"/>
      <c r="F12" s="158">
        <v>9253717961</v>
      </c>
      <c r="G12" s="158">
        <v>3588207234.2300243</v>
      </c>
      <c r="H12" s="96">
        <f t="shared" si="0"/>
        <v>0.38775843929462767</v>
      </c>
      <c r="I12" s="69"/>
      <c r="J12" s="158">
        <v>8536416734</v>
      </c>
      <c r="K12" s="158">
        <v>3146017302.2300167</v>
      </c>
      <c r="L12" s="96">
        <f t="shared" si="1"/>
        <v>0.36854073556409583</v>
      </c>
      <c r="M12" s="69"/>
      <c r="N12" s="158">
        <f t="shared" si="2"/>
        <v>-717301227</v>
      </c>
      <c r="O12" s="158">
        <f t="shared" si="2"/>
        <v>-442189932.0000076</v>
      </c>
      <c r="Q12" s="77"/>
      <c r="R12" s="77"/>
    </row>
    <row r="13" spans="3:18" ht="12.75">
      <c r="C13" s="76" t="s">
        <v>33</v>
      </c>
      <c r="D13" s="120" t="s">
        <v>2</v>
      </c>
      <c r="E13" s="71"/>
      <c r="F13" s="158">
        <v>273241270</v>
      </c>
      <c r="G13" s="158">
        <v>51875104.69999999</v>
      </c>
      <c r="H13" s="96">
        <f t="shared" si="0"/>
        <v>0.18985091344363897</v>
      </c>
      <c r="I13" s="69"/>
      <c r="J13" s="158">
        <v>101120</v>
      </c>
      <c r="K13" s="158">
        <v>0</v>
      </c>
      <c r="L13" s="96">
        <f t="shared" si="1"/>
        <v>0</v>
      </c>
      <c r="M13" s="69"/>
      <c r="N13" s="158">
        <f t="shared" si="2"/>
        <v>-273140150</v>
      </c>
      <c r="O13" s="158">
        <f t="shared" si="2"/>
        <v>-51875104.69999999</v>
      </c>
      <c r="Q13" s="77"/>
      <c r="R13" s="77"/>
    </row>
    <row r="14" spans="3:18" ht="12.75">
      <c r="C14" s="76" t="s">
        <v>34</v>
      </c>
      <c r="D14" s="120" t="s">
        <v>31</v>
      </c>
      <c r="E14" s="71"/>
      <c r="F14" s="158">
        <v>2271070552</v>
      </c>
      <c r="G14" s="158">
        <v>1599067930.1699998</v>
      </c>
      <c r="H14" s="96">
        <f t="shared" si="0"/>
        <v>0.7041031502794105</v>
      </c>
      <c r="I14" s="69"/>
      <c r="J14" s="158">
        <v>744088219</v>
      </c>
      <c r="K14" s="158">
        <v>20921494.38</v>
      </c>
      <c r="L14" s="96">
        <f t="shared" si="1"/>
        <v>0.02811695420754941</v>
      </c>
      <c r="M14" s="69"/>
      <c r="N14" s="158">
        <f t="shared" si="2"/>
        <v>-1526982333</v>
      </c>
      <c r="O14" s="158">
        <f t="shared" si="2"/>
        <v>-1578146435.7899997</v>
      </c>
      <c r="Q14" s="77"/>
      <c r="R14" s="77"/>
    </row>
    <row r="15" spans="3:18" ht="12.75">
      <c r="C15" s="76" t="s">
        <v>35</v>
      </c>
      <c r="D15" s="120" t="s">
        <v>3</v>
      </c>
      <c r="E15" s="71"/>
      <c r="F15" s="158">
        <v>747231481</v>
      </c>
      <c r="G15" s="158">
        <v>165676016.9200001</v>
      </c>
      <c r="H15" s="96">
        <f t="shared" si="0"/>
        <v>0.22171980321048612</v>
      </c>
      <c r="I15" s="69"/>
      <c r="J15" s="158">
        <v>776642276</v>
      </c>
      <c r="K15" s="158">
        <v>288845214.6999999</v>
      </c>
      <c r="L15" s="96">
        <f t="shared" si="1"/>
        <v>0.3719153896536015</v>
      </c>
      <c r="M15" s="69"/>
      <c r="N15" s="158">
        <f t="shared" si="2"/>
        <v>29410795</v>
      </c>
      <c r="O15" s="158">
        <f t="shared" si="2"/>
        <v>123169197.77999982</v>
      </c>
      <c r="Q15" s="77"/>
      <c r="R15" s="77"/>
    </row>
    <row r="16" spans="3:18" ht="12.75">
      <c r="C16" s="76" t="s">
        <v>98</v>
      </c>
      <c r="D16" s="120" t="s">
        <v>99</v>
      </c>
      <c r="E16" s="71"/>
      <c r="F16" s="158">
        <v>4817625</v>
      </c>
      <c r="G16" s="158">
        <v>0</v>
      </c>
      <c r="H16" s="96">
        <f t="shared" si="0"/>
        <v>0</v>
      </c>
      <c r="I16" s="69"/>
      <c r="J16" s="158">
        <v>709849</v>
      </c>
      <c r="K16" s="158">
        <v>38825</v>
      </c>
      <c r="L16" s="96">
        <f t="shared" si="1"/>
        <v>0.054694730851209204</v>
      </c>
      <c r="M16" s="69"/>
      <c r="N16" s="158">
        <f t="shared" si="2"/>
        <v>-4107776</v>
      </c>
      <c r="O16" s="158">
        <f t="shared" si="2"/>
        <v>38825</v>
      </c>
      <c r="Q16" s="77"/>
      <c r="R16" s="77"/>
    </row>
    <row r="17" spans="3:15" ht="5.25" customHeight="1">
      <c r="C17" s="73"/>
      <c r="D17" s="74"/>
      <c r="E17" s="71"/>
      <c r="F17" s="158"/>
      <c r="G17" s="158"/>
      <c r="H17" s="97"/>
      <c r="I17" s="69"/>
      <c r="J17" s="158"/>
      <c r="K17" s="158"/>
      <c r="L17" s="97"/>
      <c r="M17" s="69"/>
      <c r="N17" s="158"/>
      <c r="O17" s="158"/>
    </row>
    <row r="18" spans="3:15" ht="12.75">
      <c r="C18" s="193" t="s">
        <v>5</v>
      </c>
      <c r="D18" s="194"/>
      <c r="E18" s="16"/>
      <c r="F18" s="159">
        <f>+F19+F25</f>
        <v>12550078889</v>
      </c>
      <c r="G18" s="159">
        <f>+G19+G25</f>
        <v>5404826286.0200205</v>
      </c>
      <c r="H18" s="127">
        <f>IF(F18=0," ",G18/F18)</f>
        <v>0.4306607419621313</v>
      </c>
      <c r="I18" s="69"/>
      <c r="J18" s="159">
        <f>+J19+J25</f>
        <v>10057958198</v>
      </c>
      <c r="K18" s="159">
        <f>+K19+K25</f>
        <v>3455822836.310003</v>
      </c>
      <c r="L18" s="127">
        <f aca="true" t="shared" si="3" ref="L18:L30">IF(J18=0," ",K18/J18)</f>
        <v>0.3435908927318056</v>
      </c>
      <c r="M18" s="69"/>
      <c r="N18" s="159">
        <f aca="true" t="shared" si="4" ref="N18:N30">+J18-F18</f>
        <v>-2492120691</v>
      </c>
      <c r="O18" s="159">
        <f aca="true" t="shared" si="5" ref="O18:O30">+K18-G18</f>
        <v>-1949003449.7100177</v>
      </c>
    </row>
    <row r="19" spans="3:15" ht="12.75">
      <c r="C19" s="76"/>
      <c r="D19" s="128" t="s">
        <v>108</v>
      </c>
      <c r="E19" s="16"/>
      <c r="F19" s="159">
        <f>+SUM(F20:F24)</f>
        <v>11568603125</v>
      </c>
      <c r="G19" s="159">
        <f>+SUM(G20:G24)</f>
        <v>5079798378.81002</v>
      </c>
      <c r="H19" s="127">
        <f aca="true" t="shared" si="6" ref="H19:H30">IF(F19=0," ",G19/F19)</f>
        <v>0.4391021391193261</v>
      </c>
      <c r="I19" s="69"/>
      <c r="J19" s="159">
        <f>+SUM(J20:J24)</f>
        <v>8438345130</v>
      </c>
      <c r="K19" s="159">
        <f>+SUM(K20:K24)</f>
        <v>3207191269.690003</v>
      </c>
      <c r="L19" s="127">
        <f t="shared" si="3"/>
        <v>0.3800734883772173</v>
      </c>
      <c r="M19" s="69"/>
      <c r="N19" s="159">
        <f t="shared" si="4"/>
        <v>-3130257995</v>
      </c>
      <c r="O19" s="159">
        <f t="shared" si="5"/>
        <v>-1872607109.1200175</v>
      </c>
    </row>
    <row r="20" spans="3:21" ht="12.75">
      <c r="C20" s="76"/>
      <c r="D20" s="121" t="s">
        <v>109</v>
      </c>
      <c r="E20" s="71"/>
      <c r="F20" s="158">
        <v>2859067588</v>
      </c>
      <c r="G20" s="158">
        <v>1287955829.1900105</v>
      </c>
      <c r="H20" s="96">
        <f t="shared" si="6"/>
        <v>0.45048107103021395</v>
      </c>
      <c r="I20" s="69"/>
      <c r="J20" s="158">
        <v>3210803716</v>
      </c>
      <c r="K20" s="158">
        <v>1424505279.1799974</v>
      </c>
      <c r="L20" s="96">
        <f t="shared" si="3"/>
        <v>0.44366003193575393</v>
      </c>
      <c r="M20" s="69"/>
      <c r="N20" s="158">
        <f t="shared" si="4"/>
        <v>351736128</v>
      </c>
      <c r="O20" s="158">
        <f t="shared" si="5"/>
        <v>136549449.9899869</v>
      </c>
      <c r="Q20" s="77"/>
      <c r="R20" s="77"/>
      <c r="U20" s="77"/>
    </row>
    <row r="21" spans="3:21" ht="12.75">
      <c r="C21" s="76"/>
      <c r="D21" s="121" t="s">
        <v>110</v>
      </c>
      <c r="E21" s="71"/>
      <c r="F21" s="158">
        <v>162270576</v>
      </c>
      <c r="G21" s="158">
        <v>75153142.99</v>
      </c>
      <c r="H21" s="96">
        <f t="shared" si="6"/>
        <v>0.4631347521068761</v>
      </c>
      <c r="I21" s="69"/>
      <c r="J21" s="158">
        <v>156449141</v>
      </c>
      <c r="K21" s="158">
        <v>75347165.42</v>
      </c>
      <c r="L21" s="96">
        <f t="shared" si="3"/>
        <v>0.4816080480748693</v>
      </c>
      <c r="M21" s="69"/>
      <c r="N21" s="158">
        <f t="shared" si="4"/>
        <v>-5821435</v>
      </c>
      <c r="O21" s="158">
        <f t="shared" si="5"/>
        <v>194022.43000000715</v>
      </c>
      <c r="Q21" s="77"/>
      <c r="R21" s="77"/>
      <c r="U21" s="77"/>
    </row>
    <row r="22" spans="3:21" ht="12.75">
      <c r="C22" s="76"/>
      <c r="D22" s="121" t="s">
        <v>111</v>
      </c>
      <c r="E22" s="71"/>
      <c r="F22" s="158">
        <v>7580706379</v>
      </c>
      <c r="G22" s="158">
        <v>3428448611.43001</v>
      </c>
      <c r="H22" s="96">
        <f t="shared" si="6"/>
        <v>0.45225978161183833</v>
      </c>
      <c r="I22" s="69"/>
      <c r="J22" s="158">
        <v>4243628107</v>
      </c>
      <c r="K22" s="158">
        <v>1460177263.950005</v>
      </c>
      <c r="L22" s="96">
        <f t="shared" si="3"/>
        <v>0.34408699988139774</v>
      </c>
      <c r="M22" s="69"/>
      <c r="N22" s="158">
        <f t="shared" si="4"/>
        <v>-3337078272</v>
      </c>
      <c r="O22" s="158">
        <f t="shared" si="5"/>
        <v>-1968271347.4800048</v>
      </c>
      <c r="Q22" s="77"/>
      <c r="R22" s="77"/>
      <c r="U22" s="77"/>
    </row>
    <row r="23" spans="3:21" ht="12.75">
      <c r="C23" s="76"/>
      <c r="D23" s="121" t="s">
        <v>107</v>
      </c>
      <c r="E23" s="71"/>
      <c r="F23" s="158">
        <v>554461061</v>
      </c>
      <c r="G23" s="158">
        <v>49132096.089999996</v>
      </c>
      <c r="H23" s="96">
        <f t="shared" si="6"/>
        <v>0.0886123472789733</v>
      </c>
      <c r="I23" s="69"/>
      <c r="J23" s="158">
        <v>505587414</v>
      </c>
      <c r="K23" s="158">
        <v>144277875.8</v>
      </c>
      <c r="L23" s="96">
        <f t="shared" si="3"/>
        <v>0.28536682639809546</v>
      </c>
      <c r="M23" s="69"/>
      <c r="N23" s="158">
        <f t="shared" si="4"/>
        <v>-48873647</v>
      </c>
      <c r="O23" s="158">
        <f t="shared" si="5"/>
        <v>95145779.71000001</v>
      </c>
      <c r="Q23" s="77"/>
      <c r="R23" s="77"/>
      <c r="U23" s="77"/>
    </row>
    <row r="24" spans="3:21" ht="12.75">
      <c r="C24" s="76"/>
      <c r="D24" s="122" t="s">
        <v>117</v>
      </c>
      <c r="E24" s="71"/>
      <c r="F24" s="158">
        <v>412097521</v>
      </c>
      <c r="G24" s="158">
        <v>239108699.10999995</v>
      </c>
      <c r="H24" s="96">
        <f t="shared" si="6"/>
        <v>0.5802235804034355</v>
      </c>
      <c r="I24" s="69"/>
      <c r="J24" s="158">
        <v>321876752</v>
      </c>
      <c r="K24" s="158">
        <v>102883685.34000002</v>
      </c>
      <c r="L24" s="96">
        <f t="shared" si="3"/>
        <v>0.3196368942482681</v>
      </c>
      <c r="M24" s="69"/>
      <c r="N24" s="158">
        <f t="shared" si="4"/>
        <v>-90220769</v>
      </c>
      <c r="O24" s="158">
        <f t="shared" si="5"/>
        <v>-136225013.76999992</v>
      </c>
      <c r="Q24" s="77"/>
      <c r="R24" s="77"/>
      <c r="U24" s="77"/>
    </row>
    <row r="25" spans="3:15" ht="12.75">
      <c r="C25" s="76"/>
      <c r="D25" s="128" t="s">
        <v>112</v>
      </c>
      <c r="E25" s="16"/>
      <c r="F25" s="159">
        <f>+F26+F27+F28</f>
        <v>981475764</v>
      </c>
      <c r="G25" s="159">
        <f>+G26+G27+G28</f>
        <v>325027907.21000034</v>
      </c>
      <c r="H25" s="127">
        <f t="shared" si="6"/>
        <v>0.33116243837275267</v>
      </c>
      <c r="I25" s="69"/>
      <c r="J25" s="159">
        <f>+J26+J27+J28</f>
        <v>1619613068</v>
      </c>
      <c r="K25" s="159">
        <f>+K26+K27+K28</f>
        <v>248631566.62</v>
      </c>
      <c r="L25" s="127">
        <f t="shared" si="3"/>
        <v>0.15351294178369768</v>
      </c>
      <c r="M25" s="69"/>
      <c r="N25" s="159">
        <f t="shared" si="4"/>
        <v>638137304</v>
      </c>
      <c r="O25" s="159">
        <f t="shared" si="5"/>
        <v>-76396340.59000033</v>
      </c>
    </row>
    <row r="26" spans="3:21" ht="12.75">
      <c r="C26" s="78"/>
      <c r="D26" s="123" t="s">
        <v>107</v>
      </c>
      <c r="E26" s="71"/>
      <c r="F26" s="158">
        <v>22216697</v>
      </c>
      <c r="G26" s="158">
        <v>2546619</v>
      </c>
      <c r="H26" s="96">
        <f t="shared" si="6"/>
        <v>0.1146263551238062</v>
      </c>
      <c r="I26" s="69"/>
      <c r="J26" s="158">
        <v>1199513</v>
      </c>
      <c r="K26" s="158">
        <v>0</v>
      </c>
      <c r="L26" s="96">
        <f t="shared" si="3"/>
        <v>0</v>
      </c>
      <c r="M26" s="69"/>
      <c r="N26" s="158">
        <f t="shared" si="4"/>
        <v>-21017184</v>
      </c>
      <c r="O26" s="158">
        <f t="shared" si="5"/>
        <v>-2546619</v>
      </c>
      <c r="Q26" s="77"/>
      <c r="R26" s="77"/>
      <c r="U26" s="77"/>
    </row>
    <row r="27" spans="3:21" ht="12.75">
      <c r="C27" s="78"/>
      <c r="D27" s="123" t="s">
        <v>117</v>
      </c>
      <c r="E27" s="71"/>
      <c r="F27" s="158">
        <v>0</v>
      </c>
      <c r="G27" s="158">
        <v>0</v>
      </c>
      <c r="H27" s="96" t="str">
        <f t="shared" si="6"/>
        <v> </v>
      </c>
      <c r="I27" s="69"/>
      <c r="J27" s="158">
        <v>0</v>
      </c>
      <c r="K27" s="158">
        <v>0</v>
      </c>
      <c r="L27" s="96" t="str">
        <f t="shared" si="3"/>
        <v> </v>
      </c>
      <c r="M27" s="69"/>
      <c r="N27" s="158">
        <f t="shared" si="4"/>
        <v>0</v>
      </c>
      <c r="O27" s="158">
        <f t="shared" si="5"/>
        <v>0</v>
      </c>
      <c r="Q27" s="77"/>
      <c r="R27" s="77"/>
      <c r="U27" s="77"/>
    </row>
    <row r="28" spans="3:21" s="79" customFormat="1" ht="12.75" customHeight="1">
      <c r="C28" s="76"/>
      <c r="D28" s="129" t="s">
        <v>113</v>
      </c>
      <c r="E28" s="80"/>
      <c r="F28" s="160">
        <f>SUM(F29:F30)</f>
        <v>959259067</v>
      </c>
      <c r="G28" s="160">
        <f>SUM(G29:G30)</f>
        <v>322481288.21000034</v>
      </c>
      <c r="H28" s="127">
        <f t="shared" si="6"/>
        <v>0.3361774720759562</v>
      </c>
      <c r="I28" s="81"/>
      <c r="J28" s="160">
        <f>+J29+J30</f>
        <v>1618413555</v>
      </c>
      <c r="K28" s="160">
        <f>+K29+K30</f>
        <v>248631566.62</v>
      </c>
      <c r="L28" s="130">
        <f t="shared" si="3"/>
        <v>0.15362672034713648</v>
      </c>
      <c r="M28" s="81"/>
      <c r="N28" s="159">
        <f t="shared" si="4"/>
        <v>659154488</v>
      </c>
      <c r="O28" s="159">
        <f t="shared" si="5"/>
        <v>-73849721.59000033</v>
      </c>
      <c r="Q28" s="82"/>
      <c r="R28" s="82"/>
      <c r="U28" s="82"/>
    </row>
    <row r="29" spans="3:21" ht="12.75" customHeight="1">
      <c r="C29" s="22"/>
      <c r="D29" s="122" t="s">
        <v>55</v>
      </c>
      <c r="E29" s="71"/>
      <c r="F29" s="158">
        <v>866536714</v>
      </c>
      <c r="G29" s="158">
        <v>307576107.76000035</v>
      </c>
      <c r="H29" s="96">
        <f t="shared" si="6"/>
        <v>0.3549487318779667</v>
      </c>
      <c r="I29" s="69"/>
      <c r="J29" s="162">
        <v>1546650406</v>
      </c>
      <c r="K29" s="158">
        <v>239997638.3</v>
      </c>
      <c r="L29" s="96">
        <f t="shared" si="3"/>
        <v>0.15517251821676373</v>
      </c>
      <c r="M29" s="69"/>
      <c r="N29" s="158">
        <f t="shared" si="4"/>
        <v>680113692</v>
      </c>
      <c r="O29" s="158">
        <f t="shared" si="5"/>
        <v>-67578469.46000034</v>
      </c>
      <c r="Q29" s="77"/>
      <c r="R29" s="77"/>
      <c r="U29" s="77"/>
    </row>
    <row r="30" spans="2:21" ht="12.75">
      <c r="B30" s="63"/>
      <c r="C30" s="23"/>
      <c r="D30" s="124" t="s">
        <v>56</v>
      </c>
      <c r="E30" s="71"/>
      <c r="F30" s="161">
        <v>92722353</v>
      </c>
      <c r="G30" s="161">
        <v>14905180.45000001</v>
      </c>
      <c r="H30" s="98">
        <f t="shared" si="6"/>
        <v>0.16075067087652542</v>
      </c>
      <c r="I30" s="69"/>
      <c r="J30" s="161">
        <v>71763149</v>
      </c>
      <c r="K30" s="161">
        <v>8633928.319999998</v>
      </c>
      <c r="L30" s="98">
        <f t="shared" si="3"/>
        <v>0.12031144731399675</v>
      </c>
      <c r="M30" s="69"/>
      <c r="N30" s="161">
        <f t="shared" si="4"/>
        <v>-20959204</v>
      </c>
      <c r="O30" s="161">
        <f t="shared" si="5"/>
        <v>-6271252.130000012</v>
      </c>
      <c r="Q30" s="77"/>
      <c r="R30" s="77"/>
      <c r="U30" s="77"/>
    </row>
    <row r="31" spans="2:15" ht="12.75">
      <c r="B31" s="63"/>
      <c r="C31" s="65" t="s">
        <v>144</v>
      </c>
      <c r="D31" s="63"/>
      <c r="E31" s="71"/>
      <c r="F31" s="63"/>
      <c r="G31" s="63"/>
      <c r="H31" s="63"/>
      <c r="I31" s="69"/>
      <c r="J31" s="63"/>
      <c r="K31" s="63"/>
      <c r="L31" s="63"/>
      <c r="M31" s="69"/>
      <c r="N31" s="63"/>
      <c r="O31" s="63"/>
    </row>
    <row r="32" spans="2:15" ht="12.75">
      <c r="B32" s="63"/>
      <c r="C32" s="64" t="s">
        <v>149</v>
      </c>
      <c r="D32" s="63"/>
      <c r="E32" s="71"/>
      <c r="F32" s="63"/>
      <c r="G32" s="63"/>
      <c r="H32" s="63"/>
      <c r="I32" s="69"/>
      <c r="J32" s="63"/>
      <c r="K32" s="63"/>
      <c r="L32" s="63"/>
      <c r="M32" s="69"/>
      <c r="N32" s="63"/>
      <c r="O32" s="63"/>
    </row>
    <row r="33" spans="2:15" ht="12.75">
      <c r="B33" s="63"/>
      <c r="C33" s="1"/>
      <c r="D33" s="63"/>
      <c r="E33" s="69"/>
      <c r="F33" s="63"/>
      <c r="G33" s="63"/>
      <c r="H33" s="63"/>
      <c r="I33" s="69"/>
      <c r="L33" s="63"/>
      <c r="M33" s="69"/>
      <c r="N33" s="63"/>
      <c r="O33" s="63"/>
    </row>
    <row r="34" spans="2:15" ht="12.75">
      <c r="B34" s="63"/>
      <c r="C34" s="65"/>
      <c r="D34" s="63"/>
      <c r="E34" s="69"/>
      <c r="F34" s="63"/>
      <c r="G34" s="63"/>
      <c r="H34" s="63"/>
      <c r="I34" s="69"/>
      <c r="J34" s="63"/>
      <c r="K34" s="63"/>
      <c r="L34" s="63"/>
      <c r="M34" s="69"/>
      <c r="N34" s="63"/>
      <c r="O34" s="63"/>
    </row>
    <row r="36" spans="6:7" ht="12.75">
      <c r="F36" s="77"/>
      <c r="G36" s="77"/>
    </row>
  </sheetData>
  <sheetProtection/>
  <mergeCells count="17">
    <mergeCell ref="N6:O6"/>
    <mergeCell ref="O7:O9"/>
    <mergeCell ref="C6:D9"/>
    <mergeCell ref="N7:N9"/>
    <mergeCell ref="G7:G9"/>
    <mergeCell ref="F6:H6"/>
    <mergeCell ref="J6:L6"/>
    <mergeCell ref="C18:D18"/>
    <mergeCell ref="C1:O1"/>
    <mergeCell ref="C2:O2"/>
    <mergeCell ref="C3:O3"/>
    <mergeCell ref="J7:J9"/>
    <mergeCell ref="K7:K9"/>
    <mergeCell ref="L7:L9"/>
    <mergeCell ref="C11:D11"/>
    <mergeCell ref="H7:H9"/>
    <mergeCell ref="F7:F9"/>
  </mergeCells>
  <printOptions horizontalCentered="1"/>
  <pageMargins left="0" right="0" top="0.3937007874015748" bottom="0.3937007874015748" header="0" footer="0.2755905511811024"/>
  <pageSetup fitToHeight="1" fitToWidth="1" horizontalDpi="600" verticalDpi="600" orientation="landscape" paperSize="9" scale="98" r:id="rId1"/>
  <headerFooter alignWithMargins="0">
    <oddFooter>&amp;C&amp;"Arial Narrow,Normal"&amp;8Página &amp;P de &amp;N</oddFooter>
  </headerFooter>
  <ignoredErrors>
    <ignoredError sqref="D17:D18 C17:C18" numberStoredAsText="1"/>
    <ignoredError sqref="J11:K11 I30 I11:I13 I28 H17 L17 I24 I17:I18 I20:I2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5"/>
  <sheetViews>
    <sheetView showGridLines="0" zoomScale="145" zoomScaleNormal="145" zoomScalePageLayoutView="0" workbookViewId="0" topLeftCell="A1">
      <selection activeCell="B7" sqref="B7:C8"/>
    </sheetView>
  </sheetViews>
  <sheetFormatPr defaultColWidth="11.421875" defaultRowHeight="12.75"/>
  <cols>
    <col min="1" max="1" width="2.8515625" style="42" customWidth="1"/>
    <col min="2" max="2" width="8.7109375" style="42" bestFit="1" customWidth="1"/>
    <col min="3" max="3" width="65.140625" style="42" customWidth="1"/>
    <col min="4" max="4" width="0.85546875" style="44" customWidth="1"/>
    <col min="5" max="5" width="14.421875" style="42" bestFit="1" customWidth="1"/>
    <col min="6" max="6" width="13.7109375" style="42" customWidth="1"/>
    <col min="7" max="7" width="11.421875" style="42" customWidth="1"/>
    <col min="8" max="8" width="0.85546875" style="42" customWidth="1"/>
    <col min="9" max="9" width="14.421875" style="42" bestFit="1" customWidth="1"/>
    <col min="10" max="10" width="13.7109375" style="42" customWidth="1"/>
    <col min="11" max="11" width="11.421875" style="42" customWidth="1"/>
    <col min="12" max="12" width="0.85546875" style="42" customWidth="1"/>
    <col min="13" max="13" width="14.421875" style="42" bestFit="1" customWidth="1"/>
    <col min="14" max="14" width="13.7109375" style="42" customWidth="1"/>
    <col min="15" max="16384" width="11.421875" style="42" customWidth="1"/>
  </cols>
  <sheetData>
    <row r="1" spans="2:15" ht="14.25">
      <c r="B1" s="207" t="s">
        <v>147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87"/>
    </row>
    <row r="2" spans="2:15" ht="12.75">
      <c r="B2" s="196" t="s">
        <v>97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84"/>
    </row>
    <row r="3" spans="2:15" ht="12.75">
      <c r="B3" s="196" t="s">
        <v>115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84"/>
    </row>
    <row r="4" spans="2:15" ht="12.75">
      <c r="B4" s="67"/>
      <c r="C4" s="67"/>
      <c r="D4" s="67"/>
      <c r="E4" s="83"/>
      <c r="F4" s="67"/>
      <c r="G4" s="67"/>
      <c r="H4" s="67"/>
      <c r="I4" s="83"/>
      <c r="J4" s="67"/>
      <c r="K4" s="67"/>
      <c r="L4" s="67"/>
      <c r="M4" s="83"/>
      <c r="N4" s="67"/>
      <c r="O4" s="67"/>
    </row>
    <row r="5" spans="2:15" ht="12.75">
      <c r="B5" s="206" t="s">
        <v>22</v>
      </c>
      <c r="C5" s="206"/>
      <c r="D5" s="68"/>
      <c r="E5" s="71"/>
      <c r="F5" s="63"/>
      <c r="G5" s="63"/>
      <c r="H5" s="63"/>
      <c r="I5" s="69"/>
      <c r="J5" s="63"/>
      <c r="K5" s="63"/>
      <c r="L5" s="63"/>
      <c r="M5" s="69"/>
      <c r="N5" s="63"/>
      <c r="O5" s="63"/>
    </row>
    <row r="7" spans="2:14" ht="12.75">
      <c r="B7" s="216" t="s">
        <v>63</v>
      </c>
      <c r="C7" s="217"/>
      <c r="D7" s="41"/>
      <c r="E7" s="205" t="s">
        <v>142</v>
      </c>
      <c r="F7" s="205"/>
      <c r="G7" s="205"/>
      <c r="I7" s="205" t="s">
        <v>143</v>
      </c>
      <c r="J7" s="205"/>
      <c r="K7" s="205"/>
      <c r="M7" s="205" t="s">
        <v>10</v>
      </c>
      <c r="N7" s="205"/>
    </row>
    <row r="8" spans="2:14" s="43" customFormat="1" ht="38.25">
      <c r="B8" s="218"/>
      <c r="C8" s="219"/>
      <c r="D8" s="41"/>
      <c r="E8" s="125" t="s">
        <v>64</v>
      </c>
      <c r="F8" s="126" t="s">
        <v>140</v>
      </c>
      <c r="G8" s="125" t="s">
        <v>0</v>
      </c>
      <c r="I8" s="125" t="s">
        <v>64</v>
      </c>
      <c r="J8" s="126" t="s">
        <v>140</v>
      </c>
      <c r="K8" s="125" t="s">
        <v>0</v>
      </c>
      <c r="M8" s="126" t="s">
        <v>65</v>
      </c>
      <c r="N8" s="126" t="s">
        <v>140</v>
      </c>
    </row>
    <row r="9" spans="2:14" s="43" customFormat="1" ht="12.75">
      <c r="B9" s="208" t="s">
        <v>66</v>
      </c>
      <c r="C9" s="208"/>
      <c r="D9" s="88"/>
      <c r="E9" s="163">
        <f>SUM(E10:E12)</f>
        <v>2859067588</v>
      </c>
      <c r="F9" s="163">
        <f>SUM(F10:F12)</f>
        <v>1287955829.1900077</v>
      </c>
      <c r="G9" s="131">
        <f aca="true" t="shared" si="0" ref="G9:G40">IF(E9=0," ",F9/E9)</f>
        <v>0.45048107103021295</v>
      </c>
      <c r="I9" s="163">
        <f>SUM(I10:I12)</f>
        <v>3210803716</v>
      </c>
      <c r="J9" s="163">
        <f>SUM(J10:J12)</f>
        <v>1424505279.179997</v>
      </c>
      <c r="K9" s="131">
        <f aca="true" t="shared" si="1" ref="K9:K41">IF(I9=0," ",J9/I9)</f>
        <v>0.4436600319357538</v>
      </c>
      <c r="M9" s="163">
        <f aca="true" t="shared" si="2" ref="M9:M37">+E9-I9</f>
        <v>-351736128</v>
      </c>
      <c r="N9" s="163">
        <f aca="true" t="shared" si="3" ref="N9:N36">+F9-J9</f>
        <v>-136549449.98998928</v>
      </c>
    </row>
    <row r="10" spans="2:14" ht="12.75">
      <c r="B10" s="204" t="s">
        <v>67</v>
      </c>
      <c r="C10" s="204"/>
      <c r="D10" s="89"/>
      <c r="E10" s="164">
        <v>2694310902</v>
      </c>
      <c r="F10" s="164">
        <v>1211189862.1600075</v>
      </c>
      <c r="G10" s="90">
        <f t="shared" si="0"/>
        <v>0.44953604324613594</v>
      </c>
      <c r="I10" s="164">
        <v>3034195172</v>
      </c>
      <c r="J10" s="164">
        <v>1348058807.1599967</v>
      </c>
      <c r="K10" s="90">
        <f t="shared" si="1"/>
        <v>0.44428875887750463</v>
      </c>
      <c r="M10" s="164">
        <f t="shared" si="2"/>
        <v>-339884270</v>
      </c>
      <c r="N10" s="164">
        <f t="shared" si="3"/>
        <v>-136868944.99998927</v>
      </c>
    </row>
    <row r="11" spans="2:14" ht="12.75">
      <c r="B11" s="213" t="s">
        <v>68</v>
      </c>
      <c r="C11" s="213"/>
      <c r="D11" s="89"/>
      <c r="E11" s="165">
        <v>16692561</v>
      </c>
      <c r="F11" s="165">
        <v>4372370.1899999995</v>
      </c>
      <c r="G11" s="91">
        <f t="shared" si="0"/>
        <v>0.26193525307470794</v>
      </c>
      <c r="I11" s="165">
        <v>18919696</v>
      </c>
      <c r="J11" s="165">
        <v>4651971.66</v>
      </c>
      <c r="K11" s="91">
        <f t="shared" si="1"/>
        <v>0.24587983126155938</v>
      </c>
      <c r="M11" s="165">
        <f t="shared" si="2"/>
        <v>-2227135</v>
      </c>
      <c r="N11" s="165">
        <f t="shared" si="3"/>
        <v>-279601.47000000067</v>
      </c>
    </row>
    <row r="12" spans="2:14" ht="12.75">
      <c r="B12" s="203" t="s">
        <v>69</v>
      </c>
      <c r="C12" s="203"/>
      <c r="D12" s="89"/>
      <c r="E12" s="165">
        <v>148064125</v>
      </c>
      <c r="F12" s="165">
        <v>72393596.84000023</v>
      </c>
      <c r="G12" s="92">
        <f t="shared" si="0"/>
        <v>0.4889340806897027</v>
      </c>
      <c r="I12" s="167">
        <v>157688848</v>
      </c>
      <c r="J12" s="167">
        <v>71794500.36000012</v>
      </c>
      <c r="K12" s="92">
        <f t="shared" si="1"/>
        <v>0.45529218629335233</v>
      </c>
      <c r="M12" s="167">
        <f t="shared" si="2"/>
        <v>-9624723</v>
      </c>
      <c r="N12" s="167">
        <f t="shared" si="3"/>
        <v>599096.4800001085</v>
      </c>
    </row>
    <row r="13" spans="2:14" ht="12.75">
      <c r="B13" s="208" t="s">
        <v>70</v>
      </c>
      <c r="C13" s="208"/>
      <c r="D13" s="88"/>
      <c r="E13" s="166">
        <f>SUM(E14:E15)</f>
        <v>162270576</v>
      </c>
      <c r="F13" s="166">
        <f>SUM(F14:F15)</f>
        <v>75153142.98999998</v>
      </c>
      <c r="G13" s="131">
        <f t="shared" si="0"/>
        <v>0.463134752106876</v>
      </c>
      <c r="I13" s="166">
        <f>SUM(I14:I15)</f>
        <v>156449141</v>
      </c>
      <c r="J13" s="166">
        <f>SUM(J14:J15)</f>
        <v>75347165.42000002</v>
      </c>
      <c r="K13" s="131">
        <f t="shared" si="1"/>
        <v>0.48160804807486934</v>
      </c>
      <c r="M13" s="166">
        <f t="shared" si="2"/>
        <v>5821435</v>
      </c>
      <c r="N13" s="166">
        <f t="shared" si="3"/>
        <v>-194022.43000003695</v>
      </c>
    </row>
    <row r="14" spans="2:14" ht="12.75">
      <c r="B14" s="204" t="s">
        <v>71</v>
      </c>
      <c r="C14" s="204"/>
      <c r="D14" s="89"/>
      <c r="E14" s="164">
        <v>154338660</v>
      </c>
      <c r="F14" s="164">
        <v>74941411.82999998</v>
      </c>
      <c r="G14" s="90">
        <f t="shared" si="0"/>
        <v>0.48556474333780003</v>
      </c>
      <c r="I14" s="164">
        <v>152611316</v>
      </c>
      <c r="J14" s="164">
        <v>75007487.41000001</v>
      </c>
      <c r="K14" s="90">
        <f t="shared" si="1"/>
        <v>0.4914936151261549</v>
      </c>
      <c r="M14" s="164">
        <f t="shared" si="2"/>
        <v>1727344</v>
      </c>
      <c r="N14" s="164">
        <f t="shared" si="3"/>
        <v>-66075.58000002801</v>
      </c>
    </row>
    <row r="15" spans="2:14" ht="12.75">
      <c r="B15" s="203" t="s">
        <v>72</v>
      </c>
      <c r="C15" s="203"/>
      <c r="D15" s="89"/>
      <c r="E15" s="167">
        <v>7931916</v>
      </c>
      <c r="F15" s="167">
        <v>211731.15999999997</v>
      </c>
      <c r="G15" s="92">
        <f t="shared" si="0"/>
        <v>0.026693570632871047</v>
      </c>
      <c r="I15" s="167">
        <v>3837825</v>
      </c>
      <c r="J15" s="167">
        <v>339678.01</v>
      </c>
      <c r="K15" s="92">
        <f t="shared" si="1"/>
        <v>0.08850794655827195</v>
      </c>
      <c r="M15" s="167">
        <f t="shared" si="2"/>
        <v>4094091</v>
      </c>
      <c r="N15" s="167">
        <f t="shared" si="3"/>
        <v>-127946.85000000003</v>
      </c>
    </row>
    <row r="16" spans="2:14" ht="12.75">
      <c r="B16" s="208" t="s">
        <v>73</v>
      </c>
      <c r="C16" s="208"/>
      <c r="D16" s="88"/>
      <c r="E16" s="166">
        <f>SUM(E17:E18)</f>
        <v>7580706379</v>
      </c>
      <c r="F16" s="166">
        <f>SUM(F17:F18)</f>
        <v>3428448611.429996</v>
      </c>
      <c r="G16" s="131">
        <f t="shared" si="0"/>
        <v>0.4522597816118365</v>
      </c>
      <c r="I16" s="166">
        <f>SUM(I17:I18)</f>
        <v>4243628107</v>
      </c>
      <c r="J16" s="166">
        <f>SUM(J17:J18)</f>
        <v>1460177263.9499984</v>
      </c>
      <c r="K16" s="131">
        <f t="shared" si="1"/>
        <v>0.3440869998813961</v>
      </c>
      <c r="M16" s="166">
        <f t="shared" si="2"/>
        <v>3337078272</v>
      </c>
      <c r="N16" s="166">
        <f t="shared" si="3"/>
        <v>1968271347.4799976</v>
      </c>
    </row>
    <row r="17" spans="2:14" ht="12.75">
      <c r="B17" s="204" t="s">
        <v>74</v>
      </c>
      <c r="C17" s="204"/>
      <c r="D17" s="89"/>
      <c r="E17" s="164">
        <v>4450154084</v>
      </c>
      <c r="F17" s="164">
        <v>2069358516.6399965</v>
      </c>
      <c r="G17" s="90">
        <f t="shared" si="0"/>
        <v>0.4650082845625793</v>
      </c>
      <c r="I17" s="164">
        <v>1670150931</v>
      </c>
      <c r="J17" s="164">
        <v>411836493.3799982</v>
      </c>
      <c r="K17" s="90">
        <f t="shared" si="1"/>
        <v>0.2465863927240467</v>
      </c>
      <c r="M17" s="164">
        <f t="shared" si="2"/>
        <v>2780003153</v>
      </c>
      <c r="N17" s="164">
        <f t="shared" si="3"/>
        <v>1657522023.2599983</v>
      </c>
    </row>
    <row r="18" spans="2:14" ht="12.75">
      <c r="B18" s="203" t="s">
        <v>75</v>
      </c>
      <c r="C18" s="203"/>
      <c r="D18" s="89"/>
      <c r="E18" s="167">
        <v>3130552295</v>
      </c>
      <c r="F18" s="167">
        <v>1359090094.7899995</v>
      </c>
      <c r="G18" s="92">
        <f t="shared" si="0"/>
        <v>0.4341374833318347</v>
      </c>
      <c r="I18" s="167">
        <v>2573477176</v>
      </c>
      <c r="J18" s="167">
        <v>1048340770.5700002</v>
      </c>
      <c r="K18" s="92">
        <f t="shared" si="1"/>
        <v>0.4073635392404973</v>
      </c>
      <c r="M18" s="167">
        <f t="shared" si="2"/>
        <v>557075119</v>
      </c>
      <c r="N18" s="167">
        <f t="shared" si="3"/>
        <v>310749324.2199993</v>
      </c>
    </row>
    <row r="19" spans="2:14" ht="12.75">
      <c r="B19" s="208" t="s">
        <v>76</v>
      </c>
      <c r="C19" s="208"/>
      <c r="D19" s="88"/>
      <c r="E19" s="166">
        <f>SUM(E20:E21)</f>
        <v>576677758</v>
      </c>
      <c r="F19" s="166">
        <f>SUM(F20:F21)</f>
        <v>51678715.089999996</v>
      </c>
      <c r="G19" s="131">
        <f t="shared" si="0"/>
        <v>0.08961454533850774</v>
      </c>
      <c r="I19" s="166">
        <f>SUM(I20:I21)</f>
        <v>506786927</v>
      </c>
      <c r="J19" s="166">
        <f>SUM(J20:J21)</f>
        <v>144277875.8</v>
      </c>
      <c r="K19" s="131">
        <f t="shared" si="1"/>
        <v>0.2846913922071238</v>
      </c>
      <c r="M19" s="166">
        <f t="shared" si="2"/>
        <v>69890831</v>
      </c>
      <c r="N19" s="166">
        <f>+F19-J19</f>
        <v>-92599160.71000001</v>
      </c>
    </row>
    <row r="20" spans="2:14" ht="12.75">
      <c r="B20" s="209" t="s">
        <v>77</v>
      </c>
      <c r="C20" s="209"/>
      <c r="D20" s="89"/>
      <c r="E20" s="168">
        <v>554461061</v>
      </c>
      <c r="F20" s="168">
        <v>49132096.089999996</v>
      </c>
      <c r="G20" s="93">
        <f t="shared" si="0"/>
        <v>0.0886123472789733</v>
      </c>
      <c r="I20" s="168">
        <v>505587414</v>
      </c>
      <c r="J20" s="168">
        <v>144277875.8</v>
      </c>
      <c r="K20" s="93">
        <f t="shared" si="1"/>
        <v>0.28536682639809546</v>
      </c>
      <c r="M20" s="168">
        <f t="shared" si="2"/>
        <v>48873647</v>
      </c>
      <c r="N20" s="168">
        <f t="shared" si="3"/>
        <v>-95145779.71000001</v>
      </c>
    </row>
    <row r="21" spans="2:14" ht="12.75">
      <c r="B21" s="212" t="s">
        <v>105</v>
      </c>
      <c r="C21" s="212"/>
      <c r="D21" s="89"/>
      <c r="E21" s="169">
        <v>22216697</v>
      </c>
      <c r="F21" s="169">
        <v>2546619</v>
      </c>
      <c r="G21" s="94">
        <f>IF(E21=0," ",F21/E21)</f>
        <v>0.1146263551238062</v>
      </c>
      <c r="I21" s="169">
        <v>1199513</v>
      </c>
      <c r="J21" s="169">
        <v>0</v>
      </c>
      <c r="K21" s="94">
        <f>IF(I21=0," ",J21/I21)</f>
        <v>0</v>
      </c>
      <c r="M21" s="169">
        <f>+E21-I21</f>
        <v>21017184</v>
      </c>
      <c r="N21" s="169">
        <f>+F21-J21</f>
        <v>2546619</v>
      </c>
    </row>
    <row r="22" spans="2:14" ht="12.75">
      <c r="B22" s="208" t="s">
        <v>78</v>
      </c>
      <c r="C22" s="208"/>
      <c r="D22" s="88"/>
      <c r="E22" s="166">
        <f>SUM(E23:E28)</f>
        <v>412097521</v>
      </c>
      <c r="F22" s="166">
        <f>SUM(F23:F28)</f>
        <v>239108699.10999998</v>
      </c>
      <c r="G22" s="131">
        <f t="shared" si="0"/>
        <v>0.5802235804034356</v>
      </c>
      <c r="I22" s="166">
        <f>SUM(I23:I28)</f>
        <v>321876752</v>
      </c>
      <c r="J22" s="166">
        <f>SUM(J23:J28)</f>
        <v>102883685.34000002</v>
      </c>
      <c r="K22" s="131">
        <f t="shared" si="1"/>
        <v>0.3196368942482681</v>
      </c>
      <c r="M22" s="166">
        <f t="shared" si="2"/>
        <v>90220769</v>
      </c>
      <c r="N22" s="166">
        <f t="shared" si="3"/>
        <v>136225013.76999998</v>
      </c>
    </row>
    <row r="23" spans="2:14" ht="12.75">
      <c r="B23" s="204" t="s">
        <v>79</v>
      </c>
      <c r="C23" s="204"/>
      <c r="D23" s="89"/>
      <c r="E23" s="164">
        <v>0</v>
      </c>
      <c r="F23" s="164">
        <v>0</v>
      </c>
      <c r="G23" s="90" t="str">
        <f t="shared" si="0"/>
        <v> </v>
      </c>
      <c r="I23" s="164">
        <v>0</v>
      </c>
      <c r="J23" s="164">
        <v>0</v>
      </c>
      <c r="K23" s="90" t="str">
        <f t="shared" si="1"/>
        <v> </v>
      </c>
      <c r="M23" s="164">
        <f t="shared" si="2"/>
        <v>0</v>
      </c>
      <c r="N23" s="164">
        <f t="shared" si="3"/>
        <v>0</v>
      </c>
    </row>
    <row r="24" spans="2:14" ht="12.75">
      <c r="B24" s="204" t="s">
        <v>80</v>
      </c>
      <c r="C24" s="204"/>
      <c r="D24" s="89"/>
      <c r="E24" s="164">
        <v>14976044</v>
      </c>
      <c r="F24" s="164">
        <v>7142810.12</v>
      </c>
      <c r="G24" s="90">
        <f t="shared" si="0"/>
        <v>0.47694906078000304</v>
      </c>
      <c r="I24" s="164">
        <v>15087581</v>
      </c>
      <c r="J24" s="164">
        <v>7638602.3</v>
      </c>
      <c r="K24" s="90">
        <f t="shared" si="1"/>
        <v>0.5062840955087499</v>
      </c>
      <c r="M24" s="164">
        <f t="shared" si="2"/>
        <v>-111537</v>
      </c>
      <c r="N24" s="164">
        <f t="shared" si="3"/>
        <v>-495792.1799999997</v>
      </c>
    </row>
    <row r="25" spans="2:14" ht="12.75">
      <c r="B25" s="213" t="s">
        <v>81</v>
      </c>
      <c r="C25" s="213"/>
      <c r="D25" s="89"/>
      <c r="E25" s="165">
        <v>95069</v>
      </c>
      <c r="F25" s="165">
        <v>55291</v>
      </c>
      <c r="G25" s="91">
        <f t="shared" si="0"/>
        <v>0.5815881096887524</v>
      </c>
      <c r="I25" s="165">
        <v>10000</v>
      </c>
      <c r="J25" s="165">
        <v>4500</v>
      </c>
      <c r="K25" s="91">
        <f t="shared" si="1"/>
        <v>0.45</v>
      </c>
      <c r="M25" s="165">
        <f t="shared" si="2"/>
        <v>85069</v>
      </c>
      <c r="N25" s="165">
        <f t="shared" si="3"/>
        <v>50791</v>
      </c>
    </row>
    <row r="26" spans="2:14" ht="12.75">
      <c r="B26" s="213" t="s">
        <v>82</v>
      </c>
      <c r="C26" s="213"/>
      <c r="D26" s="89"/>
      <c r="E26" s="165">
        <v>385681614</v>
      </c>
      <c r="F26" s="165">
        <v>231685853.04</v>
      </c>
      <c r="G26" s="91">
        <f t="shared" si="0"/>
        <v>0.6007179098768239</v>
      </c>
      <c r="I26" s="165">
        <v>123051434</v>
      </c>
      <c r="J26" s="165">
        <v>94390464.14000002</v>
      </c>
      <c r="K26" s="91">
        <f t="shared" si="1"/>
        <v>0.7670813827330124</v>
      </c>
      <c r="M26" s="165">
        <f t="shared" si="2"/>
        <v>262630180</v>
      </c>
      <c r="N26" s="165">
        <f t="shared" si="3"/>
        <v>137295388.89999998</v>
      </c>
    </row>
    <row r="27" spans="2:14" ht="12.75">
      <c r="B27" s="203" t="s">
        <v>83</v>
      </c>
      <c r="C27" s="203"/>
      <c r="D27" s="89"/>
      <c r="E27" s="167">
        <v>11344794</v>
      </c>
      <c r="F27" s="167">
        <v>224744.95</v>
      </c>
      <c r="G27" s="91">
        <f t="shared" si="0"/>
        <v>0.01981040378520756</v>
      </c>
      <c r="I27" s="167">
        <v>1322777</v>
      </c>
      <c r="J27" s="167">
        <v>850118.8999999999</v>
      </c>
      <c r="K27" s="91">
        <f t="shared" si="1"/>
        <v>0.6426774127460637</v>
      </c>
      <c r="M27" s="165">
        <f>+E27-I27</f>
        <v>10022017</v>
      </c>
      <c r="N27" s="165">
        <f>+F27-J27</f>
        <v>-625373.95</v>
      </c>
    </row>
    <row r="28" spans="2:14" ht="12.75">
      <c r="B28" s="203" t="s">
        <v>150</v>
      </c>
      <c r="C28" s="203"/>
      <c r="D28" s="89"/>
      <c r="E28" s="167">
        <v>0</v>
      </c>
      <c r="F28" s="167">
        <v>0</v>
      </c>
      <c r="G28" s="92" t="str">
        <f t="shared" si="0"/>
        <v> </v>
      </c>
      <c r="I28" s="167">
        <v>182404960</v>
      </c>
      <c r="J28" s="167">
        <v>0</v>
      </c>
      <c r="K28" s="92">
        <f t="shared" si="1"/>
        <v>0</v>
      </c>
      <c r="M28" s="167">
        <f t="shared" si="2"/>
        <v>-182404960</v>
      </c>
      <c r="N28" s="167">
        <f t="shared" si="3"/>
        <v>0</v>
      </c>
    </row>
    <row r="29" spans="2:14" ht="12.75">
      <c r="B29" s="208" t="s">
        <v>84</v>
      </c>
      <c r="C29" s="208"/>
      <c r="D29" s="88"/>
      <c r="E29" s="166">
        <f>SUM(E30)</f>
        <v>0</v>
      </c>
      <c r="F29" s="166">
        <f>SUM(F30)</f>
        <v>0</v>
      </c>
      <c r="G29" s="131" t="str">
        <f t="shared" si="0"/>
        <v> </v>
      </c>
      <c r="I29" s="166">
        <f>SUM(I30)</f>
        <v>0</v>
      </c>
      <c r="J29" s="166">
        <f>SUM(J30)</f>
        <v>0</v>
      </c>
      <c r="K29" s="131" t="str">
        <f t="shared" si="1"/>
        <v> </v>
      </c>
      <c r="M29" s="166">
        <f t="shared" si="2"/>
        <v>0</v>
      </c>
      <c r="N29" s="166">
        <f t="shared" si="3"/>
        <v>0</v>
      </c>
    </row>
    <row r="30" spans="2:14" ht="12.75">
      <c r="B30" s="211" t="s">
        <v>85</v>
      </c>
      <c r="C30" s="211"/>
      <c r="D30" s="89"/>
      <c r="E30" s="170">
        <v>0</v>
      </c>
      <c r="F30" s="170">
        <v>0</v>
      </c>
      <c r="G30" s="95" t="str">
        <f t="shared" si="0"/>
        <v> </v>
      </c>
      <c r="I30" s="170">
        <v>0</v>
      </c>
      <c r="J30" s="170">
        <v>0</v>
      </c>
      <c r="K30" s="95" t="str">
        <f t="shared" si="1"/>
        <v> </v>
      </c>
      <c r="M30" s="170">
        <f t="shared" si="2"/>
        <v>0</v>
      </c>
      <c r="N30" s="170">
        <f t="shared" si="3"/>
        <v>0</v>
      </c>
    </row>
    <row r="31" spans="2:14" ht="12.75">
      <c r="B31" s="208" t="s">
        <v>86</v>
      </c>
      <c r="C31" s="208"/>
      <c r="D31" s="88"/>
      <c r="E31" s="166">
        <f>SUM(E32)</f>
        <v>0</v>
      </c>
      <c r="F31" s="166">
        <f>SUM(F32)</f>
        <v>0</v>
      </c>
      <c r="G31" s="131" t="str">
        <f t="shared" si="0"/>
        <v> </v>
      </c>
      <c r="I31" s="166">
        <f>SUM(I32)</f>
        <v>0</v>
      </c>
      <c r="J31" s="166">
        <f>SUM(J32)</f>
        <v>0</v>
      </c>
      <c r="K31" s="131" t="str">
        <f t="shared" si="1"/>
        <v> </v>
      </c>
      <c r="M31" s="166">
        <f t="shared" si="2"/>
        <v>0</v>
      </c>
      <c r="N31" s="166">
        <f t="shared" si="3"/>
        <v>0</v>
      </c>
    </row>
    <row r="32" spans="2:14" ht="12.75">
      <c r="B32" s="211" t="s">
        <v>87</v>
      </c>
      <c r="C32" s="211"/>
      <c r="D32" s="89"/>
      <c r="E32" s="170">
        <v>0</v>
      </c>
      <c r="F32" s="170">
        <v>0</v>
      </c>
      <c r="G32" s="95" t="str">
        <f t="shared" si="0"/>
        <v> </v>
      </c>
      <c r="I32" s="170">
        <v>0</v>
      </c>
      <c r="J32" s="170">
        <v>0</v>
      </c>
      <c r="K32" s="95" t="str">
        <f t="shared" si="1"/>
        <v> </v>
      </c>
      <c r="M32" s="170">
        <f t="shared" si="2"/>
        <v>0</v>
      </c>
      <c r="N32" s="170">
        <f t="shared" si="3"/>
        <v>0</v>
      </c>
    </row>
    <row r="33" spans="2:14" ht="12.75">
      <c r="B33" s="208" t="s">
        <v>88</v>
      </c>
      <c r="C33" s="208"/>
      <c r="D33" s="88"/>
      <c r="E33" s="166">
        <f>SUM(E34:E40)</f>
        <v>959259067</v>
      </c>
      <c r="F33" s="166">
        <f>SUM(F34:F40)</f>
        <v>322481288.2100005</v>
      </c>
      <c r="G33" s="131">
        <f t="shared" si="0"/>
        <v>0.33617747207595644</v>
      </c>
      <c r="I33" s="166">
        <f>SUM(I34:I40)</f>
        <v>1618413555</v>
      </c>
      <c r="J33" s="166">
        <f>SUM(J34:J40)</f>
        <v>248631566.61999997</v>
      </c>
      <c r="K33" s="131">
        <f t="shared" si="1"/>
        <v>0.15362672034713648</v>
      </c>
      <c r="M33" s="166">
        <f t="shared" si="2"/>
        <v>-659154488</v>
      </c>
      <c r="N33" s="166">
        <f t="shared" si="3"/>
        <v>73849721.59000054</v>
      </c>
    </row>
    <row r="34" spans="2:14" ht="12.75">
      <c r="B34" s="204" t="s">
        <v>89</v>
      </c>
      <c r="C34" s="204"/>
      <c r="D34" s="89"/>
      <c r="E34" s="164">
        <v>0</v>
      </c>
      <c r="F34" s="164">
        <v>0</v>
      </c>
      <c r="G34" s="90" t="str">
        <f t="shared" si="0"/>
        <v> </v>
      </c>
      <c r="I34" s="164">
        <v>0</v>
      </c>
      <c r="J34" s="164">
        <v>0</v>
      </c>
      <c r="K34" s="90" t="str">
        <f t="shared" si="1"/>
        <v> </v>
      </c>
      <c r="M34" s="164">
        <f t="shared" si="2"/>
        <v>0</v>
      </c>
      <c r="N34" s="164">
        <f t="shared" si="3"/>
        <v>0</v>
      </c>
    </row>
    <row r="35" spans="2:14" ht="12.75">
      <c r="B35" s="204" t="s">
        <v>90</v>
      </c>
      <c r="C35" s="204"/>
      <c r="D35" s="89"/>
      <c r="E35" s="164">
        <v>454688189</v>
      </c>
      <c r="F35" s="164">
        <v>95892250.22</v>
      </c>
      <c r="G35" s="90">
        <f t="shared" si="0"/>
        <v>0.2108967255799996</v>
      </c>
      <c r="I35" s="164">
        <v>482277399</v>
      </c>
      <c r="J35" s="164">
        <v>183948020.94</v>
      </c>
      <c r="K35" s="90">
        <f t="shared" si="1"/>
        <v>0.38141538732981345</v>
      </c>
      <c r="M35" s="164">
        <f t="shared" si="2"/>
        <v>-27589210</v>
      </c>
      <c r="N35" s="164">
        <f t="shared" si="3"/>
        <v>-88055770.72</v>
      </c>
    </row>
    <row r="36" spans="2:14" ht="12.75">
      <c r="B36" s="214" t="s">
        <v>91</v>
      </c>
      <c r="C36" s="215"/>
      <c r="D36" s="89"/>
      <c r="E36" s="165">
        <v>388240828</v>
      </c>
      <c r="F36" s="165">
        <v>192677192.82000053</v>
      </c>
      <c r="G36" s="91">
        <f t="shared" si="0"/>
        <v>0.496282665098789</v>
      </c>
      <c r="I36" s="165">
        <v>447064888</v>
      </c>
      <c r="J36" s="165">
        <v>24426482.34999999</v>
      </c>
      <c r="K36" s="91">
        <f t="shared" si="1"/>
        <v>0.05463744303265433</v>
      </c>
      <c r="M36" s="165">
        <f t="shared" si="2"/>
        <v>-58824060</v>
      </c>
      <c r="N36" s="165">
        <f t="shared" si="3"/>
        <v>168250710.47000054</v>
      </c>
    </row>
    <row r="37" spans="2:14" ht="12.75">
      <c r="B37" s="112" t="s">
        <v>92</v>
      </c>
      <c r="C37" s="113"/>
      <c r="D37" s="89"/>
      <c r="E37" s="165">
        <v>0</v>
      </c>
      <c r="F37" s="165">
        <v>0</v>
      </c>
      <c r="G37" s="91" t="str">
        <f t="shared" si="0"/>
        <v> </v>
      </c>
      <c r="I37" s="165">
        <v>0</v>
      </c>
      <c r="J37" s="165">
        <v>0</v>
      </c>
      <c r="K37" s="91" t="str">
        <f t="shared" si="1"/>
        <v> </v>
      </c>
      <c r="M37" s="165">
        <f t="shared" si="2"/>
        <v>0</v>
      </c>
      <c r="N37" s="165">
        <f aca="true" t="shared" si="4" ref="N37:N42">+F37-J37</f>
        <v>0</v>
      </c>
    </row>
    <row r="38" spans="2:14" ht="12.75">
      <c r="B38" s="213" t="s">
        <v>93</v>
      </c>
      <c r="C38" s="213"/>
      <c r="D38" s="89"/>
      <c r="E38" s="165">
        <v>7802931</v>
      </c>
      <c r="F38" s="165">
        <v>327320.27</v>
      </c>
      <c r="G38" s="91">
        <f t="shared" si="0"/>
        <v>0.04194837427115529</v>
      </c>
      <c r="I38" s="165">
        <v>5318356</v>
      </c>
      <c r="J38" s="165">
        <v>323985.63</v>
      </c>
      <c r="K38" s="91">
        <f t="shared" si="1"/>
        <v>0.06091837966469338</v>
      </c>
      <c r="M38" s="165">
        <f>+E38-I38</f>
        <v>2484575</v>
      </c>
      <c r="N38" s="165">
        <f t="shared" si="4"/>
        <v>3334.640000000014</v>
      </c>
    </row>
    <row r="39" spans="2:14" ht="12.75">
      <c r="B39" s="213" t="s">
        <v>94</v>
      </c>
      <c r="C39" s="213"/>
      <c r="D39" s="89"/>
      <c r="E39" s="165">
        <v>20691592</v>
      </c>
      <c r="F39" s="165">
        <v>4405696.069999999</v>
      </c>
      <c r="G39" s="91">
        <f t="shared" si="0"/>
        <v>0.2129220443743526</v>
      </c>
      <c r="I39" s="165">
        <v>55274876</v>
      </c>
      <c r="J39" s="165">
        <v>9599850.670000002</v>
      </c>
      <c r="K39" s="91">
        <f t="shared" si="1"/>
        <v>0.17367475722604972</v>
      </c>
      <c r="M39" s="165">
        <f>+E39-I39</f>
        <v>-34583284</v>
      </c>
      <c r="N39" s="165">
        <f t="shared" si="4"/>
        <v>-5194154.600000002</v>
      </c>
    </row>
    <row r="40" spans="2:14" ht="12.75">
      <c r="B40" s="212" t="s">
        <v>95</v>
      </c>
      <c r="C40" s="212"/>
      <c r="D40" s="89"/>
      <c r="E40" s="169">
        <v>87835527</v>
      </c>
      <c r="F40" s="169">
        <v>29178828.830000006</v>
      </c>
      <c r="G40" s="94">
        <f t="shared" si="0"/>
        <v>0.3321984830807699</v>
      </c>
      <c r="I40" s="169">
        <v>628478036</v>
      </c>
      <c r="J40" s="169">
        <v>30333227.030000005</v>
      </c>
      <c r="K40" s="94">
        <f t="shared" si="1"/>
        <v>0.04826457774572094</v>
      </c>
      <c r="M40" s="169">
        <f>+E40-I40</f>
        <v>-540642509</v>
      </c>
      <c r="N40" s="169">
        <f t="shared" si="4"/>
        <v>-1154398.1999999993</v>
      </c>
    </row>
    <row r="41" spans="5:14" ht="3.75" customHeight="1">
      <c r="E41" s="171"/>
      <c r="F41" s="171"/>
      <c r="G41" s="86"/>
      <c r="I41" s="171">
        <v>0</v>
      </c>
      <c r="J41" s="171" t="s">
        <v>134</v>
      </c>
      <c r="K41" s="86" t="str">
        <f t="shared" si="1"/>
        <v> </v>
      </c>
      <c r="M41" s="171"/>
      <c r="N41" s="171"/>
    </row>
    <row r="42" spans="2:14" ht="21" customHeight="1">
      <c r="B42" s="210" t="s">
        <v>96</v>
      </c>
      <c r="C42" s="210"/>
      <c r="D42" s="45"/>
      <c r="E42" s="166">
        <f>+E33+E31+E29+E22+E19+E16+E13+E9</f>
        <v>12550078889</v>
      </c>
      <c r="F42" s="166">
        <f>+F33+F31+F29+F22+F19+F16+F13+F9</f>
        <v>5404826286.020004</v>
      </c>
      <c r="G42" s="131">
        <f>IF(E42=0," ",F42/E42)</f>
        <v>0.43066074196213</v>
      </c>
      <c r="I42" s="166">
        <f>+I33+I31+I29+I22+I19+I16+I13+I9</f>
        <v>10057958198</v>
      </c>
      <c r="J42" s="166">
        <f>+J33+J31+J29+J22+J19+J16+J13+J9</f>
        <v>3455822836.3099957</v>
      </c>
      <c r="K42" s="131">
        <f>IF(I42=0," ",J42/I42)</f>
        <v>0.3435908927318049</v>
      </c>
      <c r="M42" s="166">
        <f>+E42-I42</f>
        <v>2492120691</v>
      </c>
      <c r="N42" s="166">
        <f t="shared" si="4"/>
        <v>1949003449.7100086</v>
      </c>
    </row>
    <row r="43" ht="12.75">
      <c r="B43" s="65" t="s">
        <v>144</v>
      </c>
    </row>
    <row r="44" ht="12.75">
      <c r="B44" s="64" t="s">
        <v>139</v>
      </c>
    </row>
    <row r="45" ht="12.75">
      <c r="B45" s="1"/>
    </row>
  </sheetData>
  <sheetProtection/>
  <mergeCells count="40">
    <mergeCell ref="B27:C27"/>
    <mergeCell ref="B21:C21"/>
    <mergeCell ref="B26:C26"/>
    <mergeCell ref="B25:C25"/>
    <mergeCell ref="B33:C33"/>
    <mergeCell ref="B11:C11"/>
    <mergeCell ref="B7:C8"/>
    <mergeCell ref="B28:C28"/>
    <mergeCell ref="B32:C32"/>
    <mergeCell ref="B18:C18"/>
    <mergeCell ref="B17:C17"/>
    <mergeCell ref="B42:C42"/>
    <mergeCell ref="B24:C24"/>
    <mergeCell ref="B29:C29"/>
    <mergeCell ref="B30:C30"/>
    <mergeCell ref="B31:C31"/>
    <mergeCell ref="B40:C40"/>
    <mergeCell ref="B39:C39"/>
    <mergeCell ref="B38:C38"/>
    <mergeCell ref="B36:C36"/>
    <mergeCell ref="B34:C34"/>
    <mergeCell ref="B35:C35"/>
    <mergeCell ref="B23:C23"/>
    <mergeCell ref="I7:K7"/>
    <mergeCell ref="B9:C9"/>
    <mergeCell ref="B13:C13"/>
    <mergeCell ref="B16:C16"/>
    <mergeCell ref="B19:C19"/>
    <mergeCell ref="B22:C22"/>
    <mergeCell ref="B20:C20"/>
    <mergeCell ref="B12:C12"/>
    <mergeCell ref="B15:C15"/>
    <mergeCell ref="B10:C10"/>
    <mergeCell ref="E7:G7"/>
    <mergeCell ref="B5:C5"/>
    <mergeCell ref="B1:N1"/>
    <mergeCell ref="B2:N2"/>
    <mergeCell ref="B3:N3"/>
    <mergeCell ref="B14:C14"/>
    <mergeCell ref="M7:N7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scale="69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showGridLines="0" showZeros="0" zoomScale="115" zoomScaleNormal="115" zoomScalePageLayoutView="0" workbookViewId="0" topLeftCell="A1">
      <selection activeCell="A9" sqref="A9:A10"/>
    </sheetView>
  </sheetViews>
  <sheetFormatPr defaultColWidth="16.8515625" defaultRowHeight="12.75"/>
  <cols>
    <col min="1" max="1" width="35.00390625" style="37" customWidth="1"/>
    <col min="2" max="2" width="14.28125" style="37" bestFit="1" customWidth="1"/>
    <col min="3" max="3" width="13.7109375" style="37" bestFit="1" customWidth="1"/>
    <col min="4" max="4" width="12.8515625" style="37" bestFit="1" customWidth="1"/>
    <col min="5" max="6" width="12.00390625" style="37" bestFit="1" customWidth="1"/>
    <col min="7" max="7" width="11.8515625" style="37" bestFit="1" customWidth="1"/>
    <col min="8" max="9" width="12.00390625" style="37" bestFit="1" customWidth="1"/>
    <col min="10" max="10" width="9.7109375" style="37" bestFit="1" customWidth="1"/>
    <col min="11" max="11" width="12.421875" style="37" bestFit="1" customWidth="1"/>
    <col min="12" max="12" width="11.57421875" style="37" bestFit="1" customWidth="1"/>
    <col min="13" max="13" width="12.00390625" style="37" bestFit="1" customWidth="1"/>
    <col min="14" max="15" width="11.57421875" style="37" customWidth="1"/>
    <col min="16" max="16" width="10.7109375" style="37" bestFit="1" customWidth="1"/>
    <col min="17" max="19" width="9.7109375" style="37" customWidth="1"/>
    <col min="20" max="21" width="11.57421875" style="37" customWidth="1"/>
    <col min="22" max="22" width="12.00390625" style="37" bestFit="1" customWidth="1"/>
    <col min="23" max="23" width="7.7109375" style="103" bestFit="1" customWidth="1"/>
    <col min="24" max="16384" width="16.8515625" style="37" customWidth="1"/>
  </cols>
  <sheetData>
    <row r="1" spans="1:23" ht="20.25">
      <c r="A1" s="225" t="s">
        <v>11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</row>
    <row r="2" spans="1:23" ht="18.75">
      <c r="A2" s="223" t="s">
        <v>12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</row>
    <row r="3" spans="1:23" ht="15">
      <c r="A3" s="224" t="s">
        <v>116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</row>
    <row r="4" spans="2:23" ht="15.7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3" ht="15">
      <c r="A5" s="56" t="s">
        <v>23</v>
      </c>
      <c r="B5" s="57"/>
      <c r="C5" s="57"/>
      <c r="D5" s="57"/>
      <c r="E5" s="57"/>
      <c r="F5" s="57"/>
      <c r="G5" s="57"/>
      <c r="H5" s="58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99"/>
    </row>
    <row r="6" spans="1:23" ht="15">
      <c r="A6" s="56" t="s">
        <v>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7"/>
      <c r="W6" s="99"/>
    </row>
    <row r="7" spans="1:23" ht="15.75" thickBot="1">
      <c r="A7" s="56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7"/>
      <c r="W7" s="99"/>
    </row>
    <row r="8" spans="1:23" ht="15.75" thickBot="1">
      <c r="A8" s="56"/>
      <c r="B8" s="226" t="s">
        <v>26</v>
      </c>
      <c r="C8" s="227"/>
      <c r="D8" s="228"/>
      <c r="E8" s="226" t="s">
        <v>151</v>
      </c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8"/>
    </row>
    <row r="9" spans="1:23" ht="22.5" customHeight="1">
      <c r="A9" s="229" t="s">
        <v>133</v>
      </c>
      <c r="B9" s="234" t="s">
        <v>24</v>
      </c>
      <c r="C9" s="235"/>
      <c r="D9" s="236"/>
      <c r="E9" s="234" t="s">
        <v>28</v>
      </c>
      <c r="F9" s="235"/>
      <c r="G9" s="236"/>
      <c r="H9" s="220" t="s">
        <v>29</v>
      </c>
      <c r="I9" s="221"/>
      <c r="J9" s="222"/>
      <c r="K9" s="220" t="s">
        <v>135</v>
      </c>
      <c r="L9" s="221"/>
      <c r="M9" s="222"/>
      <c r="N9" s="220" t="s">
        <v>30</v>
      </c>
      <c r="O9" s="221"/>
      <c r="P9" s="222"/>
      <c r="Q9" s="220" t="s">
        <v>137</v>
      </c>
      <c r="R9" s="221"/>
      <c r="S9" s="222"/>
      <c r="T9" s="231" t="s">
        <v>4</v>
      </c>
      <c r="U9" s="232"/>
      <c r="V9" s="232"/>
      <c r="W9" s="233"/>
    </row>
    <row r="10" spans="1:23" ht="15">
      <c r="A10" s="230"/>
      <c r="B10" s="133">
        <v>2022</v>
      </c>
      <c r="C10" s="134">
        <v>2023</v>
      </c>
      <c r="D10" s="135" t="s">
        <v>13</v>
      </c>
      <c r="E10" s="133">
        <v>2022</v>
      </c>
      <c r="F10" s="191">
        <v>2023</v>
      </c>
      <c r="G10" s="135" t="s">
        <v>13</v>
      </c>
      <c r="H10" s="133">
        <v>2022</v>
      </c>
      <c r="I10" s="191">
        <v>2023</v>
      </c>
      <c r="J10" s="135" t="s">
        <v>13</v>
      </c>
      <c r="K10" s="133">
        <v>2022</v>
      </c>
      <c r="L10" s="191">
        <v>2023</v>
      </c>
      <c r="M10" s="135" t="s">
        <v>13</v>
      </c>
      <c r="N10" s="133">
        <v>2022</v>
      </c>
      <c r="O10" s="191">
        <v>2023</v>
      </c>
      <c r="P10" s="135" t="s">
        <v>13</v>
      </c>
      <c r="Q10" s="133">
        <v>2022</v>
      </c>
      <c r="R10" s="191">
        <v>2023</v>
      </c>
      <c r="S10" s="135" t="s">
        <v>13</v>
      </c>
      <c r="T10" s="133">
        <v>2022</v>
      </c>
      <c r="U10" s="191">
        <v>2023</v>
      </c>
      <c r="V10" s="134" t="s">
        <v>13</v>
      </c>
      <c r="W10" s="136" t="s">
        <v>14</v>
      </c>
    </row>
    <row r="11" spans="1:23" ht="4.5" customHeight="1">
      <c r="A11" s="38"/>
      <c r="B11" s="60"/>
      <c r="C11" s="61"/>
      <c r="D11" s="62"/>
      <c r="E11" s="60"/>
      <c r="F11" s="61"/>
      <c r="G11" s="62"/>
      <c r="H11" s="60"/>
      <c r="I11" s="61"/>
      <c r="J11" s="62"/>
      <c r="K11" s="60"/>
      <c r="L11" s="61"/>
      <c r="M11" s="62"/>
      <c r="N11" s="60"/>
      <c r="O11" s="61"/>
      <c r="P11" s="62"/>
      <c r="Q11" s="60"/>
      <c r="R11" s="61"/>
      <c r="S11" s="62"/>
      <c r="T11" s="60"/>
      <c r="U11" s="61"/>
      <c r="V11" s="61"/>
      <c r="W11" s="100"/>
    </row>
    <row r="12" spans="1:24" ht="15">
      <c r="A12" s="132" t="s">
        <v>15</v>
      </c>
      <c r="B12" s="172">
        <f>SUM(B14:B18)</f>
        <v>11568603125</v>
      </c>
      <c r="C12" s="173">
        <f>SUM(C14:C18)</f>
        <v>8438345130</v>
      </c>
      <c r="D12" s="174">
        <f>+C12-B12</f>
        <v>-3130257995</v>
      </c>
      <c r="E12" s="172">
        <f>SUM(E14:E18)</f>
        <v>3461230682.820009</v>
      </c>
      <c r="F12" s="173">
        <f>SUM(F14:F18)</f>
        <v>2927124156.340001</v>
      </c>
      <c r="G12" s="174">
        <f>+F12-E12</f>
        <v>-534106526.4800081</v>
      </c>
      <c r="H12" s="172">
        <f>SUM(H14:H18)</f>
        <v>49587462.87999997</v>
      </c>
      <c r="I12" s="175">
        <f>SUM(I14:I18)</f>
        <v>0</v>
      </c>
      <c r="J12" s="176">
        <f>+I12-H12</f>
        <v>-49587462.87999997</v>
      </c>
      <c r="K12" s="172">
        <f>SUM(K14:K18)</f>
        <v>1408257305.0900002</v>
      </c>
      <c r="L12" s="173">
        <f>SUM(L14:L18)</f>
        <v>0</v>
      </c>
      <c r="M12" s="174">
        <f>+L12-K12</f>
        <v>-1408257305.0900002</v>
      </c>
      <c r="N12" s="172">
        <f>SUM(N14:N18)</f>
        <v>160722928.02000007</v>
      </c>
      <c r="O12" s="173">
        <f>SUM(O14:O18)</f>
        <v>280028288.3499999</v>
      </c>
      <c r="P12" s="174">
        <f>+O12-N12</f>
        <v>119305360.32999983</v>
      </c>
      <c r="Q12" s="172">
        <f>SUM(Q14:Q18)</f>
        <v>0</v>
      </c>
      <c r="R12" s="173">
        <f>SUM(R14:R18)</f>
        <v>38825</v>
      </c>
      <c r="S12" s="174">
        <f>+R12-Q12</f>
        <v>38825</v>
      </c>
      <c r="T12" s="172">
        <f>SUM(T14:T18)</f>
        <v>5079798378.810009</v>
      </c>
      <c r="U12" s="173">
        <f>SUM(U14:U18)</f>
        <v>3207191269.6900015</v>
      </c>
      <c r="V12" s="173">
        <f>+U12-T12</f>
        <v>-1872607109.1200075</v>
      </c>
      <c r="W12" s="101">
        <f>IF(T12=0,"",V12/T12)</f>
        <v>-0.3686380776314755</v>
      </c>
      <c r="X12" s="40"/>
    </row>
    <row r="13" spans="1:23" ht="4.5" customHeight="1">
      <c r="A13" s="38"/>
      <c r="B13" s="177"/>
      <c r="C13" s="178"/>
      <c r="D13" s="179"/>
      <c r="E13" s="177"/>
      <c r="F13" s="178"/>
      <c r="G13" s="179"/>
      <c r="H13" s="177"/>
      <c r="I13" s="178"/>
      <c r="J13" s="179"/>
      <c r="K13" s="177"/>
      <c r="L13" s="178"/>
      <c r="M13" s="179"/>
      <c r="N13" s="177"/>
      <c r="O13" s="178"/>
      <c r="P13" s="179"/>
      <c r="Q13" s="177"/>
      <c r="R13" s="178"/>
      <c r="S13" s="179"/>
      <c r="T13" s="177"/>
      <c r="U13" s="178"/>
      <c r="V13" s="178"/>
      <c r="W13" s="100">
        <f aca="true" t="shared" si="0" ref="W13:W25">IF(T13=0,"",V13/T13)</f>
      </c>
    </row>
    <row r="14" spans="1:25" ht="15">
      <c r="A14" s="114" t="s">
        <v>36</v>
      </c>
      <c r="B14" s="177">
        <f>+Egresos_1!F20</f>
        <v>2859067588</v>
      </c>
      <c r="C14" s="178">
        <f>+Egresos_1!J20</f>
        <v>3210803716</v>
      </c>
      <c r="D14" s="179">
        <f>+C14-B14</f>
        <v>351736128</v>
      </c>
      <c r="E14" s="177">
        <v>1272915357.190011</v>
      </c>
      <c r="F14" s="178">
        <v>1424505279.1799974</v>
      </c>
      <c r="G14" s="179">
        <f>+F14-E14</f>
        <v>151589921.98998642</v>
      </c>
      <c r="H14" s="177">
        <v>56278</v>
      </c>
      <c r="I14" s="178">
        <v>0</v>
      </c>
      <c r="J14" s="179">
        <f>+I14-H14</f>
        <v>-56278</v>
      </c>
      <c r="K14" s="177">
        <v>14965689</v>
      </c>
      <c r="L14" s="178">
        <v>0</v>
      </c>
      <c r="M14" s="179">
        <f>+L14-K14</f>
        <v>-14965689</v>
      </c>
      <c r="N14" s="177">
        <v>18505</v>
      </c>
      <c r="O14" s="178">
        <v>0</v>
      </c>
      <c r="P14" s="179">
        <f>+O14-N14</f>
        <v>-18505</v>
      </c>
      <c r="Q14" s="177">
        <v>0</v>
      </c>
      <c r="R14" s="178">
        <v>0</v>
      </c>
      <c r="S14" s="179">
        <f>+R14-Q14</f>
        <v>0</v>
      </c>
      <c r="T14" s="177">
        <f aca="true" t="shared" si="1" ref="T14:U18">+E14+H14+K14+N14+Q14</f>
        <v>1287955829.190011</v>
      </c>
      <c r="U14" s="178">
        <f t="shared" si="1"/>
        <v>1424505279.1799974</v>
      </c>
      <c r="V14" s="178">
        <f>+U14-T14</f>
        <v>136549449.98998642</v>
      </c>
      <c r="W14" s="100">
        <f t="shared" si="0"/>
        <v>0.10602028959010316</v>
      </c>
      <c r="Y14" s="39"/>
    </row>
    <row r="15" spans="1:25" ht="15">
      <c r="A15" s="114" t="s">
        <v>37</v>
      </c>
      <c r="B15" s="177">
        <f>+Egresos_1!F21</f>
        <v>162270576</v>
      </c>
      <c r="C15" s="178">
        <f>+Egresos_1!J21</f>
        <v>156449141</v>
      </c>
      <c r="D15" s="179">
        <f>+C15-B15</f>
        <v>-5821435</v>
      </c>
      <c r="E15" s="177">
        <v>75153142.99</v>
      </c>
      <c r="F15" s="178">
        <v>75347165.42</v>
      </c>
      <c r="G15" s="179">
        <f>+F15-E15</f>
        <v>194022.43000000715</v>
      </c>
      <c r="H15" s="177">
        <v>0</v>
      </c>
      <c r="I15" s="178">
        <v>0</v>
      </c>
      <c r="J15" s="179">
        <f>+I15-H15</f>
        <v>0</v>
      </c>
      <c r="K15" s="177"/>
      <c r="L15" s="178">
        <v>0</v>
      </c>
      <c r="M15" s="179">
        <f>+L15-K15</f>
        <v>0</v>
      </c>
      <c r="N15" s="177"/>
      <c r="O15" s="178">
        <v>0</v>
      </c>
      <c r="P15" s="179">
        <f>+O15-N15</f>
        <v>0</v>
      </c>
      <c r="Q15" s="177">
        <v>0</v>
      </c>
      <c r="R15" s="178">
        <v>0</v>
      </c>
      <c r="S15" s="179">
        <f>+R15-Q15</f>
        <v>0</v>
      </c>
      <c r="T15" s="177">
        <f t="shared" si="1"/>
        <v>75153142.99</v>
      </c>
      <c r="U15" s="178">
        <f t="shared" si="1"/>
        <v>75347165.42</v>
      </c>
      <c r="V15" s="178">
        <f>+U15-T15</f>
        <v>194022.43000000715</v>
      </c>
      <c r="W15" s="100">
        <f t="shared" si="0"/>
        <v>0.0025816941551709167</v>
      </c>
      <c r="Y15" s="39"/>
    </row>
    <row r="16" spans="1:25" ht="15">
      <c r="A16" s="114" t="s">
        <v>38</v>
      </c>
      <c r="B16" s="177">
        <f>+Egresos_1!F22</f>
        <v>7580706379</v>
      </c>
      <c r="C16" s="178">
        <f>+Egresos_1!J22</f>
        <v>4243628107</v>
      </c>
      <c r="D16" s="179">
        <f>+C16-B16</f>
        <v>-3337078272</v>
      </c>
      <c r="E16" s="177">
        <v>1872816598.9799979</v>
      </c>
      <c r="F16" s="178">
        <v>1180114650.6000035</v>
      </c>
      <c r="G16" s="179">
        <f>+F16-E16</f>
        <v>-692701948.3799944</v>
      </c>
      <c r="H16" s="177">
        <v>49036092.339999974</v>
      </c>
      <c r="I16" s="178">
        <v>0</v>
      </c>
      <c r="J16" s="179">
        <f>+I16-H16</f>
        <v>-49036092.339999974</v>
      </c>
      <c r="K16" s="177">
        <v>1345928922.0900002</v>
      </c>
      <c r="L16" s="178">
        <v>0</v>
      </c>
      <c r="M16" s="179">
        <f>+L16-K16</f>
        <v>-1345928922.0900002</v>
      </c>
      <c r="N16" s="177">
        <v>160666998.02000007</v>
      </c>
      <c r="O16" s="178">
        <v>280023788.3499999</v>
      </c>
      <c r="P16" s="179">
        <f>+O16-N16</f>
        <v>119356790.32999983</v>
      </c>
      <c r="Q16" s="177">
        <v>0</v>
      </c>
      <c r="R16" s="178">
        <v>38825</v>
      </c>
      <c r="S16" s="179">
        <f>+R16-Q16</f>
        <v>38825</v>
      </c>
      <c r="T16" s="177">
        <f t="shared" si="1"/>
        <v>3428448611.429998</v>
      </c>
      <c r="U16" s="178">
        <f t="shared" si="1"/>
        <v>1460177263.9500034</v>
      </c>
      <c r="V16" s="178">
        <f>+U16-T16</f>
        <v>-1968271347.4799945</v>
      </c>
      <c r="W16" s="100">
        <f>IF(T16=0,"",V16/T16)</f>
        <v>-0.5740997082231409</v>
      </c>
      <c r="Y16" s="39"/>
    </row>
    <row r="17" spans="1:25" ht="15">
      <c r="A17" s="114" t="s">
        <v>107</v>
      </c>
      <c r="B17" s="177">
        <f>+Egresos_1!F23</f>
        <v>554461061</v>
      </c>
      <c r="C17" s="178">
        <f>+Egresos_1!J23</f>
        <v>505587414</v>
      </c>
      <c r="D17" s="179">
        <f>+C17-B17</f>
        <v>-48873647</v>
      </c>
      <c r="E17" s="177">
        <v>48880531.089999996</v>
      </c>
      <c r="F17" s="178">
        <v>144277875.8</v>
      </c>
      <c r="G17" s="179">
        <f>+F17-E17</f>
        <v>95397344.71000001</v>
      </c>
      <c r="H17" s="177">
        <v>251565</v>
      </c>
      <c r="I17" s="178">
        <v>0</v>
      </c>
      <c r="J17" s="179">
        <f>+I17-H17</f>
        <v>-251565</v>
      </c>
      <c r="K17" s="177"/>
      <c r="L17" s="178">
        <v>0</v>
      </c>
      <c r="M17" s="179">
        <f>+L17-K17</f>
        <v>0</v>
      </c>
      <c r="N17" s="177"/>
      <c r="O17" s="178">
        <v>0</v>
      </c>
      <c r="P17" s="179">
        <f>+O17-N17</f>
        <v>0</v>
      </c>
      <c r="Q17" s="177">
        <v>0</v>
      </c>
      <c r="R17" s="178">
        <v>0</v>
      </c>
      <c r="S17" s="179">
        <f>+R17-Q17</f>
        <v>0</v>
      </c>
      <c r="T17" s="177">
        <f t="shared" si="1"/>
        <v>49132096.089999996</v>
      </c>
      <c r="U17" s="178">
        <f t="shared" si="1"/>
        <v>144277875.8</v>
      </c>
      <c r="V17" s="178">
        <f>+U17-T17</f>
        <v>95145779.71000001</v>
      </c>
      <c r="W17" s="100">
        <f>IF(T17=0,"",V17/T17)</f>
        <v>1.9365300339662348</v>
      </c>
      <c r="Y17" s="39"/>
    </row>
    <row r="18" spans="1:25" ht="15">
      <c r="A18" s="114" t="s">
        <v>61</v>
      </c>
      <c r="B18" s="177">
        <f>+Egresos_1!F24</f>
        <v>412097521</v>
      </c>
      <c r="C18" s="178">
        <f>+Egresos_1!J24</f>
        <v>321876752</v>
      </c>
      <c r="D18" s="179">
        <f>+C18-B18</f>
        <v>-90220769</v>
      </c>
      <c r="E18" s="177">
        <v>191465052.56999993</v>
      </c>
      <c r="F18" s="178">
        <v>102879185.34000002</v>
      </c>
      <c r="G18" s="179">
        <f>+F18-E18</f>
        <v>-88585867.22999991</v>
      </c>
      <c r="H18" s="177">
        <v>243527.54</v>
      </c>
      <c r="I18" s="178">
        <v>0</v>
      </c>
      <c r="J18" s="179">
        <f>+I18-H18</f>
        <v>-243527.54</v>
      </c>
      <c r="K18" s="177">
        <v>47362694</v>
      </c>
      <c r="L18" s="178">
        <v>0</v>
      </c>
      <c r="M18" s="179">
        <f>+L18-K18</f>
        <v>-47362694</v>
      </c>
      <c r="N18" s="177">
        <v>37425</v>
      </c>
      <c r="O18" s="178">
        <v>4500</v>
      </c>
      <c r="P18" s="179">
        <f>+O18-N18</f>
        <v>-32925</v>
      </c>
      <c r="Q18" s="177">
        <v>0</v>
      </c>
      <c r="R18" s="178">
        <v>0</v>
      </c>
      <c r="S18" s="179">
        <f>+R18-Q18</f>
        <v>0</v>
      </c>
      <c r="T18" s="177">
        <f t="shared" si="1"/>
        <v>239108699.10999992</v>
      </c>
      <c r="U18" s="178">
        <f t="shared" si="1"/>
        <v>102883685.34000002</v>
      </c>
      <c r="V18" s="178">
        <f>+U18-T18</f>
        <v>-136225013.76999992</v>
      </c>
      <c r="W18" s="100">
        <f>IF(T18=0,"",V18/T18)</f>
        <v>-0.5697200238931113</v>
      </c>
      <c r="Y18" s="39"/>
    </row>
    <row r="19" spans="1:23" ht="4.5" customHeight="1">
      <c r="A19" s="38"/>
      <c r="B19" s="177"/>
      <c r="C19" s="178"/>
      <c r="D19" s="179"/>
      <c r="E19" s="177"/>
      <c r="F19" s="178"/>
      <c r="G19" s="179"/>
      <c r="H19" s="177"/>
      <c r="I19" s="178"/>
      <c r="J19" s="179"/>
      <c r="K19" s="177"/>
      <c r="L19" s="178"/>
      <c r="M19" s="179"/>
      <c r="N19" s="177"/>
      <c r="O19" s="178"/>
      <c r="P19" s="179"/>
      <c r="Q19" s="177"/>
      <c r="R19" s="178"/>
      <c r="S19" s="179"/>
      <c r="T19" s="177"/>
      <c r="U19" s="178"/>
      <c r="V19" s="178"/>
      <c r="W19" s="100">
        <f t="shared" si="0"/>
      </c>
    </row>
    <row r="20" spans="1:24" ht="15">
      <c r="A20" s="132" t="s">
        <v>16</v>
      </c>
      <c r="B20" s="172">
        <f>+B22+B23</f>
        <v>981475764</v>
      </c>
      <c r="C20" s="175">
        <f>+C22+C23</f>
        <v>1619613068</v>
      </c>
      <c r="D20" s="174">
        <f>+C20-B20</f>
        <v>638137304</v>
      </c>
      <c r="E20" s="172">
        <f>+E22+E23</f>
        <v>126976551.41</v>
      </c>
      <c r="F20" s="175">
        <f>+F22+F23</f>
        <v>218893145.89000005</v>
      </c>
      <c r="G20" s="174">
        <f>+F20-E20</f>
        <v>91916594.48000005</v>
      </c>
      <c r="H20" s="172">
        <f>+H22+H23</f>
        <v>2287641.8199999994</v>
      </c>
      <c r="I20" s="175">
        <f>+I22+I23</f>
        <v>0</v>
      </c>
      <c r="J20" s="176">
        <f>+I20-H20</f>
        <v>-2287641.8199999994</v>
      </c>
      <c r="K20" s="172">
        <f>+K22+K23</f>
        <v>190810625.08</v>
      </c>
      <c r="L20" s="175">
        <f>+L22+L23</f>
        <v>20921494.38</v>
      </c>
      <c r="M20" s="176">
        <f>+L20-K20</f>
        <v>-169889130.70000002</v>
      </c>
      <c r="N20" s="172">
        <f>+N22+N23</f>
        <v>4953088.9</v>
      </c>
      <c r="O20" s="175">
        <f>+O22+O23</f>
        <v>8816926.35</v>
      </c>
      <c r="P20" s="174">
        <f>+O20-N20</f>
        <v>3863837.4499999993</v>
      </c>
      <c r="Q20" s="172">
        <f>+Q22+Q23</f>
        <v>0</v>
      </c>
      <c r="R20" s="175">
        <f>+R22+R23</f>
        <v>0</v>
      </c>
      <c r="S20" s="174">
        <f>+R20-Q20</f>
        <v>0</v>
      </c>
      <c r="T20" s="172">
        <f>+T22+T23</f>
        <v>325027907.21</v>
      </c>
      <c r="U20" s="175">
        <f>+U22+U23</f>
        <v>248631566.62000003</v>
      </c>
      <c r="V20" s="173">
        <f>+U20-T20</f>
        <v>-76396340.58999994</v>
      </c>
      <c r="W20" s="101">
        <f t="shared" si="0"/>
        <v>-0.2350454803889821</v>
      </c>
      <c r="X20" s="40"/>
    </row>
    <row r="21" spans="1:24" ht="4.5" customHeight="1">
      <c r="A21" s="38"/>
      <c r="B21" s="177"/>
      <c r="C21" s="178"/>
      <c r="D21" s="179"/>
      <c r="E21" s="177"/>
      <c r="F21" s="178"/>
      <c r="G21" s="179"/>
      <c r="H21" s="177"/>
      <c r="I21" s="178"/>
      <c r="J21" s="179"/>
      <c r="K21" s="177"/>
      <c r="L21" s="178"/>
      <c r="M21" s="179"/>
      <c r="N21" s="177"/>
      <c r="O21" s="178"/>
      <c r="P21" s="179"/>
      <c r="Q21" s="177"/>
      <c r="R21" s="178"/>
      <c r="S21" s="179"/>
      <c r="T21" s="177"/>
      <c r="U21" s="178"/>
      <c r="V21" s="178"/>
      <c r="W21" s="100">
        <f t="shared" si="0"/>
      </c>
      <c r="X21" s="40"/>
    </row>
    <row r="22" spans="1:24" ht="15">
      <c r="A22" s="114" t="s">
        <v>107</v>
      </c>
      <c r="B22" s="177">
        <f>+Egresos_1!F26</f>
        <v>22216697</v>
      </c>
      <c r="C22" s="178">
        <f>+Egresos_1!J26</f>
        <v>1199513</v>
      </c>
      <c r="D22" s="179">
        <f>+C22-B22</f>
        <v>-21017184</v>
      </c>
      <c r="E22" s="177">
        <v>2546619</v>
      </c>
      <c r="F22" s="178">
        <v>0</v>
      </c>
      <c r="G22" s="179">
        <f>+F22-E22</f>
        <v>-2546619</v>
      </c>
      <c r="H22" s="180">
        <v>0</v>
      </c>
      <c r="I22" s="181">
        <v>0</v>
      </c>
      <c r="J22" s="179">
        <f>+I22-H22</f>
        <v>0</v>
      </c>
      <c r="K22" s="177">
        <v>0</v>
      </c>
      <c r="L22" s="178">
        <v>0</v>
      </c>
      <c r="M22" s="179">
        <f>+L22-K22</f>
        <v>0</v>
      </c>
      <c r="N22" s="177">
        <v>0</v>
      </c>
      <c r="O22" s="178">
        <v>0</v>
      </c>
      <c r="P22" s="179">
        <f>+O22-N22</f>
        <v>0</v>
      </c>
      <c r="Q22" s="177">
        <v>0</v>
      </c>
      <c r="R22" s="178">
        <v>0</v>
      </c>
      <c r="S22" s="179">
        <f>+R22-Q22</f>
        <v>0</v>
      </c>
      <c r="T22" s="177">
        <f>+E22+H22+K22+N22+Q22</f>
        <v>2546619</v>
      </c>
      <c r="U22" s="182">
        <f>+F22+I22+L22+O22+R22</f>
        <v>0</v>
      </c>
      <c r="V22" s="178">
        <f>+U22-T22</f>
        <v>-2546619</v>
      </c>
      <c r="W22" s="100">
        <f t="shared" si="0"/>
        <v>-1</v>
      </c>
      <c r="X22" s="40"/>
    </row>
    <row r="23" spans="1:25" ht="15">
      <c r="A23" s="85" t="s">
        <v>39</v>
      </c>
      <c r="B23" s="172">
        <f>+B24+B25</f>
        <v>959259067</v>
      </c>
      <c r="C23" s="173">
        <f>+C24+C25</f>
        <v>1618413555</v>
      </c>
      <c r="D23" s="174">
        <f>+C23-B23</f>
        <v>659154488</v>
      </c>
      <c r="E23" s="172">
        <f>+E24+E25</f>
        <v>124429932.41</v>
      </c>
      <c r="F23" s="173">
        <f>+F24+F25</f>
        <v>218893145.89000005</v>
      </c>
      <c r="G23" s="174">
        <f>+F23-E23</f>
        <v>94463213.48000005</v>
      </c>
      <c r="H23" s="172">
        <f>+H24+H25</f>
        <v>2287641.8199999994</v>
      </c>
      <c r="I23" s="173">
        <f>+I24+I25</f>
        <v>0</v>
      </c>
      <c r="J23" s="174">
        <f>+I23-H23</f>
        <v>-2287641.8199999994</v>
      </c>
      <c r="K23" s="172">
        <f>+K24+K25</f>
        <v>190810625.08</v>
      </c>
      <c r="L23" s="173">
        <f>+L24+L25</f>
        <v>20921494.38</v>
      </c>
      <c r="M23" s="174">
        <f>+L23-K23</f>
        <v>-169889130.70000002</v>
      </c>
      <c r="N23" s="172">
        <f>+N24+N25</f>
        <v>4953088.9</v>
      </c>
      <c r="O23" s="173">
        <f>+O24+O25</f>
        <v>8816926.35</v>
      </c>
      <c r="P23" s="174">
        <f>+O23-N23</f>
        <v>3863837.4499999993</v>
      </c>
      <c r="Q23" s="172">
        <f>+Q24+Q25</f>
        <v>0</v>
      </c>
      <c r="R23" s="173">
        <f>+R24+R25</f>
        <v>0</v>
      </c>
      <c r="S23" s="174">
        <f>+R23-Q23</f>
        <v>0</v>
      </c>
      <c r="T23" s="172">
        <f>SUM(T24:T25)</f>
        <v>322481288.21</v>
      </c>
      <c r="U23" s="173">
        <f>SUM(U24:U25)</f>
        <v>248631566.62000003</v>
      </c>
      <c r="V23" s="173">
        <f>+U23-T23</f>
        <v>-73849721.58999994</v>
      </c>
      <c r="W23" s="101">
        <f t="shared" si="0"/>
        <v>-0.2290046718676867</v>
      </c>
      <c r="Y23" s="39"/>
    </row>
    <row r="24" spans="1:25" ht="15">
      <c r="A24" s="115" t="s">
        <v>57</v>
      </c>
      <c r="B24" s="177">
        <f>+Egresos_1!F29</f>
        <v>866536714</v>
      </c>
      <c r="C24" s="178">
        <f>+Egresos_1!J29</f>
        <v>1546650406</v>
      </c>
      <c r="D24" s="179">
        <f>+C24-B24</f>
        <v>680113692</v>
      </c>
      <c r="E24" s="177">
        <v>116497892.39999999</v>
      </c>
      <c r="F24" s="183">
        <v>213826233.82000005</v>
      </c>
      <c r="G24" s="179">
        <f>+F24-E24</f>
        <v>97328341.42000006</v>
      </c>
      <c r="H24" s="177">
        <v>262395.3</v>
      </c>
      <c r="I24" s="183">
        <v>0</v>
      </c>
      <c r="J24" s="179">
        <f>+I24-H24</f>
        <v>-262395.3</v>
      </c>
      <c r="K24" s="177">
        <v>189632075.08</v>
      </c>
      <c r="L24" s="183">
        <v>20921494.38</v>
      </c>
      <c r="M24" s="179">
        <f>+L24-K24</f>
        <v>-168710580.70000002</v>
      </c>
      <c r="N24" s="177">
        <v>1183744.98</v>
      </c>
      <c r="O24" s="183">
        <v>5249910.1</v>
      </c>
      <c r="P24" s="179">
        <f>+O24-N24</f>
        <v>4066165.1199999996</v>
      </c>
      <c r="Q24" s="177">
        <v>0</v>
      </c>
      <c r="R24" s="183">
        <v>0</v>
      </c>
      <c r="S24" s="179">
        <f>+R24-Q24</f>
        <v>0</v>
      </c>
      <c r="T24" s="177">
        <f>+E24+H24+K24+N24+Q24</f>
        <v>307576107.76</v>
      </c>
      <c r="U24" s="178">
        <f>+F24+I24+L24+O24+R24</f>
        <v>239997638.30000004</v>
      </c>
      <c r="V24" s="178">
        <f>+U24-T24</f>
        <v>-67578469.45999995</v>
      </c>
      <c r="W24" s="100">
        <f t="shared" si="0"/>
        <v>-0.2197130003112305</v>
      </c>
      <c r="Y24" s="39"/>
    </row>
    <row r="25" spans="1:25" ht="15.75" thickBot="1">
      <c r="A25" s="116" t="s">
        <v>58</v>
      </c>
      <c r="B25" s="177">
        <f>+Egresos_1!F30</f>
        <v>92722353</v>
      </c>
      <c r="C25" s="183">
        <f>+Egresos_1!J30</f>
        <v>71763149</v>
      </c>
      <c r="D25" s="179">
        <f>+C25-B25</f>
        <v>-20959204</v>
      </c>
      <c r="E25" s="177">
        <v>7932040.010000001</v>
      </c>
      <c r="F25" s="184">
        <v>5066912.069999998</v>
      </c>
      <c r="G25" s="179">
        <f>+F25-E25</f>
        <v>-2865127.9400000023</v>
      </c>
      <c r="H25" s="180">
        <v>2025246.5199999996</v>
      </c>
      <c r="I25" s="181">
        <v>0</v>
      </c>
      <c r="J25" s="179">
        <f>+I25-H25</f>
        <v>-2025246.5199999996</v>
      </c>
      <c r="K25" s="177">
        <v>1178550</v>
      </c>
      <c r="L25" s="184">
        <v>0</v>
      </c>
      <c r="M25" s="179">
        <f>+L25-K25</f>
        <v>-1178550</v>
      </c>
      <c r="N25" s="177">
        <v>3769343.92</v>
      </c>
      <c r="O25" s="184">
        <v>3567016.25</v>
      </c>
      <c r="P25" s="179">
        <f>+O25-N25</f>
        <v>-202327.66999999993</v>
      </c>
      <c r="Q25" s="177">
        <v>0</v>
      </c>
      <c r="R25" s="184">
        <v>0</v>
      </c>
      <c r="S25" s="179">
        <f>+R25-Q25</f>
        <v>0</v>
      </c>
      <c r="T25" s="177">
        <f>+E25+H25+K25+N25+Q25</f>
        <v>14905180.450000001</v>
      </c>
      <c r="U25" s="178">
        <f>+F25+I25+L25+O25+R25</f>
        <v>8633928.319999998</v>
      </c>
      <c r="V25" s="178">
        <f>+U25-T25</f>
        <v>-6271252.130000003</v>
      </c>
      <c r="W25" s="100">
        <f t="shared" si="0"/>
        <v>-0.42074312022166777</v>
      </c>
      <c r="Y25" s="39"/>
    </row>
    <row r="26" spans="1:23" ht="15.75" thickBot="1">
      <c r="A26" s="138" t="s">
        <v>17</v>
      </c>
      <c r="B26" s="185">
        <f>+B12+B20</f>
        <v>12550078889</v>
      </c>
      <c r="C26" s="185">
        <f>+C12+C20</f>
        <v>10057958198</v>
      </c>
      <c r="D26" s="186">
        <f>+C26-B26</f>
        <v>-2492120691</v>
      </c>
      <c r="E26" s="185">
        <f>+E12+E20</f>
        <v>3588207234.230009</v>
      </c>
      <c r="F26" s="187">
        <f>+F12+F20</f>
        <v>3146017302.230001</v>
      </c>
      <c r="G26" s="186">
        <f>+F26-E26</f>
        <v>-442189932.0000081</v>
      </c>
      <c r="H26" s="185">
        <f>+H12+H20</f>
        <v>51875104.69999997</v>
      </c>
      <c r="I26" s="188">
        <f>+I12+I20</f>
        <v>0</v>
      </c>
      <c r="J26" s="186">
        <f>+I26-H26</f>
        <v>-51875104.69999997</v>
      </c>
      <c r="K26" s="185">
        <f>+K12+K20</f>
        <v>1599067930.17</v>
      </c>
      <c r="L26" s="188">
        <f>+L12+L20</f>
        <v>20921494.38</v>
      </c>
      <c r="M26" s="189">
        <f>+L26-K26</f>
        <v>-1578146435.79</v>
      </c>
      <c r="N26" s="185">
        <f>+N12+N20</f>
        <v>165676016.92000008</v>
      </c>
      <c r="O26" s="187">
        <f>+O12+O20</f>
        <v>288845214.6999999</v>
      </c>
      <c r="P26" s="186">
        <f>+O26-N26</f>
        <v>123169197.77999985</v>
      </c>
      <c r="Q26" s="185">
        <f>+Q12+Q20</f>
        <v>0</v>
      </c>
      <c r="R26" s="187">
        <f>+R12+R20</f>
        <v>38825</v>
      </c>
      <c r="S26" s="186">
        <f>+R26-Q26</f>
        <v>38825</v>
      </c>
      <c r="T26" s="185">
        <f>+T12+T20</f>
        <v>5404826286.020009</v>
      </c>
      <c r="U26" s="187">
        <f>+U12+U20</f>
        <v>3455822836.3100014</v>
      </c>
      <c r="V26" s="187">
        <f>+U26-T26</f>
        <v>-1949003449.7100077</v>
      </c>
      <c r="W26" s="137">
        <f>IF(T26=0,"",V26/T26)</f>
        <v>-0.360604272287391</v>
      </c>
    </row>
    <row r="27" spans="1:23" ht="15">
      <c r="A27" s="65" t="s">
        <v>144</v>
      </c>
      <c r="B27" s="5"/>
      <c r="C27" s="5"/>
      <c r="D27" s="5"/>
      <c r="E27" s="5"/>
      <c r="F27" s="5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102"/>
    </row>
    <row r="28" spans="1:23" ht="15">
      <c r="A28" s="64" t="s">
        <v>141</v>
      </c>
      <c r="E28" s="66"/>
      <c r="F28" s="63"/>
      <c r="G28" s="63"/>
      <c r="H28" s="66"/>
      <c r="I28" s="63"/>
      <c r="J28" s="63"/>
      <c r="K28" s="66"/>
      <c r="L28" s="63"/>
      <c r="M28" s="63"/>
      <c r="N28" s="66"/>
      <c r="O28" s="63"/>
      <c r="P28" s="63"/>
      <c r="Q28" s="63"/>
      <c r="R28" s="63"/>
      <c r="S28" s="63"/>
      <c r="T28" s="66"/>
      <c r="U28" s="63"/>
      <c r="V28" s="63"/>
      <c r="W28" s="102"/>
    </row>
    <row r="29" spans="1:20" ht="15">
      <c r="A29" s="1"/>
      <c r="E29" s="46"/>
      <c r="F29" s="46"/>
      <c r="G29" s="46"/>
      <c r="H29" s="46"/>
      <c r="I29" s="46"/>
      <c r="J29" s="46"/>
      <c r="K29" s="46"/>
      <c r="L29" s="46"/>
      <c r="M29" s="46"/>
      <c r="N29" s="46"/>
      <c r="T29" s="190"/>
    </row>
    <row r="30" spans="2:20" ht="15">
      <c r="B30" s="42"/>
      <c r="T30" s="42"/>
    </row>
    <row r="31" spans="3:21" ht="15">
      <c r="C31" s="42"/>
      <c r="U31" s="42"/>
    </row>
  </sheetData>
  <sheetProtection/>
  <mergeCells count="13">
    <mergeCell ref="E9:G9"/>
    <mergeCell ref="Q9:S9"/>
    <mergeCell ref="H9:J9"/>
    <mergeCell ref="K9:M9"/>
    <mergeCell ref="A2:W2"/>
    <mergeCell ref="A3:W3"/>
    <mergeCell ref="A1:W1"/>
    <mergeCell ref="B8:D8"/>
    <mergeCell ref="E8:W8"/>
    <mergeCell ref="A9:A10"/>
    <mergeCell ref="T9:W9"/>
    <mergeCell ref="N9:P9"/>
    <mergeCell ref="B9:D9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56" r:id="rId1"/>
  <headerFooter alignWithMargins="0">
    <oddFooter>&amp;CPágina &amp;P de &amp;N</oddFooter>
  </headerFooter>
  <ignoredErrors>
    <ignoredError sqref="M20 M12 M26 G12:G13 G19:G21 G26 D20 D26 D12 J20 J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showGridLines="0" zoomScale="115" zoomScaleNormal="115" zoomScalePageLayoutView="0" workbookViewId="0" topLeftCell="A1">
      <selection activeCell="B7" sqref="B7:B9"/>
    </sheetView>
  </sheetViews>
  <sheetFormatPr defaultColWidth="16.57421875" defaultRowHeight="12.75"/>
  <cols>
    <col min="1" max="1" width="5.7109375" style="6" customWidth="1"/>
    <col min="2" max="2" width="37.421875" style="6" customWidth="1"/>
    <col min="3" max="3" width="0.85546875" style="26" customWidth="1"/>
    <col min="4" max="5" width="11.7109375" style="6" bestFit="1" customWidth="1"/>
    <col min="6" max="6" width="12.00390625" style="105" bestFit="1" customWidth="1"/>
    <col min="7" max="7" width="10.7109375" style="6" customWidth="1"/>
    <col min="8" max="8" width="10.8515625" style="6" bestFit="1" customWidth="1"/>
    <col min="9" max="9" width="12.00390625" style="105" customWidth="1"/>
    <col min="10" max="11" width="11.7109375" style="6" bestFit="1" customWidth="1"/>
    <col min="12" max="12" width="12.28125" style="105" bestFit="1" customWidth="1"/>
    <col min="13" max="13" width="10.421875" style="6" bestFit="1" customWidth="1"/>
    <col min="14" max="14" width="10.57421875" style="6" customWidth="1"/>
    <col min="15" max="15" width="10.7109375" style="105" bestFit="1" customWidth="1"/>
    <col min="16" max="16" width="10.140625" style="6" bestFit="1" customWidth="1"/>
    <col min="17" max="17" width="10.57421875" style="6" customWidth="1"/>
    <col min="18" max="18" width="10.7109375" style="105" bestFit="1" customWidth="1"/>
    <col min="19" max="20" width="11.7109375" style="6" bestFit="1" customWidth="1"/>
    <col min="21" max="21" width="11.7109375" style="105" bestFit="1" customWidth="1"/>
    <col min="22" max="22" width="6.57421875" style="105" bestFit="1" customWidth="1"/>
    <col min="23" max="16384" width="16.57421875" style="6" customWidth="1"/>
  </cols>
  <sheetData>
    <row r="1" spans="2:22" ht="14.25">
      <c r="B1" s="242" t="s">
        <v>148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</row>
    <row r="2" spans="2:23" ht="12.75">
      <c r="B2" s="243" t="s">
        <v>18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7"/>
    </row>
    <row r="3" spans="2:23" ht="15.75">
      <c r="B3" s="244" t="s">
        <v>116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3"/>
    </row>
    <row r="4" spans="2:22" ht="12.75">
      <c r="B4" s="8" t="s">
        <v>23</v>
      </c>
      <c r="C4" s="8"/>
      <c r="D4" s="8"/>
      <c r="E4" s="8"/>
      <c r="F4" s="8"/>
      <c r="G4" s="8"/>
      <c r="H4" s="9"/>
      <c r="I4" s="107"/>
      <c r="J4" s="9"/>
      <c r="K4" s="9"/>
      <c r="L4" s="107"/>
      <c r="M4" s="9"/>
      <c r="N4" s="9"/>
      <c r="O4" s="107"/>
      <c r="P4" s="9"/>
      <c r="Q4" s="9"/>
      <c r="R4" s="107"/>
      <c r="S4" s="9"/>
      <c r="T4" s="9"/>
      <c r="U4" s="107"/>
      <c r="V4" s="107"/>
    </row>
    <row r="5" spans="2:22" ht="12.75">
      <c r="B5" s="8" t="s">
        <v>25</v>
      </c>
      <c r="C5" s="8"/>
      <c r="D5" s="10"/>
      <c r="E5" s="10"/>
      <c r="F5" s="104"/>
      <c r="G5" s="11"/>
      <c r="H5" s="11"/>
      <c r="I5" s="108"/>
      <c r="J5" s="11"/>
      <c r="K5" s="11"/>
      <c r="L5" s="108"/>
      <c r="M5" s="11"/>
      <c r="N5" s="11"/>
      <c r="O5" s="108"/>
      <c r="P5" s="11"/>
      <c r="Q5" s="11"/>
      <c r="R5" s="108"/>
      <c r="S5" s="11"/>
      <c r="T5" s="11"/>
      <c r="U5" s="108"/>
      <c r="V5" s="108"/>
    </row>
    <row r="6" spans="2:22" ht="13.5" thickBot="1">
      <c r="B6" s="8"/>
      <c r="C6" s="8"/>
      <c r="D6" s="10"/>
      <c r="E6" s="10"/>
      <c r="F6" s="104"/>
      <c r="G6" s="11"/>
      <c r="H6" s="11"/>
      <c r="I6" s="108"/>
      <c r="J6" s="11"/>
      <c r="K6" s="11"/>
      <c r="L6" s="108"/>
      <c r="M6" s="11"/>
      <c r="N6" s="11"/>
      <c r="O6" s="108"/>
      <c r="P6" s="11"/>
      <c r="Q6" s="11"/>
      <c r="R6" s="108"/>
      <c r="S6" s="11"/>
      <c r="T6" s="11"/>
      <c r="U6" s="108"/>
      <c r="V6" s="108"/>
    </row>
    <row r="7" spans="1:22" ht="15.75" customHeight="1" thickBot="1">
      <c r="A7" s="239" t="s">
        <v>60</v>
      </c>
      <c r="B7" s="239" t="s">
        <v>136</v>
      </c>
      <c r="C7" s="8"/>
      <c r="D7" s="226" t="s">
        <v>26</v>
      </c>
      <c r="E7" s="227"/>
      <c r="F7" s="228"/>
      <c r="G7" s="226" t="s">
        <v>152</v>
      </c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8"/>
    </row>
    <row r="8" spans="1:22" ht="16.5" customHeight="1">
      <c r="A8" s="240"/>
      <c r="B8" s="240"/>
      <c r="C8" s="17"/>
      <c r="D8" s="245" t="s">
        <v>59</v>
      </c>
      <c r="E8" s="246"/>
      <c r="F8" s="247"/>
      <c r="G8" s="220" t="s">
        <v>19</v>
      </c>
      <c r="H8" s="221"/>
      <c r="I8" s="222"/>
      <c r="J8" s="220" t="s">
        <v>118</v>
      </c>
      <c r="K8" s="221"/>
      <c r="L8" s="222"/>
      <c r="M8" s="220" t="s">
        <v>20</v>
      </c>
      <c r="N8" s="221"/>
      <c r="O8" s="222"/>
      <c r="P8" s="220" t="s">
        <v>104</v>
      </c>
      <c r="Q8" s="221"/>
      <c r="R8" s="222"/>
      <c r="S8" s="220" t="s">
        <v>4</v>
      </c>
      <c r="T8" s="221"/>
      <c r="U8" s="221"/>
      <c r="V8" s="222"/>
    </row>
    <row r="9" spans="1:22" ht="17.25" customHeight="1" thickBot="1">
      <c r="A9" s="241"/>
      <c r="B9" s="241"/>
      <c r="C9" s="16"/>
      <c r="D9" s="139">
        <v>2022</v>
      </c>
      <c r="E9" s="140">
        <v>2023</v>
      </c>
      <c r="F9" s="141" t="s">
        <v>13</v>
      </c>
      <c r="G9" s="192">
        <v>2022</v>
      </c>
      <c r="H9" s="140">
        <v>2023</v>
      </c>
      <c r="I9" s="141" t="s">
        <v>13</v>
      </c>
      <c r="J9" s="192">
        <v>2022</v>
      </c>
      <c r="K9" s="140">
        <v>2023</v>
      </c>
      <c r="L9" s="141" t="s">
        <v>13</v>
      </c>
      <c r="M9" s="192">
        <v>2022</v>
      </c>
      <c r="N9" s="140">
        <v>2023</v>
      </c>
      <c r="O9" s="141" t="s">
        <v>13</v>
      </c>
      <c r="P9" s="192">
        <v>2022</v>
      </c>
      <c r="Q9" s="140">
        <v>2023</v>
      </c>
      <c r="R9" s="141" t="s">
        <v>13</v>
      </c>
      <c r="S9" s="192">
        <v>2022</v>
      </c>
      <c r="T9" s="140">
        <v>2023</v>
      </c>
      <c r="U9" s="140" t="s">
        <v>13</v>
      </c>
      <c r="V9" s="142" t="s">
        <v>14</v>
      </c>
    </row>
    <row r="10" spans="1:22" ht="4.5" customHeight="1">
      <c r="A10" s="48"/>
      <c r="B10" s="49"/>
      <c r="C10" s="25"/>
      <c r="D10" s="143"/>
      <c r="E10" s="144"/>
      <c r="F10" s="145"/>
      <c r="G10" s="146"/>
      <c r="H10" s="144"/>
      <c r="I10" s="145"/>
      <c r="J10" s="146"/>
      <c r="K10" s="144"/>
      <c r="L10" s="145"/>
      <c r="M10" s="146"/>
      <c r="N10" s="144"/>
      <c r="O10" s="145"/>
      <c r="P10" s="146"/>
      <c r="Q10" s="144"/>
      <c r="R10" s="147"/>
      <c r="S10" s="148"/>
      <c r="T10" s="144"/>
      <c r="U10" s="145"/>
      <c r="V10" s="109"/>
    </row>
    <row r="11" spans="1:24" ht="12.75" customHeight="1">
      <c r="A11" s="18"/>
      <c r="B11" s="33"/>
      <c r="C11" s="30"/>
      <c r="D11" s="50"/>
      <c r="E11" s="51"/>
      <c r="F11" s="149"/>
      <c r="G11" s="248"/>
      <c r="H11" s="51"/>
      <c r="I11" s="150"/>
      <c r="J11" s="50"/>
      <c r="K11" s="51"/>
      <c r="L11" s="149"/>
      <c r="M11" s="50"/>
      <c r="N11" s="51"/>
      <c r="O11" s="149"/>
      <c r="P11" s="50"/>
      <c r="Q11" s="51"/>
      <c r="R11" s="149"/>
      <c r="S11" s="50"/>
      <c r="T11" s="51"/>
      <c r="U11" s="149"/>
      <c r="V11" s="21"/>
      <c r="X11" s="12"/>
    </row>
    <row r="12" spans="1:24" ht="12.75" customHeight="1">
      <c r="A12" s="18" t="s">
        <v>131</v>
      </c>
      <c r="B12" s="33" t="s">
        <v>132</v>
      </c>
      <c r="C12" s="30"/>
      <c r="D12" s="50">
        <v>26750</v>
      </c>
      <c r="E12" s="51">
        <v>101120</v>
      </c>
      <c r="F12" s="150">
        <f>+E12-D12</f>
        <v>74370</v>
      </c>
      <c r="G12" s="248">
        <v>0</v>
      </c>
      <c r="H12" s="51">
        <v>0</v>
      </c>
      <c r="I12" s="150">
        <f>+H12-G12</f>
        <v>0</v>
      </c>
      <c r="J12" s="248">
        <v>0</v>
      </c>
      <c r="K12" s="51">
        <v>0</v>
      </c>
      <c r="L12" s="150">
        <f>+K12-J12</f>
        <v>0</v>
      </c>
      <c r="M12" s="50">
        <v>0</v>
      </c>
      <c r="N12" s="51"/>
      <c r="O12" s="150">
        <f>+N12-M12</f>
        <v>0</v>
      </c>
      <c r="P12" s="50">
        <v>0</v>
      </c>
      <c r="Q12" s="51">
        <v>0</v>
      </c>
      <c r="R12" s="150">
        <f>+Q12-P12</f>
        <v>0</v>
      </c>
      <c r="S12" s="50">
        <f>+G12+J12+M12+P12</f>
        <v>0</v>
      </c>
      <c r="T12" s="51">
        <f>+H12+K12+N12+Q12</f>
        <v>0</v>
      </c>
      <c r="U12" s="150">
        <f>+T12-S12</f>
        <v>0</v>
      </c>
      <c r="V12" s="21" t="str">
        <f>IF(S12=0," ",U12/S12)</f>
        <v> </v>
      </c>
      <c r="X12" s="12"/>
    </row>
    <row r="13" spans="1:24" ht="12.75" customHeight="1">
      <c r="A13" s="18"/>
      <c r="B13" s="33"/>
      <c r="C13" s="30"/>
      <c r="D13" s="50"/>
      <c r="E13" s="51"/>
      <c r="F13" s="149"/>
      <c r="G13" s="248"/>
      <c r="H13" s="51"/>
      <c r="I13" s="150"/>
      <c r="J13" s="248"/>
      <c r="K13" s="51"/>
      <c r="L13" s="150"/>
      <c r="M13" s="50"/>
      <c r="N13" s="51"/>
      <c r="O13" s="149"/>
      <c r="P13" s="50"/>
      <c r="Q13" s="51"/>
      <c r="R13" s="149"/>
      <c r="S13" s="50"/>
      <c r="T13" s="51"/>
      <c r="U13" s="149"/>
      <c r="V13" s="21"/>
      <c r="X13" s="12"/>
    </row>
    <row r="14" spans="1:24" ht="12.75" customHeight="1">
      <c r="A14" s="18" t="s">
        <v>41</v>
      </c>
      <c r="B14" s="33" t="s">
        <v>119</v>
      </c>
      <c r="C14" s="30"/>
      <c r="D14" s="50">
        <v>32252954</v>
      </c>
      <c r="E14" s="51">
        <v>0</v>
      </c>
      <c r="F14" s="150">
        <f aca="true" t="shared" si="0" ref="F14:F24">+E14-D14</f>
        <v>-32252954</v>
      </c>
      <c r="G14" s="248">
        <v>0</v>
      </c>
      <c r="H14" s="51">
        <v>0</v>
      </c>
      <c r="I14" s="150">
        <f>+H14-G14</f>
        <v>0</v>
      </c>
      <c r="J14" s="248">
        <v>0</v>
      </c>
      <c r="K14" s="51">
        <v>0</v>
      </c>
      <c r="L14" s="150">
        <f>+K14-J14</f>
        <v>0</v>
      </c>
      <c r="M14" s="50">
        <v>0</v>
      </c>
      <c r="N14" s="51"/>
      <c r="O14" s="150">
        <f>+N14-M14</f>
        <v>0</v>
      </c>
      <c r="P14" s="50">
        <v>0</v>
      </c>
      <c r="Q14" s="51">
        <v>0</v>
      </c>
      <c r="R14" s="150">
        <f>+Q14-P14</f>
        <v>0</v>
      </c>
      <c r="S14" s="50">
        <f aca="true" t="shared" si="1" ref="S14:T16">+G14+J14+M14+P14</f>
        <v>0</v>
      </c>
      <c r="T14" s="51">
        <f t="shared" si="1"/>
        <v>0</v>
      </c>
      <c r="U14" s="150">
        <f aca="true" t="shared" si="2" ref="U14:U24">+T14-S14</f>
        <v>0</v>
      </c>
      <c r="V14" s="118" t="str">
        <f>IF(S14=0," ",U14/S14)</f>
        <v> </v>
      </c>
      <c r="X14" s="12"/>
    </row>
    <row r="15" spans="1:24" ht="12.75" customHeight="1">
      <c r="A15" s="18" t="s">
        <v>42</v>
      </c>
      <c r="B15" s="33" t="s">
        <v>120</v>
      </c>
      <c r="C15" s="30"/>
      <c r="D15" s="50">
        <v>56704957</v>
      </c>
      <c r="E15" s="51">
        <v>0</v>
      </c>
      <c r="F15" s="150">
        <f t="shared" si="0"/>
        <v>-56704957</v>
      </c>
      <c r="G15" s="248">
        <v>0</v>
      </c>
      <c r="H15" s="51">
        <v>0</v>
      </c>
      <c r="I15" s="150">
        <f>+H15-G15</f>
        <v>0</v>
      </c>
      <c r="J15" s="248">
        <v>0</v>
      </c>
      <c r="K15" s="51">
        <v>0</v>
      </c>
      <c r="L15" s="150">
        <f>+K15-J15</f>
        <v>0</v>
      </c>
      <c r="M15" s="50">
        <v>0</v>
      </c>
      <c r="N15" s="51"/>
      <c r="O15" s="150">
        <f>+N15-M15</f>
        <v>0</v>
      </c>
      <c r="P15" s="50">
        <v>0</v>
      </c>
      <c r="Q15" s="51">
        <v>0</v>
      </c>
      <c r="R15" s="150">
        <f>+Q15-P15</f>
        <v>0</v>
      </c>
      <c r="S15" s="50">
        <f t="shared" si="1"/>
        <v>0</v>
      </c>
      <c r="T15" s="51">
        <f t="shared" si="1"/>
        <v>0</v>
      </c>
      <c r="U15" s="150">
        <f t="shared" si="2"/>
        <v>0</v>
      </c>
      <c r="V15" s="118" t="str">
        <f>IF(S15=0," ",U15/S15)</f>
        <v> </v>
      </c>
      <c r="X15" s="12"/>
    </row>
    <row r="16" spans="1:24" ht="12.75" customHeight="1">
      <c r="A16" s="18" t="s">
        <v>43</v>
      </c>
      <c r="B16" s="33" t="s">
        <v>121</v>
      </c>
      <c r="C16" s="30"/>
      <c r="D16" s="50">
        <v>66255354</v>
      </c>
      <c r="E16" s="51">
        <v>0</v>
      </c>
      <c r="F16" s="150">
        <f t="shared" si="0"/>
        <v>-66255354</v>
      </c>
      <c r="G16" s="248">
        <v>0</v>
      </c>
      <c r="H16" s="51">
        <v>0</v>
      </c>
      <c r="I16" s="150">
        <f>+H16-G16</f>
        <v>0</v>
      </c>
      <c r="J16" s="248">
        <v>0</v>
      </c>
      <c r="K16" s="51">
        <v>0</v>
      </c>
      <c r="L16" s="150">
        <f>+K16-J16</f>
        <v>0</v>
      </c>
      <c r="M16" s="50">
        <v>0</v>
      </c>
      <c r="N16" s="51"/>
      <c r="O16" s="150">
        <f>+N16-M16</f>
        <v>0</v>
      </c>
      <c r="P16" s="50">
        <v>0</v>
      </c>
      <c r="Q16" s="51">
        <v>0</v>
      </c>
      <c r="R16" s="150">
        <f>+Q16-P16</f>
        <v>0</v>
      </c>
      <c r="S16" s="50">
        <f t="shared" si="1"/>
        <v>0</v>
      </c>
      <c r="T16" s="51">
        <f t="shared" si="1"/>
        <v>0</v>
      </c>
      <c r="U16" s="150">
        <f t="shared" si="2"/>
        <v>0</v>
      </c>
      <c r="V16" s="118" t="str">
        <f>IF(S16=0," ",U16/S16)</f>
        <v> </v>
      </c>
      <c r="X16" s="12"/>
    </row>
    <row r="17" spans="1:24" ht="12.75" customHeight="1">
      <c r="A17" s="18"/>
      <c r="B17" s="33"/>
      <c r="C17" s="30"/>
      <c r="D17" s="50"/>
      <c r="E17" s="51"/>
      <c r="F17" s="150"/>
      <c r="G17" s="248"/>
      <c r="H17" s="51"/>
      <c r="I17" s="150"/>
      <c r="J17" s="248"/>
      <c r="K17" s="51"/>
      <c r="L17" s="150"/>
      <c r="M17" s="50"/>
      <c r="N17" s="51"/>
      <c r="O17" s="150"/>
      <c r="P17" s="50"/>
      <c r="Q17" s="51"/>
      <c r="R17" s="150"/>
      <c r="S17" s="50"/>
      <c r="T17" s="51"/>
      <c r="U17" s="150"/>
      <c r="V17" s="118"/>
      <c r="X17" s="12"/>
    </row>
    <row r="18" spans="1:24" ht="12.75" customHeight="1">
      <c r="A18" s="19" t="s">
        <v>46</v>
      </c>
      <c r="B18" s="33" t="s">
        <v>122</v>
      </c>
      <c r="C18" s="30"/>
      <c r="D18" s="50">
        <v>591094937</v>
      </c>
      <c r="E18" s="51">
        <v>615201188</v>
      </c>
      <c r="F18" s="150">
        <f>+E18-D18</f>
        <v>24106251</v>
      </c>
      <c r="G18" s="248">
        <v>0</v>
      </c>
      <c r="H18" s="51">
        <v>0</v>
      </c>
      <c r="I18" s="150">
        <f>+H18-G18</f>
        <v>0</v>
      </c>
      <c r="J18" s="248">
        <v>0</v>
      </c>
      <c r="K18" s="51">
        <v>0</v>
      </c>
      <c r="L18" s="150">
        <f>+K18-J18</f>
        <v>0</v>
      </c>
      <c r="M18" s="50">
        <v>391861398</v>
      </c>
      <c r="N18" s="51">
        <v>158879689</v>
      </c>
      <c r="O18" s="150">
        <f>+N18-M18</f>
        <v>-232981709</v>
      </c>
      <c r="P18" s="50">
        <v>0</v>
      </c>
      <c r="Q18" s="51">
        <v>0</v>
      </c>
      <c r="R18" s="150">
        <f>+Q18-P18</f>
        <v>0</v>
      </c>
      <c r="S18" s="50">
        <f>+G18+J18+M18+P18</f>
        <v>391861398</v>
      </c>
      <c r="T18" s="51">
        <f>+H18+K18+N18+Q18</f>
        <v>158879689</v>
      </c>
      <c r="U18" s="150">
        <f>+T18-S18</f>
        <v>-232981709</v>
      </c>
      <c r="V18" s="118">
        <f>IF(S18=0," ",U18/S18)</f>
        <v>-0.5945513137785519</v>
      </c>
      <c r="X18" s="12"/>
    </row>
    <row r="19" spans="1:24" ht="12.75" customHeight="1">
      <c r="A19" s="18" t="s">
        <v>100</v>
      </c>
      <c r="B19" s="33" t="s">
        <v>123</v>
      </c>
      <c r="C19" s="30"/>
      <c r="D19" s="50">
        <v>0</v>
      </c>
      <c r="E19" s="51">
        <v>0</v>
      </c>
      <c r="F19" s="150">
        <f>+E19-D19</f>
        <v>0</v>
      </c>
      <c r="G19" s="248">
        <v>0</v>
      </c>
      <c r="H19" s="51">
        <v>0</v>
      </c>
      <c r="I19" s="150">
        <f>+H19-G19</f>
        <v>0</v>
      </c>
      <c r="J19" s="248">
        <v>0</v>
      </c>
      <c r="K19" s="51">
        <v>0</v>
      </c>
      <c r="L19" s="150">
        <f>+K19-J19</f>
        <v>0</v>
      </c>
      <c r="M19" s="50">
        <v>0</v>
      </c>
      <c r="N19" s="51"/>
      <c r="O19" s="150">
        <f>+N19-M19</f>
        <v>0</v>
      </c>
      <c r="P19" s="50">
        <v>0</v>
      </c>
      <c r="Q19" s="51">
        <v>0</v>
      </c>
      <c r="R19" s="150">
        <f>+Q19-P19</f>
        <v>0</v>
      </c>
      <c r="S19" s="50">
        <f>+G19+J19+M19+P19</f>
        <v>0</v>
      </c>
      <c r="T19" s="51">
        <f>+H19+K19+N19+Q19</f>
        <v>0</v>
      </c>
      <c r="U19" s="150">
        <f>+T19-S19</f>
        <v>0</v>
      </c>
      <c r="V19" s="118" t="str">
        <f>IF(S19=0," ",U19/S19)</f>
        <v> </v>
      </c>
      <c r="X19" s="12"/>
    </row>
    <row r="20" spans="1:24" ht="12.75" customHeight="1">
      <c r="A20" s="18"/>
      <c r="B20" s="33"/>
      <c r="C20" s="30"/>
      <c r="D20" s="50"/>
      <c r="E20" s="51"/>
      <c r="F20" s="150"/>
      <c r="G20" s="248"/>
      <c r="H20" s="51"/>
      <c r="I20" s="150"/>
      <c r="J20" s="248"/>
      <c r="K20" s="51"/>
      <c r="L20" s="150"/>
      <c r="M20" s="50"/>
      <c r="N20" s="51"/>
      <c r="O20" s="150"/>
      <c r="P20" s="50"/>
      <c r="Q20" s="51"/>
      <c r="R20" s="150"/>
      <c r="S20" s="50"/>
      <c r="T20" s="51"/>
      <c r="U20" s="150"/>
      <c r="V20" s="118"/>
      <c r="X20" s="12"/>
    </row>
    <row r="21" spans="1:24" ht="12.75" customHeight="1">
      <c r="A21" s="19" t="s">
        <v>52</v>
      </c>
      <c r="B21" s="33" t="s">
        <v>124</v>
      </c>
      <c r="C21" s="30"/>
      <c r="D21" s="50">
        <v>413059</v>
      </c>
      <c r="E21" s="52">
        <v>0</v>
      </c>
      <c r="F21" s="150">
        <f t="shared" si="0"/>
        <v>-413059</v>
      </c>
      <c r="G21" s="248">
        <v>0</v>
      </c>
      <c r="H21" s="51">
        <v>0</v>
      </c>
      <c r="I21" s="150">
        <f>+H21-G21</f>
        <v>0</v>
      </c>
      <c r="J21" s="248">
        <v>0</v>
      </c>
      <c r="K21" s="51">
        <v>0</v>
      </c>
      <c r="L21" s="150">
        <f>+K21-J21</f>
        <v>0</v>
      </c>
      <c r="M21" s="50">
        <v>0</v>
      </c>
      <c r="N21" s="52"/>
      <c r="O21" s="150">
        <f>+N21-M21</f>
        <v>0</v>
      </c>
      <c r="P21" s="50">
        <v>0</v>
      </c>
      <c r="Q21" s="52">
        <v>0</v>
      </c>
      <c r="R21" s="150">
        <f>+Q21-P21</f>
        <v>0</v>
      </c>
      <c r="S21" s="50">
        <f aca="true" t="shared" si="3" ref="S21:T24">+G21+J21+M21+P21</f>
        <v>0</v>
      </c>
      <c r="T21" s="52">
        <f t="shared" si="3"/>
        <v>0</v>
      </c>
      <c r="U21" s="150">
        <f t="shared" si="2"/>
        <v>0</v>
      </c>
      <c r="V21" s="118" t="str">
        <f>IF(S21=0," ",U21/S21)</f>
        <v> </v>
      </c>
      <c r="X21" s="12"/>
    </row>
    <row r="22" spans="1:24" ht="12.75" customHeight="1">
      <c r="A22" s="18" t="s">
        <v>53</v>
      </c>
      <c r="B22" s="33" t="s">
        <v>125</v>
      </c>
      <c r="C22" s="30"/>
      <c r="D22" s="50">
        <v>25245310</v>
      </c>
      <c r="E22" s="51">
        <v>0</v>
      </c>
      <c r="F22" s="150">
        <f t="shared" si="0"/>
        <v>-25245310</v>
      </c>
      <c r="G22" s="248">
        <v>0</v>
      </c>
      <c r="H22" s="51">
        <v>0</v>
      </c>
      <c r="I22" s="150">
        <f>+H22-G22</f>
        <v>0</v>
      </c>
      <c r="J22" s="248">
        <v>0</v>
      </c>
      <c r="K22" s="51">
        <v>0</v>
      </c>
      <c r="L22" s="150">
        <f>+K22-J22</f>
        <v>0</v>
      </c>
      <c r="M22" s="50">
        <v>0</v>
      </c>
      <c r="N22" s="51"/>
      <c r="O22" s="150">
        <f>+N22-M22</f>
        <v>0</v>
      </c>
      <c r="P22" s="50">
        <v>0</v>
      </c>
      <c r="Q22" s="51">
        <v>0</v>
      </c>
      <c r="R22" s="150">
        <f>+Q22-P22</f>
        <v>0</v>
      </c>
      <c r="S22" s="50">
        <f t="shared" si="3"/>
        <v>0</v>
      </c>
      <c r="T22" s="51">
        <f t="shared" si="3"/>
        <v>0</v>
      </c>
      <c r="U22" s="150">
        <f t="shared" si="2"/>
        <v>0</v>
      </c>
      <c r="V22" s="118" t="str">
        <f>IF(S22=0," ",U22/S22)</f>
        <v> </v>
      </c>
      <c r="X22" s="12"/>
    </row>
    <row r="23" spans="1:24" ht="12.75" customHeight="1">
      <c r="A23" s="18" t="s">
        <v>54</v>
      </c>
      <c r="B23" s="33" t="s">
        <v>126</v>
      </c>
      <c r="C23" s="30"/>
      <c r="D23" s="50">
        <v>23840</v>
      </c>
      <c r="E23" s="51">
        <v>0</v>
      </c>
      <c r="F23" s="150">
        <f>+E23-D23</f>
        <v>-23840</v>
      </c>
      <c r="G23" s="248">
        <v>0</v>
      </c>
      <c r="H23" s="51">
        <v>0</v>
      </c>
      <c r="I23" s="150">
        <f>+H23-G23</f>
        <v>0</v>
      </c>
      <c r="J23" s="248">
        <v>0</v>
      </c>
      <c r="K23" s="51">
        <v>0</v>
      </c>
      <c r="L23" s="150">
        <f>+K23-J23</f>
        <v>0</v>
      </c>
      <c r="M23" s="50">
        <v>0</v>
      </c>
      <c r="N23" s="51"/>
      <c r="O23" s="150">
        <f>+N23-M23</f>
        <v>0</v>
      </c>
      <c r="P23" s="50">
        <v>0</v>
      </c>
      <c r="Q23" s="51">
        <v>0</v>
      </c>
      <c r="R23" s="150">
        <f>+Q23-P23</f>
        <v>0</v>
      </c>
      <c r="S23" s="50">
        <f t="shared" si="3"/>
        <v>0</v>
      </c>
      <c r="T23" s="51">
        <f t="shared" si="3"/>
        <v>0</v>
      </c>
      <c r="U23" s="150">
        <f>+T23-S23</f>
        <v>0</v>
      </c>
      <c r="V23" s="118" t="str">
        <f>IF(S23=0," ",U23/S23)</f>
        <v> </v>
      </c>
      <c r="X23" s="12"/>
    </row>
    <row r="24" spans="1:24" ht="12.75" customHeight="1">
      <c r="A24" s="19" t="s">
        <v>48</v>
      </c>
      <c r="B24" s="33" t="s">
        <v>127</v>
      </c>
      <c r="C24" s="30"/>
      <c r="D24" s="50">
        <v>6221787</v>
      </c>
      <c r="E24" s="51">
        <v>0</v>
      </c>
      <c r="F24" s="150">
        <f t="shared" si="0"/>
        <v>-6221787</v>
      </c>
      <c r="G24" s="248">
        <v>0</v>
      </c>
      <c r="H24" s="51">
        <v>0</v>
      </c>
      <c r="I24" s="150">
        <f>+H24-G24</f>
        <v>0</v>
      </c>
      <c r="J24" s="248">
        <v>0</v>
      </c>
      <c r="K24" s="51">
        <v>0</v>
      </c>
      <c r="L24" s="150">
        <f>+K24-J24</f>
        <v>0</v>
      </c>
      <c r="M24" s="50">
        <v>0</v>
      </c>
      <c r="N24" s="51"/>
      <c r="O24" s="150">
        <f>+N24-M24</f>
        <v>0</v>
      </c>
      <c r="P24" s="50">
        <v>0</v>
      </c>
      <c r="Q24" s="51">
        <v>0</v>
      </c>
      <c r="R24" s="150">
        <f>+Q24-P24</f>
        <v>0</v>
      </c>
      <c r="S24" s="50">
        <f t="shared" si="3"/>
        <v>0</v>
      </c>
      <c r="T24" s="51">
        <f t="shared" si="3"/>
        <v>0</v>
      </c>
      <c r="U24" s="150">
        <f t="shared" si="2"/>
        <v>0</v>
      </c>
      <c r="V24" s="118" t="str">
        <f>IF(S24=0," ",U24/S24)</f>
        <v> </v>
      </c>
      <c r="X24" s="12"/>
    </row>
    <row r="25" spans="1:24" ht="12.75" customHeight="1">
      <c r="A25" s="31"/>
      <c r="B25" s="34"/>
      <c r="C25" s="28"/>
      <c r="D25" s="53"/>
      <c r="E25" s="54"/>
      <c r="F25" s="150"/>
      <c r="G25" s="248"/>
      <c r="H25" s="51"/>
      <c r="I25" s="150"/>
      <c r="J25" s="248"/>
      <c r="K25" s="51"/>
      <c r="L25" s="150"/>
      <c r="M25" s="50"/>
      <c r="N25" s="54"/>
      <c r="O25" s="150"/>
      <c r="P25" s="50"/>
      <c r="Q25" s="54"/>
      <c r="R25" s="150"/>
      <c r="S25" s="53"/>
      <c r="T25" s="54"/>
      <c r="U25" s="150"/>
      <c r="V25" s="118"/>
      <c r="X25" s="12"/>
    </row>
    <row r="26" spans="1:24" ht="12.75" customHeight="1">
      <c r="A26" s="19" t="s">
        <v>101</v>
      </c>
      <c r="B26" s="33" t="s">
        <v>128</v>
      </c>
      <c r="C26" s="30"/>
      <c r="D26" s="50">
        <v>376424767</v>
      </c>
      <c r="E26" s="51">
        <v>744088219</v>
      </c>
      <c r="F26" s="150">
        <f>+E26-D26</f>
        <v>367663452</v>
      </c>
      <c r="G26" s="248">
        <v>0</v>
      </c>
      <c r="H26" s="51">
        <v>0</v>
      </c>
      <c r="I26" s="150">
        <f>+H26-G26</f>
        <v>0</v>
      </c>
      <c r="J26" s="248">
        <v>0</v>
      </c>
      <c r="K26" s="51">
        <v>0</v>
      </c>
      <c r="L26" s="150">
        <f>+K26-J26</f>
        <v>0</v>
      </c>
      <c r="M26" s="50">
        <v>0</v>
      </c>
      <c r="N26" s="51"/>
      <c r="O26" s="150">
        <f>+N26-M26</f>
        <v>0</v>
      </c>
      <c r="P26" s="50">
        <v>0</v>
      </c>
      <c r="Q26" s="51">
        <v>0</v>
      </c>
      <c r="R26" s="150">
        <f>+Q26-P26</f>
        <v>0</v>
      </c>
      <c r="S26" s="50">
        <f>+G26+J26+M26+P26</f>
        <v>0</v>
      </c>
      <c r="T26" s="51">
        <f>+H26+K26+N26+Q26</f>
        <v>0</v>
      </c>
      <c r="U26" s="150">
        <f>+T26-S26</f>
        <v>0</v>
      </c>
      <c r="V26" s="118" t="str">
        <f>IF(S26=0," ",U26/S26)</f>
        <v> </v>
      </c>
      <c r="X26" s="12"/>
    </row>
    <row r="27" spans="1:24" ht="12.75" customHeight="1">
      <c r="A27" s="32" t="s">
        <v>106</v>
      </c>
      <c r="B27" s="33" t="s">
        <v>129</v>
      </c>
      <c r="C27" s="28"/>
      <c r="D27" s="50">
        <v>1780012550</v>
      </c>
      <c r="E27" s="51">
        <v>0</v>
      </c>
      <c r="F27" s="150">
        <f>+E27-D27</f>
        <v>-1780012550</v>
      </c>
      <c r="G27" s="248">
        <v>0</v>
      </c>
      <c r="H27" s="51">
        <v>0</v>
      </c>
      <c r="I27" s="150">
        <f>+H27-G27</f>
        <v>0</v>
      </c>
      <c r="J27" s="248">
        <v>0</v>
      </c>
      <c r="K27" s="51">
        <v>0</v>
      </c>
      <c r="L27" s="150">
        <f>+K27-J27</f>
        <v>0</v>
      </c>
      <c r="M27" s="50">
        <v>0</v>
      </c>
      <c r="N27" s="51"/>
      <c r="O27" s="150">
        <f>+N27-M27</f>
        <v>0</v>
      </c>
      <c r="P27" s="50">
        <v>0</v>
      </c>
      <c r="Q27" s="54">
        <v>0</v>
      </c>
      <c r="R27" s="150">
        <f>+Q27-P27</f>
        <v>0</v>
      </c>
      <c r="S27" s="50">
        <f>+G27+J27+M27+P27</f>
        <v>0</v>
      </c>
      <c r="T27" s="51">
        <f>+H27+K27+N27+Q27</f>
        <v>0</v>
      </c>
      <c r="U27" s="150">
        <f>+T27-S27</f>
        <v>0</v>
      </c>
      <c r="V27" s="118" t="str">
        <f>IF(S27=0," ",U27/S27)</f>
        <v> </v>
      </c>
      <c r="X27" s="12"/>
    </row>
    <row r="28" spans="1:24" ht="12.75" customHeight="1">
      <c r="A28" s="32"/>
      <c r="B28" s="33"/>
      <c r="C28" s="28"/>
      <c r="D28" s="50"/>
      <c r="E28" s="51"/>
      <c r="F28" s="150"/>
      <c r="G28" s="249"/>
      <c r="H28" s="54"/>
      <c r="I28" s="150"/>
      <c r="J28" s="249"/>
      <c r="K28" s="54"/>
      <c r="L28" s="150"/>
      <c r="M28" s="53"/>
      <c r="N28" s="54"/>
      <c r="O28" s="150"/>
      <c r="P28" s="53"/>
      <c r="Q28" s="54"/>
      <c r="R28" s="150"/>
      <c r="S28" s="53"/>
      <c r="T28" s="54"/>
      <c r="U28" s="150"/>
      <c r="V28" s="118"/>
      <c r="X28" s="12"/>
    </row>
    <row r="29" spans="1:24" ht="12.75" customHeight="1">
      <c r="A29" s="19" t="s">
        <v>51</v>
      </c>
      <c r="B29" s="33" t="s">
        <v>130</v>
      </c>
      <c r="C29" s="30"/>
      <c r="D29" s="50">
        <v>361684663</v>
      </c>
      <c r="E29" s="51">
        <v>162570932</v>
      </c>
      <c r="F29" s="150">
        <f>+E29-D29</f>
        <v>-199113731</v>
      </c>
      <c r="G29" s="248">
        <v>0</v>
      </c>
      <c r="H29" s="51">
        <v>0</v>
      </c>
      <c r="I29" s="150">
        <f>+H29-G29</f>
        <v>0</v>
      </c>
      <c r="J29" s="248">
        <v>0</v>
      </c>
      <c r="K29" s="51">
        <v>0</v>
      </c>
      <c r="L29" s="150">
        <f>+K29-J29</f>
        <v>0</v>
      </c>
      <c r="M29" s="50">
        <v>0</v>
      </c>
      <c r="N29" s="51"/>
      <c r="O29" s="150">
        <f>+N29-M29</f>
        <v>0</v>
      </c>
      <c r="P29" s="50">
        <v>0</v>
      </c>
      <c r="Q29" s="51">
        <v>0</v>
      </c>
      <c r="R29" s="150">
        <f>+Q29-P29</f>
        <v>0</v>
      </c>
      <c r="S29" s="50">
        <f>+G29+J29+M29+P29</f>
        <v>0</v>
      </c>
      <c r="T29" s="51">
        <f>+H29+K29+N29+Q29</f>
        <v>0</v>
      </c>
      <c r="U29" s="150">
        <f>+T29-S29</f>
        <v>0</v>
      </c>
      <c r="V29" s="118" t="str">
        <f>IF(S29=0," ",U29/S29)</f>
        <v> </v>
      </c>
      <c r="X29" s="12"/>
    </row>
    <row r="30" spans="1:24" ht="12.75" customHeight="1">
      <c r="A30" s="32"/>
      <c r="B30" s="29"/>
      <c r="C30" s="30"/>
      <c r="D30" s="50"/>
      <c r="E30" s="51"/>
      <c r="F30" s="150"/>
      <c r="G30" s="250"/>
      <c r="H30" s="251"/>
      <c r="I30" s="252"/>
      <c r="J30" s="250"/>
      <c r="K30" s="251"/>
      <c r="L30" s="252"/>
      <c r="M30" s="151"/>
      <c r="N30" s="51"/>
      <c r="O30" s="150"/>
      <c r="P30" s="151"/>
      <c r="Q30" s="51"/>
      <c r="R30" s="150"/>
      <c r="S30" s="151"/>
      <c r="T30" s="51"/>
      <c r="U30" s="150"/>
      <c r="V30" s="119"/>
      <c r="X30" s="12"/>
    </row>
    <row r="31" spans="1:22" ht="20.25" customHeight="1" thickBot="1">
      <c r="A31" s="237" t="s">
        <v>4</v>
      </c>
      <c r="B31" s="238"/>
      <c r="C31" s="17"/>
      <c r="D31" s="152">
        <f>SUM(D12:D29)</f>
        <v>3296360928</v>
      </c>
      <c r="E31" s="153">
        <f aca="true" t="shared" si="4" ref="E31:U31">SUM(E12:E29)</f>
        <v>1521961459</v>
      </c>
      <c r="F31" s="154">
        <f t="shared" si="4"/>
        <v>-1774399469</v>
      </c>
      <c r="G31" s="152">
        <f t="shared" si="4"/>
        <v>0</v>
      </c>
      <c r="H31" s="155">
        <f>SUM(H12:H29)</f>
        <v>0</v>
      </c>
      <c r="I31" s="154">
        <f t="shared" si="4"/>
        <v>0</v>
      </c>
      <c r="J31" s="152">
        <f t="shared" si="4"/>
        <v>0</v>
      </c>
      <c r="K31" s="155">
        <f t="shared" si="4"/>
        <v>0</v>
      </c>
      <c r="L31" s="154">
        <f t="shared" si="4"/>
        <v>0</v>
      </c>
      <c r="M31" s="152">
        <f t="shared" si="4"/>
        <v>391861398</v>
      </c>
      <c r="N31" s="155">
        <f t="shared" si="4"/>
        <v>158879689</v>
      </c>
      <c r="O31" s="154">
        <f t="shared" si="4"/>
        <v>-232981709</v>
      </c>
      <c r="P31" s="152">
        <f t="shared" si="4"/>
        <v>0</v>
      </c>
      <c r="Q31" s="155">
        <f t="shared" si="4"/>
        <v>0</v>
      </c>
      <c r="R31" s="154">
        <f t="shared" si="4"/>
        <v>0</v>
      </c>
      <c r="S31" s="152">
        <f t="shared" si="4"/>
        <v>391861398</v>
      </c>
      <c r="T31" s="155">
        <f t="shared" si="4"/>
        <v>158879689</v>
      </c>
      <c r="U31" s="154">
        <f t="shared" si="4"/>
        <v>-232981709</v>
      </c>
      <c r="V31" s="156">
        <f>IF(S31=0," ",U31/S31)</f>
        <v>-0.5945513137785519</v>
      </c>
    </row>
    <row r="32" spans="8:20" ht="3" customHeight="1">
      <c r="H32" s="24"/>
      <c r="N32" s="24"/>
      <c r="Q32" s="24"/>
      <c r="S32" s="12"/>
      <c r="T32" s="12"/>
    </row>
    <row r="33" spans="1:20" ht="13.5">
      <c r="A33" s="65" t="s">
        <v>145</v>
      </c>
      <c r="C33" s="27"/>
      <c r="M33" s="24"/>
      <c r="N33" s="24"/>
      <c r="S33" s="117"/>
      <c r="T33" s="12"/>
    </row>
    <row r="34" spans="1:22" s="1" customFormat="1" ht="11.25">
      <c r="A34" s="64"/>
      <c r="C34" s="13"/>
      <c r="F34" s="47"/>
      <c r="H34" s="2"/>
      <c r="I34" s="47"/>
      <c r="L34" s="47"/>
      <c r="M34" s="157"/>
      <c r="N34" s="157"/>
      <c r="O34" s="47"/>
      <c r="P34" s="111"/>
      <c r="R34" s="47"/>
      <c r="S34" s="157"/>
      <c r="T34" s="157"/>
      <c r="U34" s="47"/>
      <c r="V34" s="47"/>
    </row>
    <row r="35" spans="1:22" s="1" customFormat="1" ht="11.25">
      <c r="A35" s="110" t="s">
        <v>62</v>
      </c>
      <c r="C35" s="13"/>
      <c r="D35" s="2"/>
      <c r="E35" s="2"/>
      <c r="F35" s="106"/>
      <c r="G35" s="2"/>
      <c r="H35" s="2"/>
      <c r="I35" s="106"/>
      <c r="J35" s="2"/>
      <c r="K35" s="2"/>
      <c r="L35" s="106"/>
      <c r="M35" s="2"/>
      <c r="N35" s="2"/>
      <c r="O35" s="106"/>
      <c r="P35" s="2"/>
      <c r="Q35" s="2"/>
      <c r="R35" s="106"/>
      <c r="S35" s="2"/>
      <c r="T35" s="2"/>
      <c r="U35" s="106"/>
      <c r="V35" s="106"/>
    </row>
    <row r="36" spans="1:22" s="1" customFormat="1" ht="11.25">
      <c r="A36" s="35" t="s">
        <v>27</v>
      </c>
      <c r="B36" s="20" t="s">
        <v>40</v>
      </c>
      <c r="C36" s="15"/>
      <c r="F36" s="47"/>
      <c r="I36" s="47"/>
      <c r="L36" s="47"/>
      <c r="O36" s="47"/>
      <c r="R36" s="47"/>
      <c r="U36" s="47"/>
      <c r="V36" s="47"/>
    </row>
    <row r="37" spans="1:22" s="1" customFormat="1" ht="11.25">
      <c r="A37" s="36" t="s">
        <v>44</v>
      </c>
      <c r="B37" s="20" t="s">
        <v>45</v>
      </c>
      <c r="C37" s="15"/>
      <c r="F37" s="47"/>
      <c r="I37" s="47"/>
      <c r="L37" s="47"/>
      <c r="O37" s="47"/>
      <c r="R37" s="47"/>
      <c r="U37" s="47"/>
      <c r="V37" s="47"/>
    </row>
    <row r="38" spans="1:22" s="1" customFormat="1" ht="11.25">
      <c r="A38" s="36" t="s">
        <v>21</v>
      </c>
      <c r="B38" s="20" t="s">
        <v>47</v>
      </c>
      <c r="C38" s="15"/>
      <c r="F38" s="47"/>
      <c r="I38" s="47"/>
      <c r="L38" s="47"/>
      <c r="O38" s="47"/>
      <c r="R38" s="47"/>
      <c r="U38" s="47"/>
      <c r="V38" s="47"/>
    </row>
    <row r="39" spans="1:22" s="1" customFormat="1" ht="11.25">
      <c r="A39" s="47" t="s">
        <v>102</v>
      </c>
      <c r="B39" s="47" t="s">
        <v>103</v>
      </c>
      <c r="C39" s="15"/>
      <c r="F39" s="47"/>
      <c r="I39" s="47"/>
      <c r="L39" s="47"/>
      <c r="O39" s="47"/>
      <c r="R39" s="47"/>
      <c r="U39" s="47"/>
      <c r="V39" s="47"/>
    </row>
    <row r="40" spans="1:22" s="1" customFormat="1" ht="11.25">
      <c r="A40" s="36" t="s">
        <v>49</v>
      </c>
      <c r="B40" s="20" t="s">
        <v>50</v>
      </c>
      <c r="C40" s="13"/>
      <c r="F40" s="47"/>
      <c r="I40" s="47"/>
      <c r="L40" s="47"/>
      <c r="O40" s="47"/>
      <c r="R40" s="47"/>
      <c r="U40" s="47"/>
      <c r="V40" s="47"/>
    </row>
    <row r="41" spans="3:22" s="1" customFormat="1" ht="11.25">
      <c r="C41" s="13"/>
      <c r="F41" s="47"/>
      <c r="I41" s="47"/>
      <c r="L41" s="47"/>
      <c r="O41" s="47"/>
      <c r="R41" s="47"/>
      <c r="U41" s="47"/>
      <c r="V41" s="47"/>
    </row>
    <row r="42" spans="3:22" s="1" customFormat="1" ht="11.25">
      <c r="C42" s="13"/>
      <c r="F42" s="47"/>
      <c r="I42" s="47"/>
      <c r="L42" s="47"/>
      <c r="O42" s="47"/>
      <c r="R42" s="47"/>
      <c r="U42" s="47"/>
      <c r="V42" s="47"/>
    </row>
  </sheetData>
  <sheetProtection/>
  <mergeCells count="14">
    <mergeCell ref="J8:L8"/>
    <mergeCell ref="P8:R8"/>
    <mergeCell ref="D7:F7"/>
    <mergeCell ref="G7:V7"/>
    <mergeCell ref="A31:B31"/>
    <mergeCell ref="S8:V8"/>
    <mergeCell ref="B7:B9"/>
    <mergeCell ref="A7:A9"/>
    <mergeCell ref="M8:O8"/>
    <mergeCell ref="B1:V1"/>
    <mergeCell ref="B2:V2"/>
    <mergeCell ref="B3:V3"/>
    <mergeCell ref="D8:F8"/>
    <mergeCell ref="G8:I8"/>
  </mergeCells>
  <printOptions/>
  <pageMargins left="0.1968503937007874" right="0.1968503937007874" top="0.984251968503937" bottom="0.984251968503937" header="0" footer="0"/>
  <pageSetup fitToHeight="1" fitToWidth="1" horizontalDpi="600" verticalDpi="600" orientation="landscape" paperSize="9" scale="58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minsa</dc:creator>
  <cp:keywords/>
  <dc:description/>
  <cp:lastModifiedBy>DAMIAN VICENTE GALLO</cp:lastModifiedBy>
  <cp:lastPrinted>2017-09-19T16:09:39Z</cp:lastPrinted>
  <dcterms:created xsi:type="dcterms:W3CDTF">2005-04-28T15:55:54Z</dcterms:created>
  <dcterms:modified xsi:type="dcterms:W3CDTF">2023-10-04T21:03:42Z</dcterms:modified>
  <cp:category/>
  <cp:version/>
  <cp:contentType/>
  <cp:contentStatus/>
</cp:coreProperties>
</file>