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Egresos_1" sheetId="1" r:id="rId1"/>
    <sheet name="Egresos_2" sheetId="2" r:id="rId2"/>
    <sheet name="Gto_09_10" sheetId="3" r:id="rId3"/>
    <sheet name="Ing_2022_2023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'Gto_09_10'!$A$1:$W$27</definedName>
    <definedName name="_xlnm.Print_Area" localSheetId="3">'Ing_2022_2023'!$A$1:$V$40</definedName>
  </definedNames>
  <calcPr fullCalcOnLoad="1"/>
</workbook>
</file>

<file path=xl/sharedStrings.xml><?xml version="1.0" encoding="utf-8"?>
<sst xmlns="http://schemas.openxmlformats.org/spreadsheetml/2006/main" count="191" uniqueCount="150">
  <si>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</si>
  <si>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</si>
  <si>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</si>
  <si>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</si>
  <si>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</si>
  <si>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</si>
  <si>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</si>
  <si>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</si>
  <si>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</si>
  <si>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</si>
  <si>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</si>
  <si>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</si>
  <si>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</si>
  <si>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</si>
  <si>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</si>
  <si>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</si>
  <si>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</si>
  <si>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</si>
  <si>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</si>
  <si>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</si>
  <si>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</si>
  <si>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</si>
  <si>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</si>
  <si>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</si>
  <si>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</si>
  <si>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</si>
  <si>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</si>
  <si>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</si>
  <si>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</si>
  <si>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</si>
  <si>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</si>
  <si>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</si>
  <si>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</si>
  <si>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</si>
  <si>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</si>
  <si>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</si>
  <si>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</si>
  <si>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</si>
  <si>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</si>
  <si>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</si>
  <si>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</si>
  <si>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</si>
  <si>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</si>
  <si>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</si>
  <si>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</si>
  <si>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</si>
  <si>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</si>
  <si>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</si>
  <si>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</si>
  <si>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</si>
  <si>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</si>
  <si>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</si>
  <si>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</si>
  <si>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</si>
  <si>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</si>
  <si>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</si>
  <si>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</si>
  <si>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</si>
  <si>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</si>
  <si>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</si>
  <si>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</si>
  <si>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</si>
  <si>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</si>
  <si>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</si>
  <si>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</si>
  <si>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</si>
  <si>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</si>
  <si>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</si>
  <si>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</si>
  <si>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</si>
  <si>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</si>
  <si>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</si>
  <si>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</si>
  <si>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</si>
  <si>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</si>
  <si>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</si>
  <si>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</si>
  <si>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</si>
  <si>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</si>
  <si>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</si>
  <si>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</si>
  <si>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</si>
  <si>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</si>
  <si>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</si>
  <si>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</si>
  <si>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</si>
  <si>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</si>
  <si>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</si>
  <si>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</si>
  <si>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</si>
  <si>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</si>
  <si>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</si>
  <si>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</si>
  <si>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</si>
  <si>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</si>
  <si>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</si>
  <si>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</si>
  <si>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</si>
  <si>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</si>
  <si>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</si>
  <si>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</si>
  <si>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</si>
  <si>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</si>
  <si>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</si>
  <si>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</si>
  <si>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</si>
  <si>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</si>
  <si>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</si>
  <si>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</si>
  <si>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</si>
  <si>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</si>
  <si>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</si>
  <si>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</si>
  <si>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</si>
  <si>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</si>
  <si>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</si>
  <si>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</si>
  <si>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</si>
  <si>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</si>
  <si>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</si>
  <si>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</si>
  <si>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</si>
  <si>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</si>
  <si>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</si>
  <si>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</si>
  <si>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</si>
  <si>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</si>
  <si>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</si>
  <si>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</si>
  <si>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</si>
  <si>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</si>
  <si>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</si>
  <si>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</si>
  <si>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</si>
  <si>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</si>
  <si>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</si>
  <si>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</si>
  <si>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5 RECURSOS DETERMINADOS</t>
  </si>
  <si>
    <t>EJECUCION
IV TRIMESTRE
 /*</t>
  </si>
  <si>
    <t>EJECUCION AL
IV TRIMESTRE (*)</t>
  </si>
  <si>
    <t>EJECUCION IV TRIMESTRE (*)</t>
  </si>
  <si>
    <t>EJECUCION IV TRIMESTRE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</si>
  <si>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al IV Trimestre se encuentra a Nivel de Devengados</t>
    </r>
  </si>
  <si>
    <t>AÑO FISCAL 2022</t>
  </si>
  <si>
    <t>PRESUPUESTO DE EGRESOS COMPARATIVO AL IV TRIMESTRE AÑO FISCAL 2022 - 2023</t>
  </si>
  <si>
    <t>AÑO FISCAL 2023</t>
  </si>
  <si>
    <t>Fuente : Consulta Amigable: Base de Datos MEF, al 31 de Diciembre del 2023</t>
  </si>
  <si>
    <t>RESULTADOS OPERATIVOS COMPARATIVOS AL IV TRIMESTRE AÑOS FISCALES 2022 - 2023</t>
  </si>
  <si>
    <t>Fuente : Consulta Amigable: Base de Datos MEF, al 31 de Diciembre del 20223</t>
  </si>
  <si>
    <t>INGRESOS COMPARATIVOS AL IV TRIMESTRE AÑO FISCAL 2022 - 2023</t>
  </si>
</sst>
</file>

<file path=xl/styles.xml><?xml version="1.0" encoding="utf-8"?>
<styleSheet xmlns="http://schemas.openxmlformats.org/spreadsheetml/2006/main">
  <numFmts count="2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 &quot;€&quot;* #,##0_ ;_ &quot;€&quot;* \-#,##0_ ;_ &quot;€&quot;* &quot;-&quot;_ ;_ @_ "/>
    <numFmt numFmtId="173" formatCode="_ &quot;€&quot;* #,##0.00_ ;_ &quot;€&quot;* \-#,##0.00_ ;_ &quot;€&quot;* &quot;-&quot;??_ ;_ @_ "/>
    <numFmt numFmtId="174" formatCode="#,##0_ ;\-#,##0\ "/>
    <numFmt numFmtId="175" formatCode="#,##0;[Red]\(#,##0\)"/>
    <numFmt numFmtId="176" formatCode="_ * #,##0_)\ &quot;Pts&quot;_ ;_ * \(#,##0\)\ &quot;Pts&quot;_ ;_ * &quot;-&quot;_)\ &quot;Pts&quot;_ ;_ @_ "/>
    <numFmt numFmtId="177" formatCode="0.0%"/>
    <numFmt numFmtId="178" formatCode="_([$€-2]\ * #,##0.00_);_([$€-2]\ * \(#,##0.00\);_([$€-2]\ * &quot;-&quot;??_)"/>
    <numFmt numFmtId="179" formatCode="_ * #,##0_ ;_ * \-#,##0_ ;_ * &quot;-&quot;??_ ;_ @_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175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174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5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74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177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177" fontId="24" fillId="0" borderId="19" xfId="57" applyNumberFormat="1" applyFont="1" applyBorder="1" applyAlignment="1">
      <alignment horizontal="center" vertical="center"/>
    </xf>
    <xf numFmtId="177" fontId="24" fillId="0" borderId="20" xfId="57" applyNumberFormat="1" applyFont="1" applyBorder="1" applyAlignment="1">
      <alignment horizontal="center" vertical="center"/>
    </xf>
    <xf numFmtId="177" fontId="24" fillId="0" borderId="21" xfId="57" applyNumberFormat="1" applyFont="1" applyBorder="1" applyAlignment="1">
      <alignment horizontal="center" vertical="center"/>
    </xf>
    <xf numFmtId="177" fontId="24" fillId="0" borderId="22" xfId="57" applyNumberFormat="1" applyFont="1" applyBorder="1" applyAlignment="1">
      <alignment horizontal="center" vertical="center"/>
    </xf>
    <xf numFmtId="177" fontId="24" fillId="0" borderId="23" xfId="57" applyNumberFormat="1" applyFont="1" applyBorder="1" applyAlignment="1">
      <alignment horizontal="center" vertical="center"/>
    </xf>
    <xf numFmtId="177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175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179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177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179" fontId="6" fillId="0" borderId="0" xfId="50" applyNumberFormat="1" applyFont="1" applyAlignment="1">
      <alignment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0" fontId="24" fillId="0" borderId="22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17" xfId="0" applyFont="1" applyBorder="1" applyAlignment="1">
      <alignment horizontal="left" vertical="center" indent="3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9" fontId="16" fillId="0" borderId="0" xfId="57" applyFont="1" applyAlignment="1">
      <alignment/>
    </xf>
    <xf numFmtId="43" fontId="8" fillId="0" borderId="0" xfId="0" applyNumberFormat="1" applyFont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tabSelected="1" zoomScale="160" zoomScaleNormal="160" zoomScalePageLayoutView="0" workbookViewId="0" topLeftCell="A1">
      <selection activeCell="G25" sqref="G25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195" t="s">
        <v>144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12.75">
      <c r="C2" s="196" t="s">
        <v>9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3:15" ht="12.75">
      <c r="C3" s="196" t="s">
        <v>115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7" t="s">
        <v>6</v>
      </c>
      <c r="D6" s="201"/>
      <c r="E6" s="14"/>
      <c r="F6" s="199" t="s">
        <v>143</v>
      </c>
      <c r="G6" s="202"/>
      <c r="H6" s="200"/>
      <c r="I6" s="72"/>
      <c r="J6" s="199" t="s">
        <v>145</v>
      </c>
      <c r="K6" s="202"/>
      <c r="L6" s="200"/>
      <c r="M6" s="72"/>
      <c r="N6" s="199" t="s">
        <v>10</v>
      </c>
      <c r="O6" s="200"/>
    </row>
    <row r="7" spans="3:15" ht="12.75" customHeight="1">
      <c r="C7" s="201"/>
      <c r="D7" s="201"/>
      <c r="E7" s="14"/>
      <c r="F7" s="197" t="s">
        <v>8</v>
      </c>
      <c r="G7" s="197" t="s">
        <v>138</v>
      </c>
      <c r="H7" s="197" t="s">
        <v>114</v>
      </c>
      <c r="I7" s="69"/>
      <c r="J7" s="197" t="s">
        <v>8</v>
      </c>
      <c r="K7" s="197" t="s">
        <v>138</v>
      </c>
      <c r="L7" s="197" t="s">
        <v>114</v>
      </c>
      <c r="M7" s="69"/>
      <c r="N7" s="197" t="s">
        <v>8</v>
      </c>
      <c r="O7" s="197" t="s">
        <v>138</v>
      </c>
    </row>
    <row r="8" spans="3:15" ht="12.75">
      <c r="C8" s="201"/>
      <c r="D8" s="201"/>
      <c r="E8" s="14"/>
      <c r="F8" s="198"/>
      <c r="G8" s="198"/>
      <c r="H8" s="198"/>
      <c r="I8" s="69"/>
      <c r="J8" s="198"/>
      <c r="K8" s="198"/>
      <c r="L8" s="198"/>
      <c r="M8" s="69"/>
      <c r="N8" s="198"/>
      <c r="O8" s="198"/>
    </row>
    <row r="9" spans="3:15" ht="12.75">
      <c r="C9" s="201"/>
      <c r="D9" s="201"/>
      <c r="E9" s="14"/>
      <c r="F9" s="198"/>
      <c r="G9" s="198"/>
      <c r="H9" s="198"/>
      <c r="I9" s="69"/>
      <c r="J9" s="198"/>
      <c r="K9" s="198"/>
      <c r="L9" s="198"/>
      <c r="M9" s="69"/>
      <c r="N9" s="198"/>
      <c r="O9" s="198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193" t="s">
        <v>7</v>
      </c>
      <c r="D11" s="194"/>
      <c r="E11" s="16"/>
      <c r="F11" s="159">
        <f>SUM(F12:F16)</f>
        <v>9904825951</v>
      </c>
      <c r="G11" s="159">
        <f>SUM(G12:G16)</f>
        <v>8989063117</v>
      </c>
      <c r="H11" s="127">
        <f aca="true" t="shared" si="0" ref="H11:H16">IF(F11=0," ",G11/F11)</f>
        <v>0.9075437732545372</v>
      </c>
      <c r="I11" s="69"/>
      <c r="J11" s="159">
        <f>SUM(J12:J16)</f>
        <v>9554279161</v>
      </c>
      <c r="K11" s="159">
        <f>SUM(K12:K16)</f>
        <v>9159492143.479998</v>
      </c>
      <c r="L11" s="127">
        <f aca="true" t="shared" si="1" ref="L11:L16">IF(J11=0," ",K11/J11)</f>
        <v>0.9586795601355779</v>
      </c>
      <c r="M11" s="69"/>
      <c r="N11" s="159">
        <f aca="true" t="shared" si="2" ref="N11:O16">+J11-F11</f>
        <v>-350546790</v>
      </c>
      <c r="O11" s="159">
        <f t="shared" si="2"/>
        <v>170429026.47999763</v>
      </c>
    </row>
    <row r="12" spans="3:18" ht="12.75">
      <c r="C12" s="76" t="s">
        <v>32</v>
      </c>
      <c r="D12" s="120" t="s">
        <v>1</v>
      </c>
      <c r="E12" s="71"/>
      <c r="F12" s="158">
        <v>7561371766</v>
      </c>
      <c r="G12" s="158">
        <v>7137796106</v>
      </c>
      <c r="H12" s="96">
        <f t="shared" si="0"/>
        <v>0.9439816381063785</v>
      </c>
      <c r="I12" s="69"/>
      <c r="J12" s="158">
        <v>8654487673</v>
      </c>
      <c r="K12" s="158">
        <v>8356434247.449998</v>
      </c>
      <c r="L12" s="96">
        <f t="shared" si="1"/>
        <v>0.9655608238394215</v>
      </c>
      <c r="M12" s="69"/>
      <c r="N12" s="158">
        <f t="shared" si="2"/>
        <v>1093115907</v>
      </c>
      <c r="O12" s="158">
        <f t="shared" si="2"/>
        <v>1218638141.449998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58">
        <v>270605564</v>
      </c>
      <c r="G13" s="158">
        <v>228386554</v>
      </c>
      <c r="H13" s="96">
        <f t="shared" si="0"/>
        <v>0.8439832153635983</v>
      </c>
      <c r="I13" s="69"/>
      <c r="J13" s="158">
        <v>101120</v>
      </c>
      <c r="K13" s="158">
        <v>0</v>
      </c>
      <c r="L13" s="96">
        <f t="shared" si="1"/>
        <v>0</v>
      </c>
      <c r="M13" s="69"/>
      <c r="N13" s="158">
        <f t="shared" si="2"/>
        <v>-270504444</v>
      </c>
      <c r="O13" s="158">
        <f t="shared" si="2"/>
        <v>-228386554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58">
        <v>1320803015</v>
      </c>
      <c r="G14" s="158">
        <v>1040765989</v>
      </c>
      <c r="H14" s="96">
        <f t="shared" si="0"/>
        <v>0.7879797192922064</v>
      </c>
      <c r="I14" s="69"/>
      <c r="J14" s="158">
        <v>74880201</v>
      </c>
      <c r="K14" s="158">
        <v>73133514.16999999</v>
      </c>
      <c r="L14" s="96">
        <f t="shared" si="1"/>
        <v>0.9766735825134869</v>
      </c>
      <c r="M14" s="69"/>
      <c r="N14" s="158">
        <f t="shared" si="2"/>
        <v>-1245922814</v>
      </c>
      <c r="O14" s="158">
        <f t="shared" si="2"/>
        <v>-967632474.83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58">
        <v>747227981</v>
      </c>
      <c r="G15" s="158">
        <v>578012173</v>
      </c>
      <c r="H15" s="96">
        <f t="shared" si="0"/>
        <v>0.7735419278952296</v>
      </c>
      <c r="I15" s="69"/>
      <c r="J15" s="158">
        <v>824100318</v>
      </c>
      <c r="K15" s="158">
        <v>729372046.4299998</v>
      </c>
      <c r="L15" s="96">
        <f t="shared" si="1"/>
        <v>0.8850524996763802</v>
      </c>
      <c r="M15" s="69"/>
      <c r="N15" s="158">
        <f t="shared" si="2"/>
        <v>76872337</v>
      </c>
      <c r="O15" s="158">
        <f t="shared" si="2"/>
        <v>151359873.42999983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58">
        <v>4817625</v>
      </c>
      <c r="G16" s="158">
        <v>4102295</v>
      </c>
      <c r="H16" s="96">
        <f t="shared" si="0"/>
        <v>0.8515181235567318</v>
      </c>
      <c r="I16" s="69"/>
      <c r="J16" s="158">
        <v>709849</v>
      </c>
      <c r="K16" s="158">
        <v>552335.4299999999</v>
      </c>
      <c r="L16" s="96">
        <f t="shared" si="1"/>
        <v>0.7781027091677243</v>
      </c>
      <c r="M16" s="69"/>
      <c r="N16" s="158">
        <f t="shared" si="2"/>
        <v>-4107776</v>
      </c>
      <c r="O16" s="158">
        <f t="shared" si="2"/>
        <v>-3549959.5700000003</v>
      </c>
      <c r="Q16" s="77"/>
      <c r="R16" s="77"/>
    </row>
    <row r="17" spans="3:15" ht="5.25" customHeight="1">
      <c r="C17" s="73"/>
      <c r="D17" s="74"/>
      <c r="E17" s="71"/>
      <c r="F17" s="158"/>
      <c r="G17" s="158"/>
      <c r="H17" s="97"/>
      <c r="I17" s="69"/>
      <c r="J17" s="158"/>
      <c r="K17" s="158"/>
      <c r="L17" s="97"/>
      <c r="M17" s="69"/>
      <c r="N17" s="158"/>
      <c r="O17" s="158"/>
    </row>
    <row r="18" spans="3:15" ht="12.75">
      <c r="C18" s="193" t="s">
        <v>5</v>
      </c>
      <c r="D18" s="194"/>
      <c r="E18" s="16"/>
      <c r="F18" s="159">
        <f>+F19+F25</f>
        <v>9904825951</v>
      </c>
      <c r="G18" s="159">
        <f>+G19+G25</f>
        <v>8989092852.330002</v>
      </c>
      <c r="H18" s="127">
        <f>IF(F18=0," ",G18/F18)</f>
        <v>0.9075467753597887</v>
      </c>
      <c r="I18" s="69"/>
      <c r="J18" s="159">
        <f>+J19+J25</f>
        <v>9554279161</v>
      </c>
      <c r="K18" s="159">
        <f>+K19+K25</f>
        <v>9159492143.480022</v>
      </c>
      <c r="L18" s="127">
        <f aca="true" t="shared" si="3" ref="L18:L30">IF(J18=0," ",K18/J18)</f>
        <v>0.9586795601355804</v>
      </c>
      <c r="M18" s="69"/>
      <c r="N18" s="159">
        <f aca="true" t="shared" si="4" ref="N18:N30">+J18-F18</f>
        <v>-350546790</v>
      </c>
      <c r="O18" s="159">
        <f aca="true" t="shared" si="5" ref="O18:O30">+K18-G18</f>
        <v>170399291.1500206</v>
      </c>
    </row>
    <row r="19" spans="3:15" ht="12.75">
      <c r="C19" s="76"/>
      <c r="D19" s="128" t="s">
        <v>108</v>
      </c>
      <c r="E19" s="16"/>
      <c r="F19" s="159">
        <f>+SUM(F20:F24)</f>
        <v>8923350187</v>
      </c>
      <c r="G19" s="159">
        <f>+SUM(G20:G24)</f>
        <v>8170786094</v>
      </c>
      <c r="H19" s="127">
        <f aca="true" t="shared" si="6" ref="H19:H30">IF(F19=0," ",G19/F19)</f>
        <v>0.9156635033671127</v>
      </c>
      <c r="I19" s="69"/>
      <c r="J19" s="159">
        <f>+SUM(J20:J24)</f>
        <v>8670690412</v>
      </c>
      <c r="K19" s="159">
        <f>+SUM(K20:K24)</f>
        <v>8396244308.470021</v>
      </c>
      <c r="L19" s="127">
        <f t="shared" si="3"/>
        <v>0.9683478373129142</v>
      </c>
      <c r="M19" s="69"/>
      <c r="N19" s="159">
        <f t="shared" si="4"/>
        <v>-252659775</v>
      </c>
      <c r="O19" s="159">
        <f t="shared" si="5"/>
        <v>225458214.47002125</v>
      </c>
    </row>
    <row r="20" spans="3:21" ht="12.75">
      <c r="C20" s="76"/>
      <c r="D20" s="121" t="s">
        <v>109</v>
      </c>
      <c r="E20" s="71"/>
      <c r="F20" s="158">
        <v>2859067588</v>
      </c>
      <c r="G20" s="158">
        <v>2816931938</v>
      </c>
      <c r="H20" s="96">
        <f t="shared" si="6"/>
        <v>0.9852624505356744</v>
      </c>
      <c r="I20" s="69"/>
      <c r="J20" s="158">
        <v>3124594455</v>
      </c>
      <c r="K20" s="158">
        <v>3081183722.300017</v>
      </c>
      <c r="L20" s="96">
        <f t="shared" si="3"/>
        <v>0.9861067625494512</v>
      </c>
      <c r="M20" s="69"/>
      <c r="N20" s="158">
        <f t="shared" si="4"/>
        <v>265526867</v>
      </c>
      <c r="O20" s="158">
        <f t="shared" si="5"/>
        <v>264251784.30001688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58">
        <v>162270576</v>
      </c>
      <c r="G21" s="158">
        <v>160917372</v>
      </c>
      <c r="H21" s="96">
        <f t="shared" si="6"/>
        <v>0.9916608171773544</v>
      </c>
      <c r="I21" s="69"/>
      <c r="J21" s="158">
        <v>158443776</v>
      </c>
      <c r="K21" s="158">
        <v>157043461.23999998</v>
      </c>
      <c r="L21" s="96">
        <f t="shared" si="3"/>
        <v>0.9911620715224558</v>
      </c>
      <c r="M21" s="69"/>
      <c r="N21" s="158">
        <f t="shared" si="4"/>
        <v>-3826800</v>
      </c>
      <c r="O21" s="158">
        <f t="shared" si="5"/>
        <v>-3873910.7600000203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58">
        <v>4935453441</v>
      </c>
      <c r="G22" s="158">
        <v>4256869453</v>
      </c>
      <c r="H22" s="96">
        <f t="shared" si="6"/>
        <v>0.8625082789024329</v>
      </c>
      <c r="I22" s="69"/>
      <c r="J22" s="158">
        <v>4664918235</v>
      </c>
      <c r="K22" s="158">
        <v>4456492687.5300045</v>
      </c>
      <c r="L22" s="96">
        <f t="shared" si="3"/>
        <v>0.9553206429415594</v>
      </c>
      <c r="M22" s="69"/>
      <c r="N22" s="158">
        <f t="shared" si="4"/>
        <v>-270535206</v>
      </c>
      <c r="O22" s="158">
        <f t="shared" si="5"/>
        <v>199623234.5300045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58">
        <v>554461061</v>
      </c>
      <c r="G23" s="158">
        <v>529890467</v>
      </c>
      <c r="H23" s="96">
        <f t="shared" si="6"/>
        <v>0.9556856274889969</v>
      </c>
      <c r="I23" s="69"/>
      <c r="J23" s="158">
        <v>525847025</v>
      </c>
      <c r="K23" s="158">
        <v>508347470.77</v>
      </c>
      <c r="L23" s="96">
        <f t="shared" si="3"/>
        <v>0.966721207122927</v>
      </c>
      <c r="M23" s="69"/>
      <c r="N23" s="158">
        <f t="shared" si="4"/>
        <v>-28614036</v>
      </c>
      <c r="O23" s="158">
        <f t="shared" si="5"/>
        <v>-21542996.23000002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58">
        <v>412097521</v>
      </c>
      <c r="G24" s="158">
        <v>406176864</v>
      </c>
      <c r="H24" s="96">
        <f t="shared" si="6"/>
        <v>0.9856328740206132</v>
      </c>
      <c r="I24" s="69"/>
      <c r="J24" s="158">
        <v>196886921</v>
      </c>
      <c r="K24" s="158">
        <v>193176966.63</v>
      </c>
      <c r="L24" s="96">
        <f t="shared" si="3"/>
        <v>0.9811569282959125</v>
      </c>
      <c r="M24" s="69"/>
      <c r="N24" s="158">
        <f t="shared" si="4"/>
        <v>-215210600</v>
      </c>
      <c r="O24" s="158">
        <f t="shared" si="5"/>
        <v>-212999897.37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59">
        <f>+F26+F27+F28</f>
        <v>981475764</v>
      </c>
      <c r="G25" s="159">
        <f>+G26+G27+G28</f>
        <v>818306758.330001</v>
      </c>
      <c r="H25" s="127">
        <f t="shared" si="6"/>
        <v>0.8337513653877662</v>
      </c>
      <c r="I25" s="69"/>
      <c r="J25" s="159">
        <f>+J26+J27+J28</f>
        <v>883588749</v>
      </c>
      <c r="K25" s="159">
        <f>+K26+K27+K28</f>
        <v>763247835.0100003</v>
      </c>
      <c r="L25" s="127">
        <f t="shared" si="3"/>
        <v>0.8638043839668678</v>
      </c>
      <c r="M25" s="69"/>
      <c r="N25" s="159">
        <f t="shared" si="4"/>
        <v>-97887015</v>
      </c>
      <c r="O25" s="159">
        <f t="shared" si="5"/>
        <v>-55058923.32000065</v>
      </c>
    </row>
    <row r="26" spans="3:21" ht="12.75">
      <c r="C26" s="78"/>
      <c r="D26" s="123" t="s">
        <v>107</v>
      </c>
      <c r="E26" s="71"/>
      <c r="F26" s="158">
        <v>22216697</v>
      </c>
      <c r="G26" s="158">
        <v>22216696</v>
      </c>
      <c r="H26" s="96">
        <f t="shared" si="6"/>
        <v>0.9999999549888087</v>
      </c>
      <c r="I26" s="69"/>
      <c r="J26" s="158">
        <v>8089433</v>
      </c>
      <c r="K26" s="158">
        <v>605218</v>
      </c>
      <c r="L26" s="96">
        <f t="shared" si="3"/>
        <v>0.0748158739926519</v>
      </c>
      <c r="M26" s="69"/>
      <c r="N26" s="158">
        <f t="shared" si="4"/>
        <v>-14127264</v>
      </c>
      <c r="O26" s="158">
        <f t="shared" si="5"/>
        <v>-21611478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58">
        <v>0</v>
      </c>
      <c r="G27" s="158">
        <v>0</v>
      </c>
      <c r="H27" s="96" t="str">
        <f t="shared" si="6"/>
        <v> </v>
      </c>
      <c r="I27" s="69"/>
      <c r="J27" s="158">
        <v>0</v>
      </c>
      <c r="K27" s="158">
        <v>0</v>
      </c>
      <c r="L27" s="96" t="str">
        <f t="shared" si="3"/>
        <v> </v>
      </c>
      <c r="M27" s="69"/>
      <c r="N27" s="158">
        <f t="shared" si="4"/>
        <v>0</v>
      </c>
      <c r="O27" s="158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0">
        <f>SUM(F29:F30)</f>
        <v>959259067</v>
      </c>
      <c r="G28" s="160">
        <f>SUM(G29:G30)</f>
        <v>796090062.330001</v>
      </c>
      <c r="H28" s="127">
        <f t="shared" si="6"/>
        <v>0.8299010035106617</v>
      </c>
      <c r="I28" s="81"/>
      <c r="J28" s="160">
        <f>+J29+J30</f>
        <v>875499316</v>
      </c>
      <c r="K28" s="160">
        <f>+K29+K30</f>
        <v>762642617.0100003</v>
      </c>
      <c r="L28" s="130">
        <f t="shared" si="3"/>
        <v>0.8710944749727255</v>
      </c>
      <c r="M28" s="81"/>
      <c r="N28" s="159">
        <f t="shared" si="4"/>
        <v>-83759751</v>
      </c>
      <c r="O28" s="159">
        <f t="shared" si="5"/>
        <v>-33447445.32000065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58">
        <v>866536714</v>
      </c>
      <c r="G29" s="158">
        <v>726330903.6200011</v>
      </c>
      <c r="H29" s="96">
        <f t="shared" si="6"/>
        <v>0.8381998037534981</v>
      </c>
      <c r="I29" s="69"/>
      <c r="J29" s="162">
        <v>800254780</v>
      </c>
      <c r="K29" s="158">
        <v>699410984.0400003</v>
      </c>
      <c r="L29" s="96">
        <f t="shared" si="3"/>
        <v>0.8739853875536993</v>
      </c>
      <c r="M29" s="69"/>
      <c r="N29" s="158">
        <f t="shared" si="4"/>
        <v>-66281934</v>
      </c>
      <c r="O29" s="158">
        <f t="shared" si="5"/>
        <v>-26919919.58000076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1">
        <v>92722353</v>
      </c>
      <c r="G30" s="161">
        <v>69759158.70999996</v>
      </c>
      <c r="H30" s="98">
        <f t="shared" si="6"/>
        <v>0.7523445690598465</v>
      </c>
      <c r="I30" s="69"/>
      <c r="J30" s="161">
        <v>75244536</v>
      </c>
      <c r="K30" s="161">
        <v>63231632.96999998</v>
      </c>
      <c r="L30" s="98">
        <f t="shared" si="3"/>
        <v>0.8403485001223209</v>
      </c>
      <c r="M30" s="69"/>
      <c r="N30" s="161">
        <f t="shared" si="4"/>
        <v>-17477817</v>
      </c>
      <c r="O30" s="161">
        <f t="shared" si="5"/>
        <v>-6527525.739999987</v>
      </c>
      <c r="Q30" s="77"/>
      <c r="R30" s="77"/>
      <c r="U30" s="77"/>
    </row>
    <row r="31" spans="2:15" ht="12.75">
      <c r="B31" s="63"/>
      <c r="C31" s="65" t="s">
        <v>146</v>
      </c>
      <c r="D31" s="63"/>
      <c r="E31" s="71"/>
      <c r="F31" s="63"/>
      <c r="G31" s="63"/>
      <c r="H31" s="63"/>
      <c r="I31" s="69"/>
      <c r="J31" s="63"/>
      <c r="K31" s="63"/>
      <c r="L31" s="63"/>
      <c r="M31" s="69"/>
      <c r="N31" s="63"/>
      <c r="O31" s="63"/>
    </row>
    <row r="32" spans="2:15" ht="12.75">
      <c r="B32" s="63"/>
      <c r="C32" s="64" t="s">
        <v>142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N6:O6"/>
    <mergeCell ref="O7:O9"/>
    <mergeCell ref="C6:D9"/>
    <mergeCell ref="N7:N9"/>
    <mergeCell ref="G7:G9"/>
    <mergeCell ref="F6:H6"/>
    <mergeCell ref="J6:L6"/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30" zoomScaleNormal="130" zoomScalePageLayoutView="0" workbookViewId="0" topLeftCell="A1">
      <selection activeCell="E30" sqref="E30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6" width="14.421875" style="42" bestFit="1" customWidth="1"/>
    <col min="7" max="7" width="11.421875" style="42" customWidth="1"/>
    <col min="8" max="8" width="0.85546875" style="42" customWidth="1"/>
    <col min="9" max="10" width="14.421875" style="42" bestFit="1" customWidth="1"/>
    <col min="11" max="11" width="11.421875" style="42" customWidth="1"/>
    <col min="12" max="12" width="0.85546875" style="42" customWidth="1"/>
    <col min="13" max="13" width="14.421875" style="42" bestFit="1" customWidth="1"/>
    <col min="14" max="14" width="13.7109375" style="42" customWidth="1"/>
    <col min="15" max="16384" width="11.421875" style="42" customWidth="1"/>
  </cols>
  <sheetData>
    <row r="1" spans="2:15" ht="14.25">
      <c r="B1" s="207" t="s">
        <v>147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87"/>
    </row>
    <row r="2" spans="2:15" ht="12.75">
      <c r="B2" s="196" t="s">
        <v>97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84"/>
    </row>
    <row r="3" spans="2:15" ht="12.75">
      <c r="B3" s="196" t="s">
        <v>115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06" t="s">
        <v>22</v>
      </c>
      <c r="C5" s="206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16" t="s">
        <v>63</v>
      </c>
      <c r="C7" s="217"/>
      <c r="D7" s="41"/>
      <c r="E7" s="205" t="s">
        <v>143</v>
      </c>
      <c r="F7" s="205"/>
      <c r="G7" s="205"/>
      <c r="I7" s="205" t="s">
        <v>145</v>
      </c>
      <c r="J7" s="205"/>
      <c r="K7" s="205"/>
      <c r="M7" s="205" t="s">
        <v>10</v>
      </c>
      <c r="N7" s="205"/>
    </row>
    <row r="8" spans="2:14" s="43" customFormat="1" ht="38.25">
      <c r="B8" s="218"/>
      <c r="C8" s="219"/>
      <c r="D8" s="41"/>
      <c r="E8" s="125" t="s">
        <v>64</v>
      </c>
      <c r="F8" s="126" t="s">
        <v>139</v>
      </c>
      <c r="G8" s="125" t="s">
        <v>0</v>
      </c>
      <c r="I8" s="125" t="s">
        <v>64</v>
      </c>
      <c r="J8" s="126" t="s">
        <v>139</v>
      </c>
      <c r="K8" s="125" t="s">
        <v>0</v>
      </c>
      <c r="M8" s="126" t="s">
        <v>65</v>
      </c>
      <c r="N8" s="126" t="s">
        <v>139</v>
      </c>
    </row>
    <row r="9" spans="2:14" s="43" customFormat="1" ht="12.75">
      <c r="B9" s="208" t="s">
        <v>66</v>
      </c>
      <c r="C9" s="208"/>
      <c r="D9" s="88"/>
      <c r="E9" s="163">
        <f>SUM(E10:E12)</f>
        <v>2859067588</v>
      </c>
      <c r="F9" s="163">
        <f>SUM(F10:F12)</f>
        <v>2816931938</v>
      </c>
      <c r="G9" s="131">
        <f aca="true" t="shared" si="0" ref="G9:G39">IF(E9=0," ",F9/E9)</f>
        <v>0.9852624505356744</v>
      </c>
      <c r="I9" s="163">
        <f>SUM(I10:I12)</f>
        <v>3124594455</v>
      </c>
      <c r="J9" s="163">
        <f>SUM(J10:J12)</f>
        <v>3081183722.3000164</v>
      </c>
      <c r="K9" s="131">
        <f aca="true" t="shared" si="1" ref="K9:K40">IF(I9=0," ",J9/I9)</f>
        <v>0.9861067625494511</v>
      </c>
      <c r="M9" s="163">
        <f aca="true" t="shared" si="2" ref="M9:M36">+E9-I9</f>
        <v>-265526867</v>
      </c>
      <c r="N9" s="163">
        <f aca="true" t="shared" si="3" ref="N9:N35">+F9-J9</f>
        <v>-264251784.3000164</v>
      </c>
    </row>
    <row r="10" spans="2:14" ht="12.75">
      <c r="B10" s="204" t="s">
        <v>67</v>
      </c>
      <c r="C10" s="204"/>
      <c r="D10" s="89"/>
      <c r="E10" s="164">
        <v>2694310902</v>
      </c>
      <c r="F10" s="164">
        <v>2659450445</v>
      </c>
      <c r="G10" s="90">
        <f t="shared" si="0"/>
        <v>0.9870614571710626</v>
      </c>
      <c r="I10" s="164">
        <v>2954661405</v>
      </c>
      <c r="J10" s="164">
        <v>2915117139.1600165</v>
      </c>
      <c r="K10" s="90">
        <f t="shared" si="1"/>
        <v>0.9866163121862068</v>
      </c>
      <c r="M10" s="164">
        <f t="shared" si="2"/>
        <v>-260350503</v>
      </c>
      <c r="N10" s="164">
        <f t="shared" si="3"/>
        <v>-255666694.16001654</v>
      </c>
    </row>
    <row r="11" spans="2:14" ht="12.75">
      <c r="B11" s="213" t="s">
        <v>68</v>
      </c>
      <c r="C11" s="213"/>
      <c r="D11" s="89"/>
      <c r="E11" s="165">
        <v>16692561</v>
      </c>
      <c r="F11" s="165">
        <v>16113856</v>
      </c>
      <c r="G11" s="91">
        <f t="shared" si="0"/>
        <v>0.9653315629638856</v>
      </c>
      <c r="I11" s="165">
        <v>17792949</v>
      </c>
      <c r="J11" s="165">
        <v>17707028.000000004</v>
      </c>
      <c r="K11" s="91">
        <f t="shared" si="1"/>
        <v>0.9951710646728659</v>
      </c>
      <c r="M11" s="165">
        <f t="shared" si="2"/>
        <v>-1100388</v>
      </c>
      <c r="N11" s="165">
        <f t="shared" si="3"/>
        <v>-1593172.0000000037</v>
      </c>
    </row>
    <row r="12" spans="2:14" ht="12.75">
      <c r="B12" s="203" t="s">
        <v>69</v>
      </c>
      <c r="C12" s="203"/>
      <c r="D12" s="89"/>
      <c r="E12" s="165">
        <v>148064125</v>
      </c>
      <c r="F12" s="165">
        <v>141367637</v>
      </c>
      <c r="G12" s="92">
        <f t="shared" si="0"/>
        <v>0.9547730552556198</v>
      </c>
      <c r="I12" s="167">
        <v>152140101</v>
      </c>
      <c r="J12" s="167">
        <v>148359555.13999984</v>
      </c>
      <c r="K12" s="92">
        <f t="shared" si="1"/>
        <v>0.9751508916114091</v>
      </c>
      <c r="M12" s="167">
        <f t="shared" si="2"/>
        <v>-4075976</v>
      </c>
      <c r="N12" s="167">
        <f t="shared" si="3"/>
        <v>-6991918.139999837</v>
      </c>
    </row>
    <row r="13" spans="2:14" ht="12.75">
      <c r="B13" s="208" t="s">
        <v>70</v>
      </c>
      <c r="C13" s="208"/>
      <c r="D13" s="88"/>
      <c r="E13" s="166">
        <f>SUM(E14:E15)</f>
        <v>162270576</v>
      </c>
      <c r="F13" s="166">
        <f>SUM(F14:F15)</f>
        <v>160917372</v>
      </c>
      <c r="G13" s="131">
        <f t="shared" si="0"/>
        <v>0.9916608171773544</v>
      </c>
      <c r="I13" s="166">
        <f>SUM(I14:I15)</f>
        <v>158443776</v>
      </c>
      <c r="J13" s="166">
        <f>SUM(J14:J15)</f>
        <v>157043461.23999998</v>
      </c>
      <c r="K13" s="131">
        <f t="shared" si="1"/>
        <v>0.9911620715224558</v>
      </c>
      <c r="M13" s="166">
        <f t="shared" si="2"/>
        <v>3826800</v>
      </c>
      <c r="N13" s="166">
        <f t="shared" si="3"/>
        <v>3873910.7600000203</v>
      </c>
    </row>
    <row r="14" spans="2:14" ht="12.75">
      <c r="B14" s="204" t="s">
        <v>71</v>
      </c>
      <c r="C14" s="204"/>
      <c r="D14" s="89"/>
      <c r="E14" s="164">
        <v>154338660</v>
      </c>
      <c r="F14" s="164">
        <v>153236912</v>
      </c>
      <c r="G14" s="90">
        <f t="shared" si="0"/>
        <v>0.9928614904392716</v>
      </c>
      <c r="I14" s="164">
        <v>152591088</v>
      </c>
      <c r="J14" s="164">
        <v>151318957.42999998</v>
      </c>
      <c r="K14" s="90">
        <f t="shared" si="1"/>
        <v>0.9916631397896578</v>
      </c>
      <c r="M14" s="164">
        <f t="shared" si="2"/>
        <v>1747572</v>
      </c>
      <c r="N14" s="164">
        <f t="shared" si="3"/>
        <v>1917954.5700000226</v>
      </c>
    </row>
    <row r="15" spans="2:14" ht="12.75">
      <c r="B15" s="203" t="s">
        <v>72</v>
      </c>
      <c r="C15" s="203"/>
      <c r="D15" s="89"/>
      <c r="E15" s="167">
        <v>7931916</v>
      </c>
      <c r="F15" s="167">
        <v>7680460</v>
      </c>
      <c r="G15" s="92">
        <f t="shared" si="0"/>
        <v>0.9682982018468174</v>
      </c>
      <c r="I15" s="167">
        <v>5852688</v>
      </c>
      <c r="J15" s="167">
        <v>5724503.81</v>
      </c>
      <c r="K15" s="92">
        <f t="shared" si="1"/>
        <v>0.9780982362292334</v>
      </c>
      <c r="M15" s="167">
        <f t="shared" si="2"/>
        <v>2079228</v>
      </c>
      <c r="N15" s="167">
        <f t="shared" si="3"/>
        <v>1955956.1900000004</v>
      </c>
    </row>
    <row r="16" spans="2:14" ht="12.75">
      <c r="B16" s="208" t="s">
        <v>73</v>
      </c>
      <c r="C16" s="208"/>
      <c r="D16" s="88"/>
      <c r="E16" s="166">
        <f>SUM(E17:E18)</f>
        <v>4935453441</v>
      </c>
      <c r="F16" s="166">
        <f>SUM(F17:F18)</f>
        <v>4256869454</v>
      </c>
      <c r="G16" s="131">
        <f t="shared" si="0"/>
        <v>0.8625082791050485</v>
      </c>
      <c r="I16" s="166">
        <f>SUM(I17:I18)</f>
        <v>4664918235</v>
      </c>
      <c r="J16" s="166">
        <f>SUM(J17:J18)</f>
        <v>4456492687.529999</v>
      </c>
      <c r="K16" s="131">
        <f t="shared" si="1"/>
        <v>0.9553206429415582</v>
      </c>
      <c r="M16" s="166">
        <f t="shared" si="2"/>
        <v>270535206</v>
      </c>
      <c r="N16" s="166">
        <f t="shared" si="3"/>
        <v>-199623233.52999878</v>
      </c>
    </row>
    <row r="17" spans="2:14" ht="12.75">
      <c r="B17" s="204" t="s">
        <v>74</v>
      </c>
      <c r="C17" s="204"/>
      <c r="D17" s="89"/>
      <c r="E17" s="164">
        <v>1804901146</v>
      </c>
      <c r="F17" s="164">
        <v>1335089166</v>
      </c>
      <c r="G17" s="90">
        <f t="shared" si="0"/>
        <v>0.7397020988982186</v>
      </c>
      <c r="I17" s="164">
        <v>2042390473</v>
      </c>
      <c r="J17" s="164">
        <v>1936132323.34</v>
      </c>
      <c r="K17" s="90">
        <f t="shared" si="1"/>
        <v>0.9479736362538349</v>
      </c>
      <c r="M17" s="164">
        <f t="shared" si="2"/>
        <v>-237489327</v>
      </c>
      <c r="N17" s="164">
        <f t="shared" si="3"/>
        <v>-601043157.3399999</v>
      </c>
    </row>
    <row r="18" spans="2:14" ht="12.75">
      <c r="B18" s="203" t="s">
        <v>75</v>
      </c>
      <c r="C18" s="203"/>
      <c r="D18" s="89"/>
      <c r="E18" s="167">
        <v>3130552295</v>
      </c>
      <c r="F18" s="167">
        <v>2921780288</v>
      </c>
      <c r="G18" s="92">
        <f t="shared" si="0"/>
        <v>0.9333114456086733</v>
      </c>
      <c r="I18" s="167">
        <v>2622527762</v>
      </c>
      <c r="J18" s="167">
        <v>2520360364.189999</v>
      </c>
      <c r="K18" s="92">
        <f t="shared" si="1"/>
        <v>0.9610423960842703</v>
      </c>
      <c r="M18" s="167">
        <f t="shared" si="2"/>
        <v>508024533</v>
      </c>
      <c r="N18" s="167">
        <f t="shared" si="3"/>
        <v>401419923.8100009</v>
      </c>
    </row>
    <row r="19" spans="2:14" ht="12.75">
      <c r="B19" s="208" t="s">
        <v>76</v>
      </c>
      <c r="C19" s="208"/>
      <c r="D19" s="88"/>
      <c r="E19" s="166">
        <f>SUM(E20:E21)</f>
        <v>554461061</v>
      </c>
      <c r="F19" s="166">
        <f>SUM(F20:F21)</f>
        <v>529890467</v>
      </c>
      <c r="G19" s="131">
        <f t="shared" si="0"/>
        <v>0.9556856274889969</v>
      </c>
      <c r="I19" s="166">
        <f>SUM(I20:I21)</f>
        <v>533936458</v>
      </c>
      <c r="J19" s="166">
        <f>SUM(J20:J21)</f>
        <v>508952688.77</v>
      </c>
      <c r="K19" s="131">
        <f t="shared" si="1"/>
        <v>0.9532083474434705</v>
      </c>
      <c r="M19" s="166">
        <f t="shared" si="2"/>
        <v>20524603</v>
      </c>
      <c r="N19" s="166">
        <f>+F19-J19</f>
        <v>20937778.23000002</v>
      </c>
    </row>
    <row r="20" spans="2:14" ht="12.75">
      <c r="B20" s="209" t="s">
        <v>77</v>
      </c>
      <c r="C20" s="209"/>
      <c r="D20" s="89"/>
      <c r="E20" s="168">
        <v>554461061</v>
      </c>
      <c r="F20" s="168">
        <v>529890467</v>
      </c>
      <c r="G20" s="93">
        <f t="shared" si="0"/>
        <v>0.9556856274889969</v>
      </c>
      <c r="I20" s="168">
        <v>525847025</v>
      </c>
      <c r="J20" s="168">
        <v>508347470.77</v>
      </c>
      <c r="K20" s="93">
        <f t="shared" si="1"/>
        <v>0.966721207122927</v>
      </c>
      <c r="M20" s="168">
        <f t="shared" si="2"/>
        <v>28614036</v>
      </c>
      <c r="N20" s="168">
        <f t="shared" si="3"/>
        <v>21542996.23000002</v>
      </c>
    </row>
    <row r="21" spans="2:14" ht="12.75">
      <c r="B21" s="212" t="s">
        <v>105</v>
      </c>
      <c r="C21" s="212"/>
      <c r="D21" s="89"/>
      <c r="E21" s="169">
        <v>0</v>
      </c>
      <c r="F21" s="169">
        <v>0</v>
      </c>
      <c r="G21" s="94" t="str">
        <f>IF(E21=0," ",F21/E21)</f>
        <v> </v>
      </c>
      <c r="I21" s="169">
        <v>8089433</v>
      </c>
      <c r="J21" s="169">
        <v>605218</v>
      </c>
      <c r="K21" s="94">
        <f>IF(I21=0," ",J21/I21)</f>
        <v>0.0748158739926519</v>
      </c>
      <c r="M21" s="169">
        <f>+E21-I21</f>
        <v>-8089433</v>
      </c>
      <c r="N21" s="169">
        <f>+F21-J21</f>
        <v>-605218</v>
      </c>
    </row>
    <row r="22" spans="2:14" ht="12.75">
      <c r="B22" s="208" t="s">
        <v>78</v>
      </c>
      <c r="C22" s="208"/>
      <c r="D22" s="88"/>
      <c r="E22" s="166">
        <f>SUM(E23:E27)</f>
        <v>412097521</v>
      </c>
      <c r="F22" s="166">
        <f>SUM(F23:F27)</f>
        <v>406176863</v>
      </c>
      <c r="G22" s="131">
        <f t="shared" si="0"/>
        <v>0.9856328715940031</v>
      </c>
      <c r="I22" s="166">
        <f>SUM(I23:I27)</f>
        <v>194173048</v>
      </c>
      <c r="J22" s="166">
        <f>SUM(J23:J27)</f>
        <v>193176966.62999997</v>
      </c>
      <c r="K22" s="131">
        <f t="shared" si="1"/>
        <v>0.9948701357873311</v>
      </c>
      <c r="M22" s="166">
        <f t="shared" si="2"/>
        <v>217924473</v>
      </c>
      <c r="N22" s="166">
        <f t="shared" si="3"/>
        <v>212999896.37000003</v>
      </c>
    </row>
    <row r="23" spans="2:14" ht="12.75">
      <c r="B23" s="204" t="s">
        <v>79</v>
      </c>
      <c r="C23" s="204"/>
      <c r="D23" s="89"/>
      <c r="E23" s="164">
        <v>0</v>
      </c>
      <c r="F23" s="164">
        <v>0</v>
      </c>
      <c r="G23" s="90" t="str">
        <f t="shared" si="0"/>
        <v> </v>
      </c>
      <c r="I23" s="164">
        <v>0</v>
      </c>
      <c r="J23" s="164">
        <v>0</v>
      </c>
      <c r="K23" s="90" t="str">
        <f t="shared" si="1"/>
        <v> </v>
      </c>
      <c r="M23" s="164">
        <f t="shared" si="2"/>
        <v>0</v>
      </c>
      <c r="N23" s="164">
        <f t="shared" si="3"/>
        <v>0</v>
      </c>
    </row>
    <row r="24" spans="2:14" ht="12.75">
      <c r="B24" s="204" t="s">
        <v>80</v>
      </c>
      <c r="C24" s="204"/>
      <c r="D24" s="89"/>
      <c r="E24" s="164">
        <v>14976044</v>
      </c>
      <c r="F24" s="164">
        <v>14949598</v>
      </c>
      <c r="G24" s="90">
        <f t="shared" si="0"/>
        <v>0.998234113094219</v>
      </c>
      <c r="I24" s="164">
        <v>15417339</v>
      </c>
      <c r="J24" s="164">
        <v>15416400.370000001</v>
      </c>
      <c r="K24" s="90">
        <f t="shared" si="1"/>
        <v>0.9999391185469815</v>
      </c>
      <c r="M24" s="164">
        <f t="shared" si="2"/>
        <v>-441295</v>
      </c>
      <c r="N24" s="164">
        <f t="shared" si="3"/>
        <v>-466802.37000000104</v>
      </c>
    </row>
    <row r="25" spans="2:14" ht="12.75">
      <c r="B25" s="213" t="s">
        <v>81</v>
      </c>
      <c r="C25" s="213"/>
      <c r="D25" s="89"/>
      <c r="E25" s="165">
        <v>95069</v>
      </c>
      <c r="F25" s="165">
        <v>80206</v>
      </c>
      <c r="G25" s="91">
        <f t="shared" si="0"/>
        <v>0.843660919963395</v>
      </c>
      <c r="I25" s="165">
        <v>10000</v>
      </c>
      <c r="J25" s="165">
        <v>4500</v>
      </c>
      <c r="K25" s="91">
        <f t="shared" si="1"/>
        <v>0.45</v>
      </c>
      <c r="M25" s="165">
        <f t="shared" si="2"/>
        <v>85069</v>
      </c>
      <c r="N25" s="165">
        <f t="shared" si="3"/>
        <v>75706</v>
      </c>
    </row>
    <row r="26" spans="2:14" ht="12.75">
      <c r="B26" s="213" t="s">
        <v>82</v>
      </c>
      <c r="C26" s="213"/>
      <c r="D26" s="89"/>
      <c r="E26" s="165">
        <v>385681614</v>
      </c>
      <c r="F26" s="165">
        <v>381704077</v>
      </c>
      <c r="G26" s="91">
        <f t="shared" si="0"/>
        <v>0.9896869934795491</v>
      </c>
      <c r="I26" s="165">
        <v>172284616</v>
      </c>
      <c r="J26" s="165">
        <v>172145238.46999997</v>
      </c>
      <c r="K26" s="91">
        <f t="shared" si="1"/>
        <v>0.999191004204345</v>
      </c>
      <c r="M26" s="165">
        <f t="shared" si="2"/>
        <v>213396998</v>
      </c>
      <c r="N26" s="165">
        <f t="shared" si="3"/>
        <v>209558838.53000003</v>
      </c>
    </row>
    <row r="27" spans="2:14" ht="12.75">
      <c r="B27" s="203" t="s">
        <v>83</v>
      </c>
      <c r="C27" s="203"/>
      <c r="D27" s="89"/>
      <c r="E27" s="167">
        <v>11344794</v>
      </c>
      <c r="F27" s="167">
        <v>9442982</v>
      </c>
      <c r="G27" s="92">
        <f t="shared" si="0"/>
        <v>0.8323625796995521</v>
      </c>
      <c r="I27" s="167">
        <v>6461093</v>
      </c>
      <c r="J27" s="167">
        <v>5610827.789999999</v>
      </c>
      <c r="K27" s="92">
        <f t="shared" si="1"/>
        <v>0.8684022641370429</v>
      </c>
      <c r="M27" s="167">
        <f t="shared" si="2"/>
        <v>4883701</v>
      </c>
      <c r="N27" s="167">
        <f t="shared" si="3"/>
        <v>3832154.210000001</v>
      </c>
    </row>
    <row r="28" spans="2:14" ht="12.75">
      <c r="B28" s="208" t="s">
        <v>84</v>
      </c>
      <c r="C28" s="208"/>
      <c r="D28" s="88"/>
      <c r="E28" s="166">
        <f>SUM(E29)</f>
        <v>22216697</v>
      </c>
      <c r="F28" s="166">
        <f>SUM(F29)</f>
        <v>22216696</v>
      </c>
      <c r="G28" s="131">
        <f t="shared" si="0"/>
        <v>0.9999999549888087</v>
      </c>
      <c r="I28" s="166">
        <v>2713873</v>
      </c>
      <c r="J28" s="166">
        <v>0</v>
      </c>
      <c r="K28" s="131">
        <f t="shared" si="1"/>
        <v>0</v>
      </c>
      <c r="M28" s="166">
        <f t="shared" si="2"/>
        <v>19502824</v>
      </c>
      <c r="N28" s="166">
        <f t="shared" si="3"/>
        <v>22216696</v>
      </c>
    </row>
    <row r="29" spans="2:14" ht="12.75">
      <c r="B29" s="211" t="s">
        <v>85</v>
      </c>
      <c r="C29" s="211"/>
      <c r="D29" s="89"/>
      <c r="E29" s="170">
        <v>22216697</v>
      </c>
      <c r="F29" s="170">
        <v>22216696</v>
      </c>
      <c r="G29" s="95">
        <f t="shared" si="0"/>
        <v>0.9999999549888087</v>
      </c>
      <c r="I29" s="170">
        <v>0</v>
      </c>
      <c r="J29" s="170">
        <v>0</v>
      </c>
      <c r="K29" s="95" t="str">
        <f t="shared" si="1"/>
        <v> </v>
      </c>
      <c r="M29" s="170">
        <f t="shared" si="2"/>
        <v>22216697</v>
      </c>
      <c r="N29" s="170">
        <f t="shared" si="3"/>
        <v>22216696</v>
      </c>
    </row>
    <row r="30" spans="2:14" ht="12.75">
      <c r="B30" s="208" t="s">
        <v>86</v>
      </c>
      <c r="C30" s="208"/>
      <c r="D30" s="88"/>
      <c r="E30" s="166">
        <f>SUM(E31)</f>
        <v>0</v>
      </c>
      <c r="F30" s="166">
        <f>SUM(F31)</f>
        <v>0</v>
      </c>
      <c r="G30" s="131" t="str">
        <f t="shared" si="0"/>
        <v> </v>
      </c>
      <c r="I30" s="166">
        <f>SUM(I31)</f>
        <v>0</v>
      </c>
      <c r="J30" s="166">
        <f>SUM(J31)</f>
        <v>0</v>
      </c>
      <c r="K30" s="131" t="str">
        <f t="shared" si="1"/>
        <v> </v>
      </c>
      <c r="M30" s="166">
        <f t="shared" si="2"/>
        <v>0</v>
      </c>
      <c r="N30" s="166">
        <f t="shared" si="3"/>
        <v>0</v>
      </c>
    </row>
    <row r="31" spans="2:14" ht="12.75">
      <c r="B31" s="211" t="s">
        <v>87</v>
      </c>
      <c r="C31" s="211"/>
      <c r="D31" s="89"/>
      <c r="E31" s="170">
        <v>0</v>
      </c>
      <c r="F31" s="170">
        <v>0</v>
      </c>
      <c r="G31" s="95" t="str">
        <f t="shared" si="0"/>
        <v> </v>
      </c>
      <c r="I31" s="170">
        <v>0</v>
      </c>
      <c r="J31" s="170">
        <v>0</v>
      </c>
      <c r="K31" s="95" t="str">
        <f t="shared" si="1"/>
        <v> </v>
      </c>
      <c r="M31" s="170">
        <f t="shared" si="2"/>
        <v>0</v>
      </c>
      <c r="N31" s="170">
        <f t="shared" si="3"/>
        <v>0</v>
      </c>
    </row>
    <row r="32" spans="2:14" ht="12.75">
      <c r="B32" s="208" t="s">
        <v>88</v>
      </c>
      <c r="C32" s="208"/>
      <c r="D32" s="88"/>
      <c r="E32" s="166">
        <f>SUM(E33:E39)</f>
        <v>959259067</v>
      </c>
      <c r="F32" s="166">
        <f>SUM(F33:F39)</f>
        <v>796090062.3300002</v>
      </c>
      <c r="G32" s="131">
        <f t="shared" si="0"/>
        <v>0.8299010035106608</v>
      </c>
      <c r="I32" s="166">
        <f>SUM(I33:I39)</f>
        <v>875499316</v>
      </c>
      <c r="J32" s="166">
        <f>SUM(J33:J39)</f>
        <v>762642617.0100001</v>
      </c>
      <c r="K32" s="131">
        <f t="shared" si="1"/>
        <v>0.8710944749727253</v>
      </c>
      <c r="M32" s="166">
        <f t="shared" si="2"/>
        <v>83759751</v>
      </c>
      <c r="N32" s="166">
        <f t="shared" si="3"/>
        <v>33447445.320000052</v>
      </c>
    </row>
    <row r="33" spans="2:14" ht="12.75">
      <c r="B33" s="204" t="s">
        <v>89</v>
      </c>
      <c r="C33" s="204"/>
      <c r="D33" s="89"/>
      <c r="E33" s="164"/>
      <c r="F33" s="164"/>
      <c r="G33" s="90" t="str">
        <f t="shared" si="0"/>
        <v> </v>
      </c>
      <c r="I33" s="164"/>
      <c r="J33" s="164"/>
      <c r="K33" s="90" t="str">
        <f t="shared" si="1"/>
        <v> </v>
      </c>
      <c r="M33" s="164">
        <f t="shared" si="2"/>
        <v>0</v>
      </c>
      <c r="N33" s="164">
        <f t="shared" si="3"/>
        <v>0</v>
      </c>
    </row>
    <row r="34" spans="2:14" ht="12.75">
      <c r="B34" s="204" t="s">
        <v>90</v>
      </c>
      <c r="C34" s="204"/>
      <c r="D34" s="89"/>
      <c r="E34" s="164">
        <v>454688189</v>
      </c>
      <c r="F34" s="164">
        <v>405174398.66</v>
      </c>
      <c r="G34" s="90">
        <f t="shared" si="0"/>
        <v>0.8911038563616616</v>
      </c>
      <c r="I34" s="164">
        <v>415489488</v>
      </c>
      <c r="J34" s="164">
        <v>406545875.74</v>
      </c>
      <c r="K34" s="90">
        <f t="shared" si="1"/>
        <v>0.9784745161591188</v>
      </c>
      <c r="M34" s="164">
        <f t="shared" si="2"/>
        <v>39198701</v>
      </c>
      <c r="N34" s="164">
        <f t="shared" si="3"/>
        <v>-1371477.0799999833</v>
      </c>
    </row>
    <row r="35" spans="2:14" ht="12.75">
      <c r="B35" s="214" t="s">
        <v>91</v>
      </c>
      <c r="C35" s="215"/>
      <c r="D35" s="89"/>
      <c r="E35" s="165">
        <v>388240828</v>
      </c>
      <c r="F35" s="165">
        <v>307523803.44000024</v>
      </c>
      <c r="G35" s="91">
        <f t="shared" si="0"/>
        <v>0.7920954759554557</v>
      </c>
      <c r="I35" s="165">
        <v>334162688</v>
      </c>
      <c r="J35" s="165">
        <v>240462105.2700001</v>
      </c>
      <c r="K35" s="91">
        <f t="shared" si="1"/>
        <v>0.7195959151190455</v>
      </c>
      <c r="M35" s="165">
        <f t="shared" si="2"/>
        <v>54078140</v>
      </c>
      <c r="N35" s="165">
        <f t="shared" si="3"/>
        <v>67061698.170000136</v>
      </c>
    </row>
    <row r="36" spans="2:14" ht="12.75">
      <c r="B36" s="112" t="s">
        <v>92</v>
      </c>
      <c r="C36" s="113"/>
      <c r="D36" s="89"/>
      <c r="E36" s="165"/>
      <c r="F36" s="165"/>
      <c r="G36" s="91" t="str">
        <f t="shared" si="0"/>
        <v> </v>
      </c>
      <c r="I36" s="165"/>
      <c r="J36" s="165"/>
      <c r="K36" s="91" t="str">
        <f t="shared" si="1"/>
        <v> </v>
      </c>
      <c r="M36" s="165">
        <f t="shared" si="2"/>
        <v>0</v>
      </c>
      <c r="N36" s="165">
        <f aca="true" t="shared" si="4" ref="N36:N41">+F36-J36</f>
        <v>0</v>
      </c>
    </row>
    <row r="37" spans="2:14" ht="12.75">
      <c r="B37" s="213" t="s">
        <v>93</v>
      </c>
      <c r="C37" s="213"/>
      <c r="D37" s="89"/>
      <c r="E37" s="165">
        <v>7802931</v>
      </c>
      <c r="F37" s="165">
        <v>7175030.99</v>
      </c>
      <c r="G37" s="91">
        <f t="shared" si="0"/>
        <v>0.9195302367789745</v>
      </c>
      <c r="I37" s="165">
        <v>5814630</v>
      </c>
      <c r="J37" s="165">
        <v>5423910.78</v>
      </c>
      <c r="K37" s="91">
        <f t="shared" si="1"/>
        <v>0.9328041130734028</v>
      </c>
      <c r="M37" s="165">
        <f>+E37-I37</f>
        <v>1988301</v>
      </c>
      <c r="N37" s="165">
        <f t="shared" si="4"/>
        <v>1751120.21</v>
      </c>
    </row>
    <row r="38" spans="2:14" ht="12.75">
      <c r="B38" s="213" t="s">
        <v>94</v>
      </c>
      <c r="C38" s="213"/>
      <c r="D38" s="89"/>
      <c r="E38" s="165">
        <v>20691592</v>
      </c>
      <c r="F38" s="165">
        <v>12422498.559999999</v>
      </c>
      <c r="G38" s="91">
        <f t="shared" si="0"/>
        <v>0.6003645616055062</v>
      </c>
      <c r="I38" s="165">
        <v>24494246</v>
      </c>
      <c r="J38" s="165">
        <v>21662971.599999998</v>
      </c>
      <c r="K38" s="91">
        <f t="shared" si="1"/>
        <v>0.8844106326032651</v>
      </c>
      <c r="M38" s="165">
        <f>+E38-I38</f>
        <v>-3802654</v>
      </c>
      <c r="N38" s="165">
        <f t="shared" si="4"/>
        <v>-9240473.04</v>
      </c>
    </row>
    <row r="39" spans="2:14" ht="12.75">
      <c r="B39" s="212" t="s">
        <v>95</v>
      </c>
      <c r="C39" s="212"/>
      <c r="D39" s="89"/>
      <c r="E39" s="169">
        <v>87835527</v>
      </c>
      <c r="F39" s="169">
        <v>63794330.68000001</v>
      </c>
      <c r="G39" s="94">
        <f t="shared" si="0"/>
        <v>0.7262930258276928</v>
      </c>
      <c r="I39" s="169">
        <v>95538264</v>
      </c>
      <c r="J39" s="169">
        <v>88547753.62000002</v>
      </c>
      <c r="K39" s="94">
        <f t="shared" si="1"/>
        <v>0.9268302553623962</v>
      </c>
      <c r="M39" s="169">
        <f>+E39-I39</f>
        <v>-7702737</v>
      </c>
      <c r="N39" s="169">
        <f t="shared" si="4"/>
        <v>-24753422.940000013</v>
      </c>
    </row>
    <row r="40" spans="5:14" ht="3.75" customHeight="1">
      <c r="E40" s="171"/>
      <c r="F40" s="171"/>
      <c r="G40" s="86"/>
      <c r="I40" s="171">
        <v>0</v>
      </c>
      <c r="J40" s="171" t="s">
        <v>134</v>
      </c>
      <c r="K40" s="86" t="str">
        <f t="shared" si="1"/>
        <v> </v>
      </c>
      <c r="M40" s="171"/>
      <c r="N40" s="171"/>
    </row>
    <row r="41" spans="2:14" ht="21" customHeight="1">
      <c r="B41" s="210" t="s">
        <v>96</v>
      </c>
      <c r="C41" s="210"/>
      <c r="D41" s="45"/>
      <c r="E41" s="166">
        <f>+E32+E30+E28+E22+E19+E16+E13+E9</f>
        <v>9904825951</v>
      </c>
      <c r="F41" s="166">
        <f>+F32+F30+F28+F22+F19+F16+F13+F9</f>
        <v>8989092852.33</v>
      </c>
      <c r="G41" s="131">
        <f>IF(E41=0," ",F41/E41)</f>
        <v>0.9075467753597884</v>
      </c>
      <c r="I41" s="166">
        <f>+I32+I30+I28+I22+I19+I16+I13+I9</f>
        <v>9554279161</v>
      </c>
      <c r="J41" s="166">
        <f>+J32+J30+J28+J22+J19+J16+J13+J9</f>
        <v>9159492143.480015</v>
      </c>
      <c r="K41" s="131">
        <f>IF(I41=0," ",J41/I41)</f>
        <v>0.9586795601355796</v>
      </c>
      <c r="M41" s="166">
        <f>+E41-I41</f>
        <v>350546790</v>
      </c>
      <c r="N41" s="166">
        <f t="shared" si="4"/>
        <v>-170399291.15001488</v>
      </c>
    </row>
    <row r="42" ht="12.75">
      <c r="B42" s="65" t="s">
        <v>148</v>
      </c>
    </row>
    <row r="43" ht="12.75">
      <c r="B43" s="64" t="s">
        <v>142</v>
      </c>
    </row>
    <row r="44" ht="12.75">
      <c r="B44" s="1"/>
    </row>
  </sheetData>
  <sheetProtection/>
  <mergeCells count="39"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15:C15"/>
    <mergeCell ref="B10:C10"/>
    <mergeCell ref="E7:G7"/>
    <mergeCell ref="B5:C5"/>
    <mergeCell ref="B1:N1"/>
    <mergeCell ref="B2:N2"/>
    <mergeCell ref="B3:N3"/>
    <mergeCell ref="B14:C14"/>
    <mergeCell ref="M7:N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zoomScale="115" zoomScaleNormal="115" zoomScalePageLayoutView="0" workbookViewId="0" topLeftCell="A1">
      <selection activeCell="T28" sqref="T28"/>
    </sheetView>
  </sheetViews>
  <sheetFormatPr defaultColWidth="16.8515625" defaultRowHeight="12.75"/>
  <cols>
    <col min="1" max="1" width="35.00390625" style="37" customWidth="1"/>
    <col min="2" max="2" width="14.28125" style="37" customWidth="1"/>
    <col min="3" max="3" width="13.7109375" style="37" customWidth="1"/>
    <col min="4" max="4" width="12.8515625" style="37" customWidth="1"/>
    <col min="5" max="5" width="12.00390625" style="37" customWidth="1"/>
    <col min="6" max="6" width="12.8515625" style="37" customWidth="1"/>
    <col min="7" max="7" width="11.8515625" style="37" customWidth="1"/>
    <col min="8" max="9" width="12.00390625" style="37" customWidth="1"/>
    <col min="10" max="10" width="10.7109375" style="37" customWidth="1"/>
    <col min="11" max="11" width="12.421875" style="37" customWidth="1"/>
    <col min="12" max="12" width="11.57421875" style="37" customWidth="1"/>
    <col min="13" max="13" width="12.00390625" style="37" customWidth="1"/>
    <col min="14" max="15" width="11.57421875" style="37" customWidth="1"/>
    <col min="16" max="16" width="10.7109375" style="37" bestFit="1" customWidth="1"/>
    <col min="17" max="19" width="9.7109375" style="37" customWidth="1"/>
    <col min="20" max="22" width="12.8515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8" t="s">
        <v>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18.75">
      <c r="A2" s="226" t="s">
        <v>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5">
      <c r="A3" s="227" t="s">
        <v>116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29" t="s">
        <v>26</v>
      </c>
      <c r="C8" s="230"/>
      <c r="D8" s="231"/>
      <c r="E8" s="229" t="s">
        <v>140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1"/>
    </row>
    <row r="9" spans="1:23" ht="22.5" customHeight="1">
      <c r="A9" s="232" t="s">
        <v>133</v>
      </c>
      <c r="B9" s="220" t="s">
        <v>24</v>
      </c>
      <c r="C9" s="221"/>
      <c r="D9" s="222"/>
      <c r="E9" s="220" t="s">
        <v>28</v>
      </c>
      <c r="F9" s="221"/>
      <c r="G9" s="222"/>
      <c r="H9" s="223" t="s">
        <v>29</v>
      </c>
      <c r="I9" s="224"/>
      <c r="J9" s="225"/>
      <c r="K9" s="223" t="s">
        <v>135</v>
      </c>
      <c r="L9" s="224"/>
      <c r="M9" s="225"/>
      <c r="N9" s="223" t="s">
        <v>30</v>
      </c>
      <c r="O9" s="224"/>
      <c r="P9" s="225"/>
      <c r="Q9" s="223" t="s">
        <v>137</v>
      </c>
      <c r="R9" s="224"/>
      <c r="S9" s="225"/>
      <c r="T9" s="234" t="s">
        <v>4</v>
      </c>
      <c r="U9" s="235"/>
      <c r="V9" s="235"/>
      <c r="W9" s="236"/>
    </row>
    <row r="10" spans="1:23" ht="15">
      <c r="A10" s="233"/>
      <c r="B10" s="133">
        <v>2022</v>
      </c>
      <c r="C10" s="134">
        <v>2023</v>
      </c>
      <c r="D10" s="135" t="s">
        <v>13</v>
      </c>
      <c r="E10" s="133">
        <v>2022</v>
      </c>
      <c r="F10" s="191">
        <v>2023</v>
      </c>
      <c r="G10" s="135" t="s">
        <v>13</v>
      </c>
      <c r="H10" s="133">
        <v>2022</v>
      </c>
      <c r="I10" s="191">
        <v>2023</v>
      </c>
      <c r="J10" s="135" t="s">
        <v>13</v>
      </c>
      <c r="K10" s="133">
        <v>2022</v>
      </c>
      <c r="L10" s="191">
        <v>2023</v>
      </c>
      <c r="M10" s="135" t="s">
        <v>13</v>
      </c>
      <c r="N10" s="133">
        <v>2022</v>
      </c>
      <c r="O10" s="191">
        <v>2023</v>
      </c>
      <c r="P10" s="135" t="s">
        <v>13</v>
      </c>
      <c r="Q10" s="133">
        <v>2022</v>
      </c>
      <c r="R10" s="191">
        <v>2023</v>
      </c>
      <c r="S10" s="135" t="s">
        <v>13</v>
      </c>
      <c r="T10" s="133">
        <v>2022</v>
      </c>
      <c r="U10" s="191">
        <v>2023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2">
        <f>SUM(B14:B18)</f>
        <v>8923350187</v>
      </c>
      <c r="C12" s="173">
        <f>SUM(C14:C18)</f>
        <v>8670690412</v>
      </c>
      <c r="D12" s="174">
        <f>+C12-B12</f>
        <v>-252659775</v>
      </c>
      <c r="E12" s="172">
        <f>SUM(E14:E18)</f>
        <v>6685463095</v>
      </c>
      <c r="F12" s="173">
        <f>SUM(F14:F18)</f>
        <v>7686431446.200023</v>
      </c>
      <c r="G12" s="174">
        <f>+F12-E12</f>
        <v>1000968351.2000227</v>
      </c>
      <c r="H12" s="172">
        <f>SUM(H14:H18)</f>
        <v>214821579</v>
      </c>
      <c r="I12" s="175">
        <f>SUM(I14:I18)</f>
        <v>0</v>
      </c>
      <c r="J12" s="176">
        <f>+I12-H12</f>
        <v>-214821579</v>
      </c>
      <c r="K12" s="172">
        <f>SUM(K14:K18)</f>
        <v>716030514</v>
      </c>
      <c r="L12" s="173">
        <f>SUM(L14:L18)</f>
        <v>0</v>
      </c>
      <c r="M12" s="174">
        <f>+L12-K12</f>
        <v>-716030514</v>
      </c>
      <c r="N12" s="172">
        <f>SUM(N14:N18)</f>
        <v>550368611</v>
      </c>
      <c r="O12" s="173">
        <f>SUM(O14:O18)</f>
        <v>709260526.8399994</v>
      </c>
      <c r="P12" s="174">
        <f>+O12-N12</f>
        <v>158891915.83999944</v>
      </c>
      <c r="Q12" s="172">
        <f>SUM(Q14:Q18)</f>
        <v>4102295</v>
      </c>
      <c r="R12" s="173">
        <f>SUM(R14:R18)</f>
        <v>552335.4299999999</v>
      </c>
      <c r="S12" s="174">
        <f>+R12-Q12</f>
        <v>-3549959.5700000003</v>
      </c>
      <c r="T12" s="172">
        <f>SUM(T14:T18)</f>
        <v>8170786094</v>
      </c>
      <c r="U12" s="173">
        <f>SUM(U14:U18)</f>
        <v>8396244308.470023</v>
      </c>
      <c r="V12" s="173">
        <f>+U12-T12</f>
        <v>225458214.47002316</v>
      </c>
      <c r="W12" s="101">
        <f>IF(T12=0,"",V12/T12)</f>
        <v>0.02759320974460247</v>
      </c>
      <c r="X12" s="40"/>
    </row>
    <row r="13" spans="1:23" ht="4.5" customHeight="1">
      <c r="A13" s="38"/>
      <c r="B13" s="177"/>
      <c r="C13" s="178"/>
      <c r="D13" s="179"/>
      <c r="E13" s="177"/>
      <c r="F13" s="178"/>
      <c r="G13" s="179"/>
      <c r="H13" s="177"/>
      <c r="I13" s="178"/>
      <c r="J13" s="179"/>
      <c r="K13" s="177"/>
      <c r="L13" s="178"/>
      <c r="M13" s="179"/>
      <c r="N13" s="177"/>
      <c r="O13" s="178"/>
      <c r="P13" s="179"/>
      <c r="Q13" s="177"/>
      <c r="R13" s="178"/>
      <c r="S13" s="179"/>
      <c r="T13" s="177"/>
      <c r="U13" s="178"/>
      <c r="V13" s="178"/>
      <c r="W13" s="100">
        <f aca="true" t="shared" si="0" ref="W13:W25">IF(T13=0,"",V13/T13)</f>
      </c>
    </row>
    <row r="14" spans="1:25" ht="15">
      <c r="A14" s="114" t="s">
        <v>36</v>
      </c>
      <c r="B14" s="177">
        <f>+Egresos_1!F20</f>
        <v>2859067588</v>
      </c>
      <c r="C14" s="178">
        <f>+Egresos_1!J20</f>
        <v>3124594455</v>
      </c>
      <c r="D14" s="179">
        <f>+C14-B14</f>
        <v>265526867</v>
      </c>
      <c r="E14" s="177">
        <v>2760875619</v>
      </c>
      <c r="F14" s="178">
        <v>3081183722.300017</v>
      </c>
      <c r="G14" s="179">
        <f>+F14-E14</f>
        <v>320308103.3000169</v>
      </c>
      <c r="H14" s="177">
        <v>195264</v>
      </c>
      <c r="I14" s="178">
        <v>0</v>
      </c>
      <c r="J14" s="179">
        <f>+I14-H14</f>
        <v>-195264</v>
      </c>
      <c r="K14" s="177">
        <v>55830617</v>
      </c>
      <c r="L14" s="178">
        <v>0</v>
      </c>
      <c r="M14" s="179">
        <f>+L14-K14</f>
        <v>-55830617</v>
      </c>
      <c r="N14" s="177">
        <v>30438</v>
      </c>
      <c r="O14" s="178">
        <v>0</v>
      </c>
      <c r="P14" s="179">
        <f>+O14-N14</f>
        <v>-30438</v>
      </c>
      <c r="Q14" s="177">
        <v>0</v>
      </c>
      <c r="R14" s="178">
        <v>0</v>
      </c>
      <c r="S14" s="179">
        <f>+R14-Q14</f>
        <v>0</v>
      </c>
      <c r="T14" s="177">
        <f aca="true" t="shared" si="1" ref="T14:U18">+E14+H14+K14+N14+Q14</f>
        <v>2816931938</v>
      </c>
      <c r="U14" s="178">
        <f t="shared" si="1"/>
        <v>3081183722.300017</v>
      </c>
      <c r="V14" s="178">
        <f>+U14-T14</f>
        <v>264251784.30001688</v>
      </c>
      <c r="W14" s="100">
        <f t="shared" si="0"/>
        <v>0.09380836673236544</v>
      </c>
      <c r="Y14" s="39"/>
    </row>
    <row r="15" spans="1:25" ht="15">
      <c r="A15" s="114" t="s">
        <v>37</v>
      </c>
      <c r="B15" s="177">
        <f>+Egresos_1!F21</f>
        <v>162270576</v>
      </c>
      <c r="C15" s="178">
        <f>+Egresos_1!J21</f>
        <v>158443776</v>
      </c>
      <c r="D15" s="179">
        <f>+C15-B15</f>
        <v>-3826800</v>
      </c>
      <c r="E15" s="177">
        <v>160917372</v>
      </c>
      <c r="F15" s="178">
        <v>157043461.23999998</v>
      </c>
      <c r="G15" s="179">
        <f>+F15-E15</f>
        <v>-3873910.7600000203</v>
      </c>
      <c r="H15" s="177">
        <v>0</v>
      </c>
      <c r="I15" s="178">
        <v>0</v>
      </c>
      <c r="J15" s="179">
        <f>+I15-H15</f>
        <v>0</v>
      </c>
      <c r="K15" s="177">
        <v>0</v>
      </c>
      <c r="L15" s="178">
        <v>0</v>
      </c>
      <c r="M15" s="179">
        <f>+L15-K15</f>
        <v>0</v>
      </c>
      <c r="N15" s="177">
        <v>0</v>
      </c>
      <c r="O15" s="178">
        <v>0</v>
      </c>
      <c r="P15" s="179">
        <f>+O15-N15</f>
        <v>0</v>
      </c>
      <c r="Q15" s="177">
        <v>0</v>
      </c>
      <c r="R15" s="178">
        <v>0</v>
      </c>
      <c r="S15" s="179">
        <f>+R15-Q15</f>
        <v>0</v>
      </c>
      <c r="T15" s="177">
        <f t="shared" si="1"/>
        <v>160917372</v>
      </c>
      <c r="U15" s="178">
        <f t="shared" si="1"/>
        <v>157043461.23999998</v>
      </c>
      <c r="V15" s="178">
        <f>+U15-T15</f>
        <v>-3873910.7600000203</v>
      </c>
      <c r="W15" s="100">
        <f t="shared" si="0"/>
        <v>-0.024073912666185103</v>
      </c>
      <c r="Y15" s="39"/>
    </row>
    <row r="16" spans="1:25" ht="15">
      <c r="A16" s="114" t="s">
        <v>38</v>
      </c>
      <c r="B16" s="177">
        <f>+Egresos_1!F22</f>
        <v>4935453441</v>
      </c>
      <c r="C16" s="178">
        <f>+Egresos_1!J22</f>
        <v>4664918235</v>
      </c>
      <c r="D16" s="179">
        <f>+C16-B16</f>
        <v>-270535206</v>
      </c>
      <c r="E16" s="177">
        <v>2905794715</v>
      </c>
      <c r="F16" s="178">
        <v>3746709766.260006</v>
      </c>
      <c r="G16" s="179">
        <f>+F16-E16</f>
        <v>840915051.260006</v>
      </c>
      <c r="H16" s="177">
        <v>204609588</v>
      </c>
      <c r="I16" s="178">
        <v>0</v>
      </c>
      <c r="J16" s="179">
        <f>+I16-H16</f>
        <v>-204609588</v>
      </c>
      <c r="K16" s="177">
        <v>592077708</v>
      </c>
      <c r="L16" s="178">
        <v>0</v>
      </c>
      <c r="M16" s="179">
        <f>+L16-K16</f>
        <v>-592077708</v>
      </c>
      <c r="N16" s="177">
        <v>550285148</v>
      </c>
      <c r="O16" s="178">
        <v>709230585.8399994</v>
      </c>
      <c r="P16" s="179">
        <f>+O16-N16</f>
        <v>158945437.83999944</v>
      </c>
      <c r="Q16" s="177">
        <v>4102295</v>
      </c>
      <c r="R16" s="178">
        <v>552335.4299999999</v>
      </c>
      <c r="S16" s="179">
        <f>+R16-Q16</f>
        <v>-3549959.5700000003</v>
      </c>
      <c r="T16" s="177">
        <f t="shared" si="1"/>
        <v>4256869454</v>
      </c>
      <c r="U16" s="178">
        <f t="shared" si="1"/>
        <v>4456492687.530005</v>
      </c>
      <c r="V16" s="178">
        <f>+U16-T16</f>
        <v>199623233.53000546</v>
      </c>
      <c r="W16" s="100">
        <f>IF(T16=0,"",V16/T16)</f>
        <v>0.0468943752415118</v>
      </c>
      <c r="Y16" s="39"/>
    </row>
    <row r="17" spans="1:25" ht="15">
      <c r="A17" s="114" t="s">
        <v>107</v>
      </c>
      <c r="B17" s="177">
        <f>+Egresos_1!F23</f>
        <v>554461061</v>
      </c>
      <c r="C17" s="178">
        <f>+Egresos_1!J23</f>
        <v>525847025</v>
      </c>
      <c r="D17" s="179">
        <f>+C17-B17</f>
        <v>-28614036</v>
      </c>
      <c r="E17" s="177">
        <v>526027770</v>
      </c>
      <c r="F17" s="178">
        <v>508323260.77</v>
      </c>
      <c r="G17" s="179">
        <f>+F17-E17</f>
        <v>-17704509.23000002</v>
      </c>
      <c r="H17" s="177">
        <v>3862697</v>
      </c>
      <c r="I17" s="178">
        <v>0</v>
      </c>
      <c r="J17" s="179">
        <f>+I17-H17</f>
        <v>-3862697</v>
      </c>
      <c r="K17" s="177">
        <v>0</v>
      </c>
      <c r="L17" s="178">
        <v>0</v>
      </c>
      <c r="M17" s="179">
        <f>+L17-K17</f>
        <v>0</v>
      </c>
      <c r="N17" s="177">
        <v>0</v>
      </c>
      <c r="O17" s="178">
        <v>24210</v>
      </c>
      <c r="P17" s="179">
        <f>+O17-N17</f>
        <v>24210</v>
      </c>
      <c r="Q17" s="177">
        <v>0</v>
      </c>
      <c r="R17" s="178">
        <v>0</v>
      </c>
      <c r="S17" s="179">
        <f>+R17-Q17</f>
        <v>0</v>
      </c>
      <c r="T17" s="177">
        <f t="shared" si="1"/>
        <v>529890467</v>
      </c>
      <c r="U17" s="178">
        <f t="shared" si="1"/>
        <v>508347470.77</v>
      </c>
      <c r="V17" s="178">
        <f>+U17-T17</f>
        <v>-21542996.23000002</v>
      </c>
      <c r="W17" s="100">
        <f>IF(T17=0,"",V17/T17)</f>
        <v>-0.04065556482260704</v>
      </c>
      <c r="Y17" s="39"/>
    </row>
    <row r="18" spans="1:25" ht="15">
      <c r="A18" s="114" t="s">
        <v>61</v>
      </c>
      <c r="B18" s="177">
        <f>+Egresos_1!F24</f>
        <v>412097521</v>
      </c>
      <c r="C18" s="178">
        <f>+Egresos_1!J24</f>
        <v>196886921</v>
      </c>
      <c r="D18" s="179">
        <f>+C18-B18</f>
        <v>-215210600</v>
      </c>
      <c r="E18" s="177">
        <v>331847619</v>
      </c>
      <c r="F18" s="178">
        <v>193171235.63</v>
      </c>
      <c r="G18" s="179">
        <f>+F18-E18</f>
        <v>-138676383.37</v>
      </c>
      <c r="H18" s="177">
        <v>6154030</v>
      </c>
      <c r="I18" s="178">
        <v>0</v>
      </c>
      <c r="J18" s="179">
        <f>+I18-H18</f>
        <v>-6154030</v>
      </c>
      <c r="K18" s="177">
        <v>68122189</v>
      </c>
      <c r="L18" s="178">
        <v>0</v>
      </c>
      <c r="M18" s="179">
        <f>+L18-K18</f>
        <v>-68122189</v>
      </c>
      <c r="N18" s="177">
        <v>53025</v>
      </c>
      <c r="O18" s="178">
        <v>5731</v>
      </c>
      <c r="P18" s="179">
        <f>+O18-N18</f>
        <v>-47294</v>
      </c>
      <c r="Q18" s="177">
        <v>0</v>
      </c>
      <c r="R18" s="178">
        <v>0</v>
      </c>
      <c r="S18" s="179">
        <f>+R18-Q18</f>
        <v>0</v>
      </c>
      <c r="T18" s="177">
        <f t="shared" si="1"/>
        <v>406176863</v>
      </c>
      <c r="U18" s="178">
        <f t="shared" si="1"/>
        <v>193176966.63</v>
      </c>
      <c r="V18" s="178">
        <f>+U18-T18</f>
        <v>-212999896.37</v>
      </c>
      <c r="W18" s="100">
        <f>IF(T18=0,"",V18/T18)</f>
        <v>-0.5244018450405926</v>
      </c>
      <c r="Y18" s="39"/>
    </row>
    <row r="19" spans="1:23" ht="4.5" customHeight="1">
      <c r="A19" s="38"/>
      <c r="B19" s="177"/>
      <c r="C19" s="178"/>
      <c r="D19" s="179"/>
      <c r="E19" s="177"/>
      <c r="F19" s="178"/>
      <c r="G19" s="179"/>
      <c r="H19" s="177"/>
      <c r="I19" s="178"/>
      <c r="J19" s="179"/>
      <c r="K19" s="177"/>
      <c r="L19" s="178"/>
      <c r="M19" s="179"/>
      <c r="N19" s="177"/>
      <c r="O19" s="178"/>
      <c r="P19" s="179"/>
      <c r="Q19" s="177"/>
      <c r="R19" s="178"/>
      <c r="S19" s="179"/>
      <c r="T19" s="177"/>
      <c r="U19" s="178"/>
      <c r="V19" s="178"/>
      <c r="W19" s="100">
        <f t="shared" si="0"/>
      </c>
    </row>
    <row r="20" spans="1:24" ht="15">
      <c r="A20" s="132" t="s">
        <v>16</v>
      </c>
      <c r="B20" s="172">
        <f>+B22+B23</f>
        <v>981475764</v>
      </c>
      <c r="C20" s="175">
        <f>+C22+C23</f>
        <v>883588749</v>
      </c>
      <c r="D20" s="174">
        <f>+C20-B20</f>
        <v>-97887015</v>
      </c>
      <c r="E20" s="172">
        <f>+E22+E23</f>
        <v>452333011.0999998</v>
      </c>
      <c r="F20" s="175">
        <f>+F22+F23</f>
        <v>670002801.2500005</v>
      </c>
      <c r="G20" s="174">
        <f>+F20-E20</f>
        <v>217669790.1500007</v>
      </c>
      <c r="H20" s="172">
        <f>+H22+H23</f>
        <v>13564975</v>
      </c>
      <c r="I20" s="175">
        <f>+I22+I23</f>
        <v>0</v>
      </c>
      <c r="J20" s="176">
        <f>+I20-H20</f>
        <v>-13564975</v>
      </c>
      <c r="K20" s="172">
        <f>+K22+K23</f>
        <v>324735474.36</v>
      </c>
      <c r="L20" s="175">
        <f>+L22+L23</f>
        <v>73133514.16999999</v>
      </c>
      <c r="M20" s="176">
        <f>+L20-K20</f>
        <v>-251601960.19000003</v>
      </c>
      <c r="N20" s="172">
        <f>+N22+N23</f>
        <v>27643562.13</v>
      </c>
      <c r="O20" s="175">
        <f>+O22+O23</f>
        <v>20111519.59</v>
      </c>
      <c r="P20" s="174">
        <f>+O20-N20</f>
        <v>-7532042.539999999</v>
      </c>
      <c r="Q20" s="172">
        <f>+Q22+Q23</f>
        <v>0</v>
      </c>
      <c r="R20" s="175">
        <f>+R22+R23</f>
        <v>0</v>
      </c>
      <c r="S20" s="174">
        <f>+R20-Q20</f>
        <v>0</v>
      </c>
      <c r="T20" s="172">
        <f>+T22+T23</f>
        <v>818277022.5899998</v>
      </c>
      <c r="U20" s="175">
        <f>+U22+U23</f>
        <v>763247835.0100005</v>
      </c>
      <c r="V20" s="173">
        <f>+U20-T20</f>
        <v>-55029187.57999933</v>
      </c>
      <c r="W20" s="101">
        <f t="shared" si="0"/>
        <v>-0.06725007064945031</v>
      </c>
      <c r="X20" s="40"/>
    </row>
    <row r="21" spans="1:24" ht="4.5" customHeight="1">
      <c r="A21" s="38"/>
      <c r="B21" s="177"/>
      <c r="C21" s="178"/>
      <c r="D21" s="179"/>
      <c r="E21" s="177"/>
      <c r="F21" s="178"/>
      <c r="G21" s="179"/>
      <c r="H21" s="177"/>
      <c r="I21" s="178"/>
      <c r="J21" s="179"/>
      <c r="K21" s="177"/>
      <c r="L21" s="178"/>
      <c r="M21" s="179"/>
      <c r="N21" s="177"/>
      <c r="O21" s="178"/>
      <c r="P21" s="179"/>
      <c r="Q21" s="177"/>
      <c r="R21" s="178"/>
      <c r="S21" s="179"/>
      <c r="T21" s="177"/>
      <c r="U21" s="178"/>
      <c r="V21" s="178"/>
      <c r="W21" s="100">
        <f t="shared" si="0"/>
      </c>
      <c r="X21" s="40"/>
    </row>
    <row r="22" spans="1:24" ht="15">
      <c r="A22" s="114" t="s">
        <v>107</v>
      </c>
      <c r="B22" s="177">
        <f>+Egresos_1!F26</f>
        <v>22216697</v>
      </c>
      <c r="C22" s="178">
        <f>+Egresos_1!J26</f>
        <v>8089433</v>
      </c>
      <c r="D22" s="179">
        <f>+C22-B22</f>
        <v>-14127264</v>
      </c>
      <c r="E22" s="177">
        <v>22216696</v>
      </c>
      <c r="F22" s="178">
        <v>605218</v>
      </c>
      <c r="G22" s="179">
        <f>+F22-E22</f>
        <v>-21611478</v>
      </c>
      <c r="H22" s="180">
        <v>0</v>
      </c>
      <c r="I22" s="181">
        <v>0</v>
      </c>
      <c r="J22" s="179">
        <f>+I22-H22</f>
        <v>0</v>
      </c>
      <c r="K22" s="177"/>
      <c r="L22" s="178"/>
      <c r="M22" s="179">
        <f>+L22-K22</f>
        <v>0</v>
      </c>
      <c r="N22" s="177"/>
      <c r="O22" s="178"/>
      <c r="P22" s="179">
        <f>+O22-N22</f>
        <v>0</v>
      </c>
      <c r="Q22" s="177">
        <v>0</v>
      </c>
      <c r="R22" s="178">
        <v>0</v>
      </c>
      <c r="S22" s="179">
        <f>+R22-Q22</f>
        <v>0</v>
      </c>
      <c r="T22" s="177">
        <f>+E22+H22+K22+N22+Q22</f>
        <v>22216696</v>
      </c>
      <c r="U22" s="182">
        <f>+F22+I22+L22+O22+R22</f>
        <v>605218</v>
      </c>
      <c r="V22" s="178">
        <f>+U22-T22</f>
        <v>-21611478</v>
      </c>
      <c r="W22" s="100">
        <f t="shared" si="0"/>
        <v>-0.9727584155627822</v>
      </c>
      <c r="X22" s="40"/>
    </row>
    <row r="23" spans="1:25" ht="15">
      <c r="A23" s="85" t="s">
        <v>39</v>
      </c>
      <c r="B23" s="172">
        <f>+B24+B25</f>
        <v>959259067</v>
      </c>
      <c r="C23" s="173">
        <f>+C24+C25</f>
        <v>875499316</v>
      </c>
      <c r="D23" s="174">
        <f>+C23-B23</f>
        <v>-83759751</v>
      </c>
      <c r="E23" s="172">
        <f>+E24+E25</f>
        <v>430116315.0999998</v>
      </c>
      <c r="F23" s="173">
        <f>+F24+F25</f>
        <v>669397583.2500005</v>
      </c>
      <c r="G23" s="174">
        <f>+F23-E23</f>
        <v>239281268.1500007</v>
      </c>
      <c r="H23" s="172">
        <f>+H24+H25</f>
        <v>13564975</v>
      </c>
      <c r="I23" s="173">
        <f>+I24+I25</f>
        <v>0</v>
      </c>
      <c r="J23" s="174">
        <f>+I23-H23</f>
        <v>-13564975</v>
      </c>
      <c r="K23" s="172">
        <f>+K24+K25</f>
        <v>324735474.36</v>
      </c>
      <c r="L23" s="173">
        <f>+L24+L25</f>
        <v>73133514.16999999</v>
      </c>
      <c r="M23" s="174">
        <f>+L23-K23</f>
        <v>-251601960.19000003</v>
      </c>
      <c r="N23" s="172">
        <f>+N24+N25</f>
        <v>27643562.13</v>
      </c>
      <c r="O23" s="173">
        <f>+O24+O25</f>
        <v>20111519.59</v>
      </c>
      <c r="P23" s="174">
        <f>+O23-N23</f>
        <v>-7532042.539999999</v>
      </c>
      <c r="Q23" s="172">
        <f>+Q24+Q25</f>
        <v>0</v>
      </c>
      <c r="R23" s="173">
        <f>+R24+R25</f>
        <v>0</v>
      </c>
      <c r="S23" s="174">
        <f>+R23-Q23</f>
        <v>0</v>
      </c>
      <c r="T23" s="172">
        <f>SUM(T24:T25)</f>
        <v>796060326.5899998</v>
      </c>
      <c r="U23" s="173">
        <f>SUM(U24:U25)</f>
        <v>762642617.0100005</v>
      </c>
      <c r="V23" s="173">
        <f>+U23-T23</f>
        <v>-33417709.579999328</v>
      </c>
      <c r="W23" s="101">
        <f t="shared" si="0"/>
        <v>-0.041978865751477995</v>
      </c>
      <c r="Y23" s="39"/>
    </row>
    <row r="24" spans="1:25" ht="15">
      <c r="A24" s="115" t="s">
        <v>57</v>
      </c>
      <c r="B24" s="177">
        <f>+Egresos_1!F29</f>
        <v>866536714</v>
      </c>
      <c r="C24" s="178">
        <f>+Egresos_1!J29</f>
        <v>800254780</v>
      </c>
      <c r="D24" s="179">
        <f>+C24-B24</f>
        <v>-66281934</v>
      </c>
      <c r="E24" s="177">
        <v>395530361.5299998</v>
      </c>
      <c r="F24" s="183">
        <v>619770277.7900004</v>
      </c>
      <c r="G24" s="179">
        <f>+F24-E24</f>
        <v>224239916.26000065</v>
      </c>
      <c r="H24" s="177">
        <v>3915590</v>
      </c>
      <c r="I24" s="183">
        <v>0</v>
      </c>
      <c r="J24" s="179">
        <f>+I24-H24</f>
        <v>-3915590</v>
      </c>
      <c r="K24" s="177">
        <v>323163933.96000004</v>
      </c>
      <c r="L24" s="183">
        <v>73133514.16999999</v>
      </c>
      <c r="M24" s="179">
        <f>+L24-K24</f>
        <v>-250030419.79000005</v>
      </c>
      <c r="N24" s="177">
        <v>3721018.0700000008</v>
      </c>
      <c r="O24" s="183">
        <v>6507192.08</v>
      </c>
      <c r="P24" s="179">
        <f>+O24-N24</f>
        <v>2786174.0099999993</v>
      </c>
      <c r="Q24" s="177">
        <v>0</v>
      </c>
      <c r="R24" s="183">
        <v>0</v>
      </c>
      <c r="S24" s="179">
        <f>+R24-Q24</f>
        <v>0</v>
      </c>
      <c r="T24" s="177">
        <f>+E24+H24+K24+N24+Q24</f>
        <v>726330903.5599998</v>
      </c>
      <c r="U24" s="178">
        <f>+F24+I24+L24+O24+R24</f>
        <v>699410984.0400004</v>
      </c>
      <c r="V24" s="178">
        <f>+U24-T24</f>
        <v>-26919919.519999385</v>
      </c>
      <c r="W24" s="100">
        <f t="shared" si="0"/>
        <v>-0.03706288605930922</v>
      </c>
      <c r="Y24" s="39"/>
    </row>
    <row r="25" spans="1:25" ht="15.75" thickBot="1">
      <c r="A25" s="116" t="s">
        <v>58</v>
      </c>
      <c r="B25" s="177">
        <f>+Egresos_1!F30</f>
        <v>92722353</v>
      </c>
      <c r="C25" s="183">
        <f>+Egresos_1!J30</f>
        <v>75244536</v>
      </c>
      <c r="D25" s="179">
        <f>+C25-B25</f>
        <v>-17477817</v>
      </c>
      <c r="E25" s="177">
        <v>34585953.57</v>
      </c>
      <c r="F25" s="184">
        <v>49627305.45999999</v>
      </c>
      <c r="G25" s="179">
        <f>+F25-E25</f>
        <v>15041351.889999993</v>
      </c>
      <c r="H25" s="180">
        <v>9649385</v>
      </c>
      <c r="I25" s="181">
        <v>0</v>
      </c>
      <c r="J25" s="179">
        <f>+I25-H25</f>
        <v>-9649385</v>
      </c>
      <c r="K25" s="177">
        <v>1571540.4</v>
      </c>
      <c r="L25" s="184">
        <v>0</v>
      </c>
      <c r="M25" s="179">
        <f>+L25-K25</f>
        <v>-1571540.4</v>
      </c>
      <c r="N25" s="177">
        <v>23922544.06</v>
      </c>
      <c r="O25" s="184">
        <v>13604327.51</v>
      </c>
      <c r="P25" s="179">
        <f>+O25-N25</f>
        <v>-10318216.549999999</v>
      </c>
      <c r="Q25" s="177">
        <v>0</v>
      </c>
      <c r="R25" s="184">
        <v>0</v>
      </c>
      <c r="S25" s="179">
        <f>+R25-Q25</f>
        <v>0</v>
      </c>
      <c r="T25" s="177">
        <f>+E25+H25+K25+N25+Q25</f>
        <v>69729423.03</v>
      </c>
      <c r="U25" s="178">
        <f>+F25+I25+L25+O25+R25</f>
        <v>63231632.96999999</v>
      </c>
      <c r="V25" s="178">
        <f>+U25-T25</f>
        <v>-6497790.06000001</v>
      </c>
      <c r="W25" s="100">
        <f t="shared" si="0"/>
        <v>-0.09318577119452769</v>
      </c>
      <c r="Y25" s="39"/>
    </row>
    <row r="26" spans="1:23" ht="15.75" thickBot="1">
      <c r="A26" s="138" t="s">
        <v>17</v>
      </c>
      <c r="B26" s="185">
        <f>+B12+B20</f>
        <v>9904825951</v>
      </c>
      <c r="C26" s="185">
        <f>+C12+C20</f>
        <v>9554279161</v>
      </c>
      <c r="D26" s="186">
        <f>+C26-B26</f>
        <v>-350546790</v>
      </c>
      <c r="E26" s="185">
        <f>+E12+E20</f>
        <v>7137796106.099999</v>
      </c>
      <c r="F26" s="187">
        <f>+F12+F20</f>
        <v>8356434247.450024</v>
      </c>
      <c r="G26" s="186">
        <f>+F26-E26</f>
        <v>1218638141.3500242</v>
      </c>
      <c r="H26" s="185">
        <f>+H12+H20</f>
        <v>228386554</v>
      </c>
      <c r="I26" s="188">
        <f>+I12+I20</f>
        <v>0</v>
      </c>
      <c r="J26" s="186">
        <f>+I26-H26</f>
        <v>-228386554</v>
      </c>
      <c r="K26" s="185">
        <f>+K12+K20</f>
        <v>1040765988.36</v>
      </c>
      <c r="L26" s="188">
        <f>+L12+L20</f>
        <v>73133514.16999999</v>
      </c>
      <c r="M26" s="189">
        <f>+L26-K26</f>
        <v>-967632474.19</v>
      </c>
      <c r="N26" s="185">
        <f>+N12+N20</f>
        <v>578012173.13</v>
      </c>
      <c r="O26" s="187">
        <f>+O12+O20</f>
        <v>729372046.4299995</v>
      </c>
      <c r="P26" s="186">
        <f>+O26-N26</f>
        <v>151359873.29999948</v>
      </c>
      <c r="Q26" s="185">
        <f>+Q12+Q20</f>
        <v>4102295</v>
      </c>
      <c r="R26" s="187">
        <f>+R12+R20</f>
        <v>552335.4299999999</v>
      </c>
      <c r="S26" s="186">
        <f>+R26-Q26</f>
        <v>-3549959.5700000003</v>
      </c>
      <c r="T26" s="185">
        <f>+T12+T20</f>
        <v>8989063116.59</v>
      </c>
      <c r="U26" s="187">
        <f>+U12+U20</f>
        <v>9159492143.480024</v>
      </c>
      <c r="V26" s="187">
        <f>+U26-T26</f>
        <v>170429026.8900242</v>
      </c>
      <c r="W26" s="137">
        <f>IF(T26=0,"",V26/T26)</f>
        <v>0.01895959842305306</v>
      </c>
    </row>
    <row r="27" spans="1:23" ht="15">
      <c r="A27" s="65" t="s">
        <v>148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142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66"/>
      <c r="U28" s="63"/>
      <c r="V28" s="63"/>
      <c r="W28" s="102"/>
    </row>
    <row r="29" spans="1:20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190"/>
    </row>
    <row r="30" spans="2:20" ht="15">
      <c r="B30" s="42"/>
      <c r="H30" s="249"/>
      <c r="T30" s="42"/>
    </row>
    <row r="31" spans="3:21" ht="15">
      <c r="C31" s="42"/>
      <c r="U31" s="42"/>
    </row>
  </sheetData>
  <sheetProtection/>
  <mergeCells count="13">
    <mergeCell ref="A1:W1"/>
    <mergeCell ref="B8:D8"/>
    <mergeCell ref="E8:W8"/>
    <mergeCell ref="A9:A10"/>
    <mergeCell ref="T9:W9"/>
    <mergeCell ref="N9:P9"/>
    <mergeCell ref="B9:D9"/>
    <mergeCell ref="E9:G9"/>
    <mergeCell ref="Q9:S9"/>
    <mergeCell ref="H9:J9"/>
    <mergeCell ref="K9:M9"/>
    <mergeCell ref="A2:W2"/>
    <mergeCell ref="A3:W3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zoomScale="130" zoomScaleNormal="130" zoomScalePageLayoutView="0" workbookViewId="0" topLeftCell="A1">
      <selection activeCell="A1" sqref="A1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5" width="11.7109375" style="6" bestFit="1" customWidth="1"/>
    <col min="6" max="6" width="12.28125" style="105" bestFit="1" customWidth="1"/>
    <col min="7" max="7" width="10.7109375" style="6" customWidth="1"/>
    <col min="8" max="8" width="10.8515625" style="6" bestFit="1" customWidth="1"/>
    <col min="9" max="9" width="12.00390625" style="105" customWidth="1"/>
    <col min="10" max="11" width="11.7109375" style="6" bestFit="1" customWidth="1"/>
    <col min="12" max="12" width="12.28125" style="105" bestFit="1" customWidth="1"/>
    <col min="13" max="13" width="10.421875" style="6" bestFit="1" customWidth="1"/>
    <col min="14" max="14" width="10.57421875" style="6" customWidth="1"/>
    <col min="15" max="15" width="10.7109375" style="105" bestFit="1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20" width="11.7109375" style="6" bestFit="1" customWidth="1"/>
    <col min="21" max="21" width="12.28125" style="105" bestFit="1" customWidth="1"/>
    <col min="22" max="22" width="8.28125" style="105" bestFit="1" customWidth="1"/>
    <col min="23" max="16384" width="16.57421875" style="6" customWidth="1"/>
  </cols>
  <sheetData>
    <row r="1" spans="2:22" ht="14.25">
      <c r="B1" s="242" t="s">
        <v>149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2:23" ht="12.75">
      <c r="B2" s="243" t="s">
        <v>18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7"/>
    </row>
    <row r="3" spans="2:23" ht="15.75">
      <c r="B3" s="244" t="s">
        <v>116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39" t="s">
        <v>60</v>
      </c>
      <c r="B7" s="239" t="s">
        <v>136</v>
      </c>
      <c r="C7" s="8"/>
      <c r="D7" s="229" t="s">
        <v>26</v>
      </c>
      <c r="E7" s="230"/>
      <c r="F7" s="231"/>
      <c r="G7" s="229" t="s">
        <v>141</v>
      </c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1"/>
    </row>
    <row r="8" spans="1:22" ht="16.5" customHeight="1">
      <c r="A8" s="240"/>
      <c r="B8" s="240"/>
      <c r="C8" s="17"/>
      <c r="D8" s="245" t="s">
        <v>59</v>
      </c>
      <c r="E8" s="246"/>
      <c r="F8" s="247"/>
      <c r="G8" s="223" t="s">
        <v>19</v>
      </c>
      <c r="H8" s="224"/>
      <c r="I8" s="225"/>
      <c r="J8" s="223" t="s">
        <v>118</v>
      </c>
      <c r="K8" s="224"/>
      <c r="L8" s="225"/>
      <c r="M8" s="223" t="s">
        <v>20</v>
      </c>
      <c r="N8" s="224"/>
      <c r="O8" s="225"/>
      <c r="P8" s="223" t="s">
        <v>104</v>
      </c>
      <c r="Q8" s="224"/>
      <c r="R8" s="225"/>
      <c r="S8" s="223" t="s">
        <v>4</v>
      </c>
      <c r="T8" s="224"/>
      <c r="U8" s="224"/>
      <c r="V8" s="225"/>
    </row>
    <row r="9" spans="1:22" ht="17.25" customHeight="1" thickBot="1">
      <c r="A9" s="241"/>
      <c r="B9" s="241"/>
      <c r="C9" s="16"/>
      <c r="D9" s="139">
        <v>2022</v>
      </c>
      <c r="E9" s="140">
        <v>2023</v>
      </c>
      <c r="F9" s="141" t="s">
        <v>13</v>
      </c>
      <c r="G9" s="192">
        <v>2022</v>
      </c>
      <c r="H9" s="140">
        <v>2023</v>
      </c>
      <c r="I9" s="141" t="s">
        <v>13</v>
      </c>
      <c r="J9" s="192">
        <v>2022</v>
      </c>
      <c r="K9" s="140">
        <v>2023</v>
      </c>
      <c r="L9" s="141" t="s">
        <v>13</v>
      </c>
      <c r="M9" s="192">
        <v>2022</v>
      </c>
      <c r="N9" s="140">
        <v>2023</v>
      </c>
      <c r="O9" s="141" t="s">
        <v>13</v>
      </c>
      <c r="P9" s="192">
        <v>2022</v>
      </c>
      <c r="Q9" s="140">
        <v>2023</v>
      </c>
      <c r="R9" s="141" t="s">
        <v>13</v>
      </c>
      <c r="S9" s="192">
        <v>2022</v>
      </c>
      <c r="T9" s="140">
        <v>2023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26750</v>
      </c>
      <c r="E12" s="51">
        <v>101120</v>
      </c>
      <c r="F12" s="150">
        <f>+E12-D12</f>
        <v>74370</v>
      </c>
      <c r="G12" s="50">
        <v>0</v>
      </c>
      <c r="H12" s="51">
        <v>0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32252954</v>
      </c>
      <c r="E14" s="51">
        <v>0</v>
      </c>
      <c r="F14" s="150">
        <f aca="true" t="shared" si="0" ref="F14:F24">+E14-D14</f>
        <v>-32252954</v>
      </c>
      <c r="G14" s="50">
        <v>35120722</v>
      </c>
      <c r="H14" s="51">
        <v>0</v>
      </c>
      <c r="I14" s="150">
        <f>+H14-G14</f>
        <v>-35120722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35120722</v>
      </c>
      <c r="T14" s="51">
        <f t="shared" si="1"/>
        <v>0</v>
      </c>
      <c r="U14" s="150">
        <f aca="true" t="shared" si="2" ref="U14:U24">+T14-S14</f>
        <v>-35120722</v>
      </c>
      <c r="V14" s="118">
        <f>IF(S14=0," ",U14/S14)</f>
        <v>-1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56704957</v>
      </c>
      <c r="E15" s="51">
        <v>0</v>
      </c>
      <c r="F15" s="150">
        <f t="shared" si="0"/>
        <v>-56704957</v>
      </c>
      <c r="G15" s="50">
        <v>77144141</v>
      </c>
      <c r="H15" s="51">
        <v>788</v>
      </c>
      <c r="I15" s="150">
        <f>+H15-G15</f>
        <v>-77143353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77144141</v>
      </c>
      <c r="T15" s="51">
        <f t="shared" si="1"/>
        <v>788</v>
      </c>
      <c r="U15" s="150">
        <f t="shared" si="2"/>
        <v>-77143353</v>
      </c>
      <c r="V15" s="118">
        <f>IF(S15=0," ",U15/S15)</f>
        <v>-0.9999897853551833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66255354</v>
      </c>
      <c r="E16" s="51">
        <v>0</v>
      </c>
      <c r="F16" s="150">
        <f t="shared" si="0"/>
        <v>-66255354</v>
      </c>
      <c r="G16" s="50">
        <v>65929897</v>
      </c>
      <c r="H16" s="51">
        <v>0</v>
      </c>
      <c r="I16" s="150">
        <f>+H16-G16</f>
        <v>-65929897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65929897</v>
      </c>
      <c r="T16" s="51">
        <f t="shared" si="1"/>
        <v>0</v>
      </c>
      <c r="U16" s="150">
        <f t="shared" si="2"/>
        <v>-65929897</v>
      </c>
      <c r="V16" s="118">
        <f>IF(S16=0," ",U16/S16)</f>
        <v>-1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591094937</v>
      </c>
      <c r="E18" s="51">
        <v>662214635</v>
      </c>
      <c r="F18" s="150">
        <f>+E18-D18</f>
        <v>71119698</v>
      </c>
      <c r="G18" s="50">
        <v>0</v>
      </c>
      <c r="H18" s="51"/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v>588529940</v>
      </c>
      <c r="N18" s="51">
        <v>663016552</v>
      </c>
      <c r="O18" s="150">
        <f>+N18-M18</f>
        <v>74486612</v>
      </c>
      <c r="P18" s="50">
        <v>2552958</v>
      </c>
      <c r="Q18" s="51">
        <v>0</v>
      </c>
      <c r="R18" s="150">
        <f aca="true" t="shared" si="3" ref="R18:R24">+Q18-P18</f>
        <v>-2552958</v>
      </c>
      <c r="S18" s="50">
        <f>+G18+J18+M18+P18</f>
        <v>591082898</v>
      </c>
      <c r="T18" s="51">
        <f>+H18+K18+N18+Q18</f>
        <v>663016552</v>
      </c>
      <c r="U18" s="150">
        <f>+T18-S18</f>
        <v>71933654</v>
      </c>
      <c r="V18" s="118">
        <f>IF(S18=0," ",U18/S18)</f>
        <v>0.12169808032578198</v>
      </c>
      <c r="X18" s="12"/>
    </row>
    <row r="19" spans="1:25" ht="12.75" customHeight="1">
      <c r="A19" s="18" t="s">
        <v>100</v>
      </c>
      <c r="B19" s="33" t="s">
        <v>123</v>
      </c>
      <c r="C19" s="30"/>
      <c r="D19" s="50">
        <v>0</v>
      </c>
      <c r="E19" s="51">
        <v>0</v>
      </c>
      <c r="F19" s="150">
        <f>+E19-D19</f>
        <v>0</v>
      </c>
      <c r="G19" s="50">
        <v>0</v>
      </c>
      <c r="H19" s="51"/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50">
        <v>-1</v>
      </c>
      <c r="N19" s="51">
        <v>-37021</v>
      </c>
      <c r="O19" s="150">
        <f>+N19-M19</f>
        <v>-37020</v>
      </c>
      <c r="P19" s="50">
        <v>0</v>
      </c>
      <c r="Q19" s="51">
        <v>0</v>
      </c>
      <c r="R19" s="150">
        <f t="shared" si="3"/>
        <v>0</v>
      </c>
      <c r="S19" s="50">
        <f>+G19+J19+M19+P19</f>
        <v>-1</v>
      </c>
      <c r="T19" s="51">
        <f>+H19+K19+N19+Q19</f>
        <v>-37021</v>
      </c>
      <c r="U19" s="150">
        <f>+T19-S19</f>
        <v>-37020</v>
      </c>
      <c r="V19" s="118">
        <f>IF(S19=0," ",U19/S19)</f>
        <v>37020</v>
      </c>
      <c r="X19" s="12"/>
      <c r="Y19" s="248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>
        <f t="shared" si="3"/>
        <v>0</v>
      </c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413059</v>
      </c>
      <c r="E21" s="52">
        <v>0</v>
      </c>
      <c r="F21" s="150">
        <f t="shared" si="0"/>
        <v>-413059</v>
      </c>
      <c r="G21" s="50">
        <v>3661585</v>
      </c>
      <c r="H21" s="51">
        <v>1910</v>
      </c>
      <c r="I21" s="150">
        <f>+H21-G21</f>
        <v>-3659675</v>
      </c>
      <c r="J21" s="50">
        <v>-343248</v>
      </c>
      <c r="K21" s="52">
        <v>116932</v>
      </c>
      <c r="L21" s="150">
        <f>+K21-J21</f>
        <v>460180</v>
      </c>
      <c r="M21" s="50">
        <v>-5</v>
      </c>
      <c r="N21" s="52">
        <v>0</v>
      </c>
      <c r="O21" s="150">
        <f>+N21-M21</f>
        <v>5</v>
      </c>
      <c r="P21" s="50">
        <v>0</v>
      </c>
      <c r="Q21" s="52">
        <v>0</v>
      </c>
      <c r="R21" s="150">
        <f t="shared" si="3"/>
        <v>0</v>
      </c>
      <c r="S21" s="50">
        <f aca="true" t="shared" si="4" ref="S21:T24">+G21+J21+M21+P21</f>
        <v>3318332</v>
      </c>
      <c r="T21" s="52">
        <f t="shared" si="4"/>
        <v>118842</v>
      </c>
      <c r="U21" s="150">
        <f t="shared" si="2"/>
        <v>-3199490</v>
      </c>
      <c r="V21" s="118">
        <f>IF(S21=0," ",U21/S21)</f>
        <v>-0.9641862236810542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25245310</v>
      </c>
      <c r="E22" s="51">
        <v>0</v>
      </c>
      <c r="F22" s="150">
        <f t="shared" si="0"/>
        <v>-25245310</v>
      </c>
      <c r="G22" s="50">
        <v>40347266</v>
      </c>
      <c r="H22" s="51">
        <v>0</v>
      </c>
      <c r="I22" s="150">
        <f>+H22-G22</f>
        <v>-40347266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 t="shared" si="3"/>
        <v>0</v>
      </c>
      <c r="S22" s="50">
        <f t="shared" si="4"/>
        <v>40347266</v>
      </c>
      <c r="T22" s="51">
        <f t="shared" si="4"/>
        <v>0</v>
      </c>
      <c r="U22" s="150">
        <f t="shared" si="2"/>
        <v>-40347266</v>
      </c>
      <c r="V22" s="118">
        <f>IF(S22=0," ",U22/S22)</f>
        <v>-1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23840</v>
      </c>
      <c r="E23" s="51">
        <v>24600</v>
      </c>
      <c r="F23" s="150">
        <f>+E23-D23</f>
        <v>760</v>
      </c>
      <c r="G23" s="50">
        <v>0</v>
      </c>
      <c r="H23" s="51">
        <v>0</v>
      </c>
      <c r="I23" s="150">
        <f>+H23-G23</f>
        <v>0</v>
      </c>
      <c r="J23" s="50">
        <v>0</v>
      </c>
      <c r="K23" s="51">
        <v>0</v>
      </c>
      <c r="L23" s="150">
        <f>+K23-J23</f>
        <v>0</v>
      </c>
      <c r="M23" s="50">
        <v>23840</v>
      </c>
      <c r="N23" s="51">
        <v>24600</v>
      </c>
      <c r="O23" s="150">
        <f>+N23-M23</f>
        <v>760</v>
      </c>
      <c r="P23" s="50">
        <v>0</v>
      </c>
      <c r="Q23" s="51">
        <v>0</v>
      </c>
      <c r="R23" s="150">
        <f t="shared" si="3"/>
        <v>0</v>
      </c>
      <c r="S23" s="50">
        <f t="shared" si="4"/>
        <v>23840</v>
      </c>
      <c r="T23" s="51">
        <f t="shared" si="4"/>
        <v>24600</v>
      </c>
      <c r="U23" s="150">
        <f>+T23-S23</f>
        <v>760</v>
      </c>
      <c r="V23" s="118">
        <f>IF(S23=0," ",U23/S23)</f>
        <v>0.031879194630872486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6221787</v>
      </c>
      <c r="E24" s="51">
        <v>0</v>
      </c>
      <c r="F24" s="150">
        <f t="shared" si="0"/>
        <v>-6221787</v>
      </c>
      <c r="G24" s="50">
        <v>5445442</v>
      </c>
      <c r="H24" s="51">
        <v>7722</v>
      </c>
      <c r="I24" s="150">
        <f>+H24-G24</f>
        <v>-5437720</v>
      </c>
      <c r="J24" s="50">
        <v>238610</v>
      </c>
      <c r="K24" s="51">
        <v>5986</v>
      </c>
      <c r="L24" s="150">
        <f>+K24-J24</f>
        <v>-232624</v>
      </c>
      <c r="M24" s="50">
        <v>24318</v>
      </c>
      <c r="N24" s="51">
        <v>9065</v>
      </c>
      <c r="O24" s="150">
        <f>+N24-M24</f>
        <v>-15253</v>
      </c>
      <c r="P24" s="50">
        <v>0</v>
      </c>
      <c r="Q24" s="51">
        <v>0</v>
      </c>
      <c r="R24" s="150">
        <f t="shared" si="3"/>
        <v>0</v>
      </c>
      <c r="S24" s="50">
        <f t="shared" si="4"/>
        <v>5708370</v>
      </c>
      <c r="T24" s="51">
        <f t="shared" si="4"/>
        <v>22773</v>
      </c>
      <c r="U24" s="150">
        <f t="shared" si="2"/>
        <v>-5685597</v>
      </c>
      <c r="V24" s="118">
        <f>IF(S24=0," ",U24/S24)</f>
        <v>-0.9960105949684411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376424767</v>
      </c>
      <c r="E26" s="51">
        <v>74880201</v>
      </c>
      <c r="F26" s="150">
        <f>+E26-D26</f>
        <v>-301544566</v>
      </c>
      <c r="G26" s="50">
        <v>0</v>
      </c>
      <c r="H26" s="51">
        <v>0</v>
      </c>
      <c r="I26" s="150">
        <f>+H26-G26</f>
        <v>0</v>
      </c>
      <c r="J26" s="50">
        <v>267754067</v>
      </c>
      <c r="K26" s="51">
        <v>64961175</v>
      </c>
      <c r="L26" s="150">
        <f>+K26-J26</f>
        <v>-202792892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267754067</v>
      </c>
      <c r="T26" s="51">
        <f>+H26+K26+N26+Q26</f>
        <v>64961175</v>
      </c>
      <c r="U26" s="150">
        <f>+T26-S26</f>
        <v>-202792892</v>
      </c>
      <c r="V26" s="118">
        <f>IF(S26=0," ",U26/S26)</f>
        <v>-0.7573849177050969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1780012550</v>
      </c>
      <c r="E27" s="51">
        <v>0</v>
      </c>
      <c r="F27" s="150">
        <f>+E27-D27</f>
        <v>-1780012550</v>
      </c>
      <c r="G27" s="50">
        <v>0</v>
      </c>
      <c r="H27" s="51">
        <v>0</v>
      </c>
      <c r="I27" s="150">
        <f>+H27-G27</f>
        <v>0</v>
      </c>
      <c r="J27" s="50">
        <v>1876160153</v>
      </c>
      <c r="K27" s="51">
        <v>0</v>
      </c>
      <c r="L27" s="150">
        <f>+K27-J27</f>
        <v>-1876160153</v>
      </c>
      <c r="M27" s="50">
        <v>0</v>
      </c>
      <c r="N27" s="51">
        <v>0</v>
      </c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0">
        <f>+G27+J27+M27+P27</f>
        <v>1876160153</v>
      </c>
      <c r="T27" s="51">
        <f>+H27+K27+N27+Q27</f>
        <v>0</v>
      </c>
      <c r="U27" s="150">
        <f>+T27-S27</f>
        <v>-1876160153</v>
      </c>
      <c r="V27" s="118">
        <f>IF(S27=0," ",U27/S27)</f>
        <v>-1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361684663</v>
      </c>
      <c r="E29" s="51">
        <v>162570932</v>
      </c>
      <c r="F29" s="150">
        <f>+E29-D29</f>
        <v>-199113731</v>
      </c>
      <c r="G29" s="50">
        <v>89911151</v>
      </c>
      <c r="H29" s="51">
        <v>3844789</v>
      </c>
      <c r="I29" s="150">
        <f>+H29-G29</f>
        <v>-86066362</v>
      </c>
      <c r="J29" s="50">
        <v>423390010</v>
      </c>
      <c r="K29" s="51">
        <v>31916095</v>
      </c>
      <c r="L29" s="150">
        <f>+K29-J29</f>
        <v>-391473915</v>
      </c>
      <c r="M29" s="50">
        <v>165537574</v>
      </c>
      <c r="N29" s="51">
        <v>175562751</v>
      </c>
      <c r="O29" s="150">
        <f>+N29-M29</f>
        <v>10025177</v>
      </c>
      <c r="P29" s="50">
        <v>2500757</v>
      </c>
      <c r="Q29" s="51">
        <v>951420</v>
      </c>
      <c r="R29" s="150">
        <f>+Q29-P29</f>
        <v>-1549337</v>
      </c>
      <c r="S29" s="50">
        <f>+G29+J29+M29+P29</f>
        <v>681339492</v>
      </c>
      <c r="T29" s="51">
        <f>+H29+K29+N29+Q29</f>
        <v>212275055</v>
      </c>
      <c r="U29" s="150">
        <f>+T29-S29</f>
        <v>-469064437</v>
      </c>
      <c r="V29" s="118">
        <f>IF(S29=0," ",U29/S29)</f>
        <v>-0.6884445162911531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37" t="s">
        <v>4</v>
      </c>
      <c r="B31" s="238"/>
      <c r="C31" s="17"/>
      <c r="D31" s="152">
        <f>SUM(D12:D29)</f>
        <v>3296360928</v>
      </c>
      <c r="E31" s="153">
        <f aca="true" t="shared" si="5" ref="E31:U31">SUM(E12:E29)</f>
        <v>899791488</v>
      </c>
      <c r="F31" s="154">
        <f t="shared" si="5"/>
        <v>-2396569440</v>
      </c>
      <c r="G31" s="152">
        <f t="shared" si="5"/>
        <v>317560204</v>
      </c>
      <c r="H31" s="155">
        <f>SUM(H12:H29)</f>
        <v>3855209</v>
      </c>
      <c r="I31" s="154">
        <f t="shared" si="5"/>
        <v>-313704995</v>
      </c>
      <c r="J31" s="152">
        <f t="shared" si="5"/>
        <v>2567199592</v>
      </c>
      <c r="K31" s="155">
        <f t="shared" si="5"/>
        <v>97000188</v>
      </c>
      <c r="L31" s="154">
        <f t="shared" si="5"/>
        <v>-2470199404</v>
      </c>
      <c r="M31" s="152">
        <f t="shared" si="5"/>
        <v>754115666</v>
      </c>
      <c r="N31" s="155">
        <f t="shared" si="5"/>
        <v>838575947</v>
      </c>
      <c r="O31" s="154">
        <f t="shared" si="5"/>
        <v>84460281</v>
      </c>
      <c r="P31" s="152">
        <f t="shared" si="5"/>
        <v>5053715</v>
      </c>
      <c r="Q31" s="155">
        <f t="shared" si="5"/>
        <v>951420</v>
      </c>
      <c r="R31" s="154">
        <f t="shared" si="5"/>
        <v>-4102295</v>
      </c>
      <c r="S31" s="152">
        <f t="shared" si="5"/>
        <v>3643929177</v>
      </c>
      <c r="T31" s="155">
        <f t="shared" si="5"/>
        <v>940382764</v>
      </c>
      <c r="U31" s="154">
        <f t="shared" si="5"/>
        <v>-2703546413</v>
      </c>
      <c r="V31" s="156">
        <f>IF(S31=0," ",U31/S31)</f>
        <v>-0.7419316571969697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148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57"/>
      <c r="N34" s="157"/>
      <c r="O34" s="47"/>
      <c r="P34" s="111"/>
      <c r="R34" s="47"/>
      <c r="S34" s="157"/>
      <c r="T34" s="157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B1:V1"/>
    <mergeCell ref="B2:V2"/>
    <mergeCell ref="B3:V3"/>
    <mergeCell ref="D8:F8"/>
    <mergeCell ref="G8:I8"/>
    <mergeCell ref="J8:L8"/>
    <mergeCell ref="P8:R8"/>
    <mergeCell ref="D7:F7"/>
    <mergeCell ref="G7:V7"/>
    <mergeCell ref="A31:B31"/>
    <mergeCell ref="S8:V8"/>
    <mergeCell ref="B7:B9"/>
    <mergeCell ref="A7:A9"/>
    <mergeCell ref="M8:O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2024-03-26T15:51:28Z</dcterms:modified>
  <cp:category/>
  <cp:version/>
  <cp:contentType/>
  <cp:contentStatus/>
</cp:coreProperties>
</file>