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peta VICENTE GALLO-2025\1.- DOCUMENTOS - AÑO 2024\TRASLADO ARCHIVOS USB\ARCHIVOS PARA EL PORTAL WEB DE TRANSPARENCIA\COMPARATIVO - TRIM-2024\"/>
    </mc:Choice>
  </mc:AlternateContent>
  <xr:revisionPtr revIDLastSave="0" documentId="13_ncr:1_{44740F9F-E945-4E4E-835C-AB3291B6E80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gresos_1" sheetId="1" r:id="rId1"/>
    <sheet name="Egresos_2" sheetId="8" r:id="rId2"/>
    <sheet name="Gto_09_10" sheetId="2" r:id="rId3"/>
    <sheet name="Ing_2023_2024" sheetId="7" r:id="rId4"/>
  </sheets>
  <definedNames>
    <definedName name="_xlnm.Print_Area" localSheetId="0">Egresos_1!$A$1:$O$34</definedName>
    <definedName name="_xlnm.Print_Area" localSheetId="1">Egresos_2!$B$1:$N$44</definedName>
    <definedName name="_xlnm.Print_Area" localSheetId="2">Gto_09_10!$A$1:$W$27</definedName>
    <definedName name="_xlnm.Print_Area" localSheetId="3">Ing_2023_2024!$A$1:$V$40</definedName>
  </definedNames>
  <calcPr calcId="191029"/>
</workbook>
</file>

<file path=xl/calcChain.xml><?xml version="1.0" encoding="utf-8"?>
<calcChain xmlns="http://schemas.openxmlformats.org/spreadsheetml/2006/main">
  <c r="I23" i="2" l="1"/>
  <c r="I20" i="2" s="1"/>
  <c r="N12" i="8" l="1"/>
  <c r="M12" i="8"/>
  <c r="K12" i="8"/>
  <c r="G12" i="8"/>
  <c r="N11" i="8"/>
  <c r="M11" i="8"/>
  <c r="K11" i="8"/>
  <c r="G11" i="8"/>
  <c r="J30" i="8" l="1"/>
  <c r="I30" i="8"/>
  <c r="H27" i="1" l="1"/>
  <c r="G25" i="8"/>
  <c r="E18" i="8"/>
  <c r="F18" i="8"/>
  <c r="R20" i="7"/>
  <c r="F23" i="2"/>
  <c r="F20" i="2" s="1"/>
  <c r="F12" i="7"/>
  <c r="I12" i="7"/>
  <c r="L12" i="7"/>
  <c r="O12" i="7"/>
  <c r="R12" i="7"/>
  <c r="S12" i="7"/>
  <c r="V12" i="7" s="1"/>
  <c r="T12" i="7"/>
  <c r="F14" i="7"/>
  <c r="I14" i="7"/>
  <c r="L14" i="7"/>
  <c r="O14" i="7"/>
  <c r="R14" i="7"/>
  <c r="S14" i="7"/>
  <c r="V14" i="7" s="1"/>
  <c r="T14" i="7"/>
  <c r="F15" i="7"/>
  <c r="I15" i="7"/>
  <c r="L15" i="7"/>
  <c r="O15" i="7"/>
  <c r="R15" i="7"/>
  <c r="S15" i="7"/>
  <c r="T15" i="7"/>
  <c r="F16" i="7"/>
  <c r="I16" i="7"/>
  <c r="L16" i="7"/>
  <c r="O16" i="7"/>
  <c r="R16" i="7"/>
  <c r="S16" i="7"/>
  <c r="V16" i="7" s="1"/>
  <c r="T16" i="7"/>
  <c r="F18" i="7"/>
  <c r="I18" i="7"/>
  <c r="L18" i="7"/>
  <c r="O18" i="7"/>
  <c r="R18" i="7"/>
  <c r="S18" i="7"/>
  <c r="T18" i="7"/>
  <c r="F19" i="7"/>
  <c r="I19" i="7"/>
  <c r="L19" i="7"/>
  <c r="O19" i="7"/>
  <c r="R19" i="7"/>
  <c r="S19" i="7"/>
  <c r="T19" i="7"/>
  <c r="U19" i="7" s="1"/>
  <c r="F21" i="7"/>
  <c r="I21" i="7"/>
  <c r="L21" i="7"/>
  <c r="O21" i="7"/>
  <c r="R21" i="7"/>
  <c r="S21" i="7"/>
  <c r="T21" i="7"/>
  <c r="F22" i="7"/>
  <c r="I22" i="7"/>
  <c r="L22" i="7"/>
  <c r="O22" i="7"/>
  <c r="R22" i="7"/>
  <c r="S22" i="7"/>
  <c r="V22" i="7" s="1"/>
  <c r="T22" i="7"/>
  <c r="F23" i="7"/>
  <c r="I23" i="7"/>
  <c r="L23" i="7"/>
  <c r="O23" i="7"/>
  <c r="R23" i="7"/>
  <c r="S23" i="7"/>
  <c r="T23" i="7"/>
  <c r="F24" i="7"/>
  <c r="I24" i="7"/>
  <c r="L24" i="7"/>
  <c r="O24" i="7"/>
  <c r="R24" i="7"/>
  <c r="S24" i="7"/>
  <c r="T24" i="7"/>
  <c r="F26" i="7"/>
  <c r="I26" i="7"/>
  <c r="L26" i="7"/>
  <c r="O26" i="7"/>
  <c r="R26" i="7"/>
  <c r="S26" i="7"/>
  <c r="T26" i="7"/>
  <c r="F27" i="7"/>
  <c r="I27" i="7"/>
  <c r="L27" i="7"/>
  <c r="O27" i="7"/>
  <c r="R27" i="7"/>
  <c r="S27" i="7"/>
  <c r="T27" i="7"/>
  <c r="F29" i="7"/>
  <c r="I29" i="7"/>
  <c r="L29" i="7"/>
  <c r="O29" i="7"/>
  <c r="R29" i="7"/>
  <c r="S29" i="7"/>
  <c r="T29" i="7"/>
  <c r="D31" i="7"/>
  <c r="E31" i="7"/>
  <c r="G31" i="7"/>
  <c r="H31" i="7"/>
  <c r="J31" i="7"/>
  <c r="K31" i="7"/>
  <c r="M31" i="7"/>
  <c r="N31" i="7"/>
  <c r="P31" i="7"/>
  <c r="Q31" i="7"/>
  <c r="E12" i="2"/>
  <c r="F12" i="2"/>
  <c r="H12" i="2"/>
  <c r="I12" i="2"/>
  <c r="K12" i="2"/>
  <c r="L12" i="2"/>
  <c r="N12" i="2"/>
  <c r="O12" i="2"/>
  <c r="Q12" i="2"/>
  <c r="R12" i="2"/>
  <c r="W13" i="2"/>
  <c r="B14" i="2"/>
  <c r="C14" i="2"/>
  <c r="G14" i="2"/>
  <c r="J14" i="2"/>
  <c r="M14" i="2"/>
  <c r="P14" i="2"/>
  <c r="S14" i="2"/>
  <c r="T14" i="2"/>
  <c r="U14" i="2"/>
  <c r="B15" i="2"/>
  <c r="C15" i="2"/>
  <c r="G15" i="2"/>
  <c r="J15" i="2"/>
  <c r="M15" i="2"/>
  <c r="P15" i="2"/>
  <c r="S15" i="2"/>
  <c r="T15" i="2"/>
  <c r="U15" i="2"/>
  <c r="B16" i="2"/>
  <c r="C16" i="2"/>
  <c r="G16" i="2"/>
  <c r="J16" i="2"/>
  <c r="M16" i="2"/>
  <c r="P16" i="2"/>
  <c r="S16" i="2"/>
  <c r="T16" i="2"/>
  <c r="U16" i="2"/>
  <c r="B17" i="2"/>
  <c r="C17" i="2"/>
  <c r="G17" i="2"/>
  <c r="J17" i="2"/>
  <c r="M17" i="2"/>
  <c r="P17" i="2"/>
  <c r="S17" i="2"/>
  <c r="T17" i="2"/>
  <c r="U17" i="2"/>
  <c r="B18" i="2"/>
  <c r="C18" i="2"/>
  <c r="G18" i="2"/>
  <c r="J18" i="2"/>
  <c r="M18" i="2"/>
  <c r="P18" i="2"/>
  <c r="S18" i="2"/>
  <c r="T18" i="2"/>
  <c r="U18" i="2"/>
  <c r="W19" i="2"/>
  <c r="W21" i="2"/>
  <c r="B22" i="2"/>
  <c r="C22" i="2"/>
  <c r="G22" i="2"/>
  <c r="J22" i="2"/>
  <c r="M22" i="2"/>
  <c r="P22" i="2"/>
  <c r="S22" i="2"/>
  <c r="T22" i="2"/>
  <c r="U22" i="2"/>
  <c r="E23" i="2"/>
  <c r="E20" i="2" s="1"/>
  <c r="H23" i="2"/>
  <c r="J23" i="2" s="1"/>
  <c r="K23" i="2"/>
  <c r="K20" i="2" s="1"/>
  <c r="L23" i="2"/>
  <c r="L20" i="2" s="1"/>
  <c r="N23" i="2"/>
  <c r="N20" i="2" s="1"/>
  <c r="O23" i="2"/>
  <c r="O20" i="2" s="1"/>
  <c r="Q23" i="2"/>
  <c r="Q20" i="2" s="1"/>
  <c r="R23" i="2"/>
  <c r="R20" i="2" s="1"/>
  <c r="B24" i="2"/>
  <c r="C24" i="2"/>
  <c r="J24" i="2"/>
  <c r="M24" i="2"/>
  <c r="P24" i="2"/>
  <c r="S24" i="2"/>
  <c r="T24" i="2"/>
  <c r="U24" i="2"/>
  <c r="B25" i="2"/>
  <c r="C25" i="2"/>
  <c r="G25" i="2"/>
  <c r="J25" i="2"/>
  <c r="M25" i="2"/>
  <c r="P25" i="2"/>
  <c r="S25" i="2"/>
  <c r="T25" i="2"/>
  <c r="U25" i="2"/>
  <c r="E9" i="8"/>
  <c r="F9" i="8"/>
  <c r="I9" i="8"/>
  <c r="K9" i="8" s="1"/>
  <c r="J9" i="8"/>
  <c r="G10" i="8"/>
  <c r="K10" i="8"/>
  <c r="M10" i="8"/>
  <c r="N10" i="8"/>
  <c r="G13" i="8"/>
  <c r="K13" i="8"/>
  <c r="M13" i="8"/>
  <c r="N13" i="8"/>
  <c r="G14" i="8"/>
  <c r="K14" i="8"/>
  <c r="M14" i="8"/>
  <c r="N14" i="8"/>
  <c r="E15" i="8"/>
  <c r="F15" i="8"/>
  <c r="G15" i="8" s="1"/>
  <c r="I15" i="8"/>
  <c r="M15" i="8" s="1"/>
  <c r="J15" i="8"/>
  <c r="G16" i="8"/>
  <c r="K16" i="8"/>
  <c r="M16" i="8"/>
  <c r="N16" i="8"/>
  <c r="G17" i="8"/>
  <c r="K17" i="8"/>
  <c r="M17" i="8"/>
  <c r="N17" i="8"/>
  <c r="I18" i="8"/>
  <c r="M18" i="8" s="1"/>
  <c r="J18" i="8"/>
  <c r="N18" i="8" s="1"/>
  <c r="G19" i="8"/>
  <c r="K19" i="8"/>
  <c r="M19" i="8"/>
  <c r="N19" i="8"/>
  <c r="G20" i="8"/>
  <c r="K20" i="8"/>
  <c r="M20" i="8"/>
  <c r="N20" i="8"/>
  <c r="E21" i="8"/>
  <c r="G21" i="8" s="1"/>
  <c r="F21" i="8"/>
  <c r="I21" i="8"/>
  <c r="K21" i="8" s="1"/>
  <c r="J21" i="8"/>
  <c r="G22" i="8"/>
  <c r="K22" i="8"/>
  <c r="M22" i="8"/>
  <c r="N22" i="8"/>
  <c r="G23" i="8"/>
  <c r="K23" i="8"/>
  <c r="M23" i="8"/>
  <c r="N23" i="8"/>
  <c r="E24" i="8"/>
  <c r="F24" i="8"/>
  <c r="I24" i="8"/>
  <c r="J24" i="8"/>
  <c r="K25" i="8"/>
  <c r="M25" i="8"/>
  <c r="N25" i="8"/>
  <c r="G26" i="8"/>
  <c r="K26" i="8"/>
  <c r="M26" i="8"/>
  <c r="N26" i="8"/>
  <c r="G27" i="8"/>
  <c r="K27" i="8"/>
  <c r="M27" i="8"/>
  <c r="N27" i="8"/>
  <c r="G28" i="8"/>
  <c r="K28" i="8"/>
  <c r="M28" i="8"/>
  <c r="N28" i="8"/>
  <c r="G29" i="8"/>
  <c r="K29" i="8"/>
  <c r="M29" i="8"/>
  <c r="N29" i="8"/>
  <c r="E30" i="8"/>
  <c r="M30" i="8"/>
  <c r="F30" i="8"/>
  <c r="N30" i="8" s="1"/>
  <c r="K30" i="8"/>
  <c r="G31" i="8"/>
  <c r="K31" i="8"/>
  <c r="M31" i="8"/>
  <c r="N31" i="8"/>
  <c r="E32" i="8"/>
  <c r="M32" i="8" s="1"/>
  <c r="F32" i="8"/>
  <c r="N32" i="8" s="1"/>
  <c r="I32" i="8"/>
  <c r="K32" i="8" s="1"/>
  <c r="J32" i="8"/>
  <c r="G33" i="8"/>
  <c r="K33" i="8"/>
  <c r="M33" i="8"/>
  <c r="N33" i="8"/>
  <c r="E34" i="8"/>
  <c r="F34" i="8"/>
  <c r="I34" i="8"/>
  <c r="J34" i="8"/>
  <c r="G35" i="8"/>
  <c r="K35" i="8"/>
  <c r="M35" i="8"/>
  <c r="N35" i="8"/>
  <c r="G36" i="8"/>
  <c r="K36" i="8"/>
  <c r="M36" i="8"/>
  <c r="N36" i="8"/>
  <c r="G37" i="8"/>
  <c r="K37" i="8"/>
  <c r="M37" i="8"/>
  <c r="N37" i="8"/>
  <c r="G38" i="8"/>
  <c r="K38" i="8"/>
  <c r="M38" i="8"/>
  <c r="N38" i="8"/>
  <c r="G39" i="8"/>
  <c r="K39" i="8"/>
  <c r="M39" i="8"/>
  <c r="N39" i="8"/>
  <c r="G40" i="8"/>
  <c r="K40" i="8"/>
  <c r="M40" i="8"/>
  <c r="N40" i="8"/>
  <c r="G41" i="8"/>
  <c r="K41" i="8"/>
  <c r="M41" i="8"/>
  <c r="N41" i="8"/>
  <c r="K42" i="8"/>
  <c r="F11" i="1"/>
  <c r="G11" i="1"/>
  <c r="H11" i="1" s="1"/>
  <c r="J11" i="1"/>
  <c r="K11" i="1"/>
  <c r="H12" i="1"/>
  <c r="L12" i="1"/>
  <c r="N12" i="1"/>
  <c r="O12" i="1"/>
  <c r="H13" i="1"/>
  <c r="L13" i="1"/>
  <c r="N13" i="1"/>
  <c r="O13" i="1"/>
  <c r="H14" i="1"/>
  <c r="L14" i="1"/>
  <c r="N14" i="1"/>
  <c r="O14" i="1"/>
  <c r="H15" i="1"/>
  <c r="L15" i="1"/>
  <c r="N15" i="1"/>
  <c r="O15" i="1"/>
  <c r="H16" i="1"/>
  <c r="L16" i="1"/>
  <c r="N16" i="1"/>
  <c r="O16" i="1"/>
  <c r="F19" i="1"/>
  <c r="H19" i="1" s="1"/>
  <c r="G19" i="1"/>
  <c r="J19" i="1"/>
  <c r="K19" i="1"/>
  <c r="H20" i="1"/>
  <c r="L20" i="1"/>
  <c r="N20" i="1"/>
  <c r="O20" i="1"/>
  <c r="H21" i="1"/>
  <c r="L21" i="1"/>
  <c r="N21" i="1"/>
  <c r="O21" i="1"/>
  <c r="H22" i="1"/>
  <c r="L22" i="1"/>
  <c r="N22" i="1"/>
  <c r="O22" i="1"/>
  <c r="H23" i="1"/>
  <c r="L23" i="1"/>
  <c r="N23" i="1"/>
  <c r="O23" i="1"/>
  <c r="H24" i="1"/>
  <c r="L24" i="1"/>
  <c r="N24" i="1"/>
  <c r="O24" i="1"/>
  <c r="H26" i="1"/>
  <c r="L26" i="1"/>
  <c r="N26" i="1"/>
  <c r="O26" i="1"/>
  <c r="L27" i="1"/>
  <c r="N27" i="1"/>
  <c r="O27" i="1"/>
  <c r="F28" i="1"/>
  <c r="F25" i="1" s="1"/>
  <c r="G28" i="1"/>
  <c r="J28" i="1"/>
  <c r="J25" i="1" s="1"/>
  <c r="K28" i="1"/>
  <c r="K25" i="1" s="1"/>
  <c r="H29" i="1"/>
  <c r="L29" i="1"/>
  <c r="N29" i="1"/>
  <c r="O29" i="1"/>
  <c r="H30" i="1"/>
  <c r="L30" i="1"/>
  <c r="N30" i="1"/>
  <c r="O30" i="1"/>
  <c r="G24" i="2"/>
  <c r="D14" i="2"/>
  <c r="G30" i="8"/>
  <c r="U26" i="7" l="1"/>
  <c r="V26" i="7" s="1"/>
  <c r="U15" i="7"/>
  <c r="V15" i="7" s="1"/>
  <c r="U18" i="7"/>
  <c r="V18" i="7" s="1"/>
  <c r="U14" i="7"/>
  <c r="G12" i="2"/>
  <c r="S12" i="2"/>
  <c r="K24" i="8"/>
  <c r="K15" i="8"/>
  <c r="M9" i="8"/>
  <c r="L11" i="1"/>
  <c r="S23" i="2"/>
  <c r="S20" i="2"/>
  <c r="Q26" i="2"/>
  <c r="M23" i="2"/>
  <c r="H20" i="2"/>
  <c r="H26" i="2" s="1"/>
  <c r="O28" i="1"/>
  <c r="D22" i="2"/>
  <c r="O19" i="1"/>
  <c r="K18" i="1"/>
  <c r="G32" i="8"/>
  <c r="U22" i="7"/>
  <c r="D18" i="2"/>
  <c r="K34" i="8"/>
  <c r="N11" i="1"/>
  <c r="N34" i="8"/>
  <c r="V15" i="2"/>
  <c r="W15" i="2" s="1"/>
  <c r="P23" i="2"/>
  <c r="M21" i="8"/>
  <c r="G18" i="8"/>
  <c r="L19" i="1"/>
  <c r="U16" i="7"/>
  <c r="U29" i="7"/>
  <c r="V29" i="7" s="1"/>
  <c r="O31" i="7"/>
  <c r="R31" i="7"/>
  <c r="L31" i="7"/>
  <c r="U27" i="7"/>
  <c r="U21" i="7"/>
  <c r="V21" i="7" s="1"/>
  <c r="I31" i="7"/>
  <c r="F31" i="7"/>
  <c r="P12" i="2"/>
  <c r="K26" i="2"/>
  <c r="J12" i="2"/>
  <c r="M20" i="2"/>
  <c r="E26" i="2"/>
  <c r="G34" i="8"/>
  <c r="G24" i="8"/>
  <c r="N15" i="8"/>
  <c r="H28" i="1"/>
  <c r="G25" i="1"/>
  <c r="H25" i="1" s="1"/>
  <c r="B23" i="2"/>
  <c r="B20" i="2" s="1"/>
  <c r="N28" i="1"/>
  <c r="B12" i="2"/>
  <c r="O11" i="1"/>
  <c r="P20" i="2"/>
  <c r="R26" i="2"/>
  <c r="O26" i="2"/>
  <c r="V25" i="2"/>
  <c r="W25" i="2" s="1"/>
  <c r="M34" i="8"/>
  <c r="N24" i="8"/>
  <c r="I43" i="8"/>
  <c r="K18" i="8"/>
  <c r="C23" i="2"/>
  <c r="C20" i="2" s="1"/>
  <c r="N19" i="1"/>
  <c r="C12" i="2"/>
  <c r="U24" i="7"/>
  <c r="V24" i="7" s="1"/>
  <c r="S31" i="7"/>
  <c r="U12" i="7"/>
  <c r="V19" i="7"/>
  <c r="T31" i="7"/>
  <c r="V27" i="7"/>
  <c r="U23" i="7"/>
  <c r="V16" i="2"/>
  <c r="W16" i="2" s="1"/>
  <c r="N26" i="2"/>
  <c r="U12" i="2"/>
  <c r="V17" i="2"/>
  <c r="W17" i="2" s="1"/>
  <c r="V24" i="2"/>
  <c r="W24" i="2" s="1"/>
  <c r="L26" i="2"/>
  <c r="T12" i="2"/>
  <c r="M12" i="2"/>
  <c r="V18" i="2"/>
  <c r="W18" i="2" s="1"/>
  <c r="I26" i="2"/>
  <c r="U23" i="2"/>
  <c r="T23" i="2"/>
  <c r="T20" i="2" s="1"/>
  <c r="V14" i="2"/>
  <c r="W14" i="2" s="1"/>
  <c r="G20" i="2"/>
  <c r="F26" i="2"/>
  <c r="G23" i="2"/>
  <c r="V22" i="2"/>
  <c r="W22" i="2" s="1"/>
  <c r="M24" i="8"/>
  <c r="E43" i="8"/>
  <c r="N21" i="8"/>
  <c r="F43" i="8"/>
  <c r="J43" i="8"/>
  <c r="N9" i="8"/>
  <c r="G9" i="8"/>
  <c r="L25" i="1"/>
  <c r="J18" i="1"/>
  <c r="D25" i="2"/>
  <c r="L28" i="1"/>
  <c r="D17" i="2"/>
  <c r="D15" i="2"/>
  <c r="D24" i="2"/>
  <c r="N25" i="1"/>
  <c r="F18" i="1"/>
  <c r="D16" i="2"/>
  <c r="S26" i="2" l="1"/>
  <c r="J20" i="2"/>
  <c r="C26" i="2"/>
  <c r="L18" i="1"/>
  <c r="D20" i="2"/>
  <c r="U31" i="7"/>
  <c r="V31" i="7" s="1"/>
  <c r="M26" i="2"/>
  <c r="J26" i="2"/>
  <c r="G26" i="2"/>
  <c r="O25" i="1"/>
  <c r="G18" i="1"/>
  <c r="O18" i="1" s="1"/>
  <c r="D23" i="2"/>
  <c r="B26" i="2"/>
  <c r="V12" i="2"/>
  <c r="W12" i="2" s="1"/>
  <c r="P26" i="2"/>
  <c r="K43" i="8"/>
  <c r="M43" i="8"/>
  <c r="G43" i="8"/>
  <c r="D12" i="2"/>
  <c r="N18" i="1"/>
  <c r="V23" i="7"/>
  <c r="T26" i="2"/>
  <c r="V23" i="2"/>
  <c r="W23" i="2" s="1"/>
  <c r="U20" i="2"/>
  <c r="U26" i="2" s="1"/>
  <c r="N43" i="8"/>
  <c r="D26" i="2" l="1"/>
  <c r="V26" i="2"/>
  <c r="W26" i="2" s="1"/>
  <c r="H18" i="1"/>
  <c r="V20" i="2"/>
  <c r="W20" i="2" s="1"/>
</calcChain>
</file>

<file path=xl/sharedStrings.xml><?xml version="1.0" encoding="utf-8"?>
<sst xmlns="http://schemas.openxmlformats.org/spreadsheetml/2006/main" count="193" uniqueCount="151">
  <si>
    <t>% AVANCE</t>
  </si>
  <si>
    <t>Recursos Ordinarios</t>
  </si>
  <si>
    <t>Recursos Directamente Recaudados</t>
  </si>
  <si>
    <t>Donaciones y Transferencias</t>
  </si>
  <si>
    <t>TOTALES</t>
  </si>
  <si>
    <t>GASTOS POR GRUPO GENERICO</t>
  </si>
  <si>
    <t>CONCEPTO</t>
  </si>
  <si>
    <t>FUENTE DE FINANCIAMIENTO</t>
  </si>
  <si>
    <t>PRESUPUESTO AUTORIZADO            PIM</t>
  </si>
  <si>
    <t>POR FUENTE DE FINANCIAMIENTO</t>
  </si>
  <si>
    <t>DIFERENCIAS</t>
  </si>
  <si>
    <t>PRESUPUESTO MODIFICADO VS. EJECUCION REAL</t>
  </si>
  <si>
    <t>POR CATEGORIA Y GRUPO GENERICO DE GASTO</t>
  </si>
  <si>
    <t>DIFERENCIA</t>
  </si>
  <si>
    <t>%</t>
  </si>
  <si>
    <t>GASTOS CORRIENTES</t>
  </si>
  <si>
    <t>GASTOS DE CAPITAL</t>
  </si>
  <si>
    <t>TOTAL    :</t>
  </si>
  <si>
    <t>A NIVEL DE PARTIDA GENERICA</t>
  </si>
  <si>
    <t>RECURSOS DIRECT. RECAUDADOS</t>
  </si>
  <si>
    <t>DONACIONES Y TRANFERENC</t>
  </si>
  <si>
    <t>1.5.0</t>
  </si>
  <si>
    <t>Pliego 011 : Ministerio de Salud</t>
  </si>
  <si>
    <t>PLIEGO  :   011 MINISTERIO DE SALUD</t>
  </si>
  <si>
    <t>PIM TODA FUENTE</t>
  </si>
  <si>
    <t>POR  FUENTE DE FINANCIAMIENTO</t>
  </si>
  <si>
    <t>PRESUPUESTO ANUAL</t>
  </si>
  <si>
    <t>1.3.0</t>
  </si>
  <si>
    <t>00 / 1 RECURSOS ORDINARIOS</t>
  </si>
  <si>
    <t>09 / 2 RECURSOS DIRECTAMENTE RECAUDADOS</t>
  </si>
  <si>
    <t>13 / 4 DONACIONES Y TRANSFERENCIA</t>
  </si>
  <si>
    <t>Recursos por Operaciones Oficiales de Crédito</t>
  </si>
  <si>
    <t>1.</t>
  </si>
  <si>
    <t>2.</t>
  </si>
  <si>
    <t>3.</t>
  </si>
  <si>
    <t>4.</t>
  </si>
  <si>
    <t>2.1  Personal y Obligaciones Sociales</t>
  </si>
  <si>
    <t>2.2  Pensiones y Prestaciones Sociales</t>
  </si>
  <si>
    <t>2.3  Bienes y Servicios</t>
  </si>
  <si>
    <t>2.6  Adquisición de Activos No Financieros</t>
  </si>
  <si>
    <t>VENTA DE BIENES Y SERVICIOS Y DERECHOS ADMINISTRATIVOS</t>
  </si>
  <si>
    <t>1.3.1</t>
  </si>
  <si>
    <t>1.3.2</t>
  </si>
  <si>
    <t>1.3.3</t>
  </si>
  <si>
    <t>1.4.0</t>
  </si>
  <si>
    <t>DONACIONES Y TRANSFERENCIAS</t>
  </si>
  <si>
    <t>1.4.1</t>
  </si>
  <si>
    <t>OTROS INGRESOS</t>
  </si>
  <si>
    <t>1.5.5</t>
  </si>
  <si>
    <t>1.9.0</t>
  </si>
  <si>
    <t>SALDO BALANCE</t>
  </si>
  <si>
    <t>1.9.1</t>
  </si>
  <si>
    <t>1.5.1</t>
  </si>
  <si>
    <t>1.5.2</t>
  </si>
  <si>
    <t>1.5.4</t>
  </si>
  <si>
    <t xml:space="preserve">   Inversiones</t>
  </si>
  <si>
    <t xml:space="preserve">   Equipos</t>
  </si>
  <si>
    <t xml:space="preserve">       Inversiones</t>
  </si>
  <si>
    <t xml:space="preserve">       Equipos</t>
  </si>
  <si>
    <t>PIM - TODA FUENTE</t>
  </si>
  <si>
    <t>COD 
INGR</t>
  </si>
  <si>
    <t>2.5  Otros Gastos</t>
  </si>
  <si>
    <t>Leyenda:</t>
  </si>
  <si>
    <t>GENERICA / SUBGENERICA</t>
  </si>
  <si>
    <t>PIM</t>
  </si>
  <si>
    <t>PRESUPUESTO
AUTORIZADO
PIM</t>
  </si>
  <si>
    <t>5.2.1. PERSONAL Y OBLIGACIONES SOCIALES</t>
  </si>
  <si>
    <t>5.2.2. PENSIONES Y OTRAS PRESTACIONES SOCIALES</t>
  </si>
  <si>
    <t>1. PENSIONES</t>
  </si>
  <si>
    <t>2. PRESTACIONES Y ASISTENCIA SOCIAL</t>
  </si>
  <si>
    <t>5.2.3. BIENES Y SERVICIOS</t>
  </si>
  <si>
    <t>1. COMPRA DE BIENES</t>
  </si>
  <si>
    <t>2. CONTRATACION DE SERVICIOS</t>
  </si>
  <si>
    <t>5.2.4. DONACIONES Y TRANSFERENCIAS</t>
  </si>
  <si>
    <t>1. DONACIONES Y TRANSFERENCIAS CORRIENTES</t>
  </si>
  <si>
    <t>5.2.5. OTROS GASTOS</t>
  </si>
  <si>
    <t>6.2.4. DONACIONES Y TRANSFERENCIAS</t>
  </si>
  <si>
    <t>2. DONACIONES Y TRANSFERENCIAS DE CAPITAL</t>
  </si>
  <si>
    <t>6.2.5. OTROS GASTOS</t>
  </si>
  <si>
    <t>2. DONACIONES Y TRANSFERENCIAS DE LUCRO</t>
  </si>
  <si>
    <t>6. ADQUISICION DE ACTIVOS NO FINANCIEROS</t>
  </si>
  <si>
    <t>1. ADQUISICION DE EDIFICIOS Y ESTRUCTURAS</t>
  </si>
  <si>
    <t>2. CONSTRUCCION DE EDIFICIOS Y ESTRUCTURAS</t>
  </si>
  <si>
    <t>3. ADQUISICION DE VEHICULOS, MAQUINARIAS Y OTROS</t>
  </si>
  <si>
    <t>5. ADQUISICION DE ACTIVOS NO PRODUCIDOS</t>
  </si>
  <si>
    <t>6. ADQUISICION DE OTROS ACTIVOS FIJOS</t>
  </si>
  <si>
    <t>7. INVERSIONES INTANGIBLES</t>
  </si>
  <si>
    <t>8. OTROS GASTOS DE ACTIVOS NO FINANCIEROS</t>
  </si>
  <si>
    <t>TOTALES  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</t>
  </si>
  <si>
    <t>POR TODA FUENTE DE FINANCIAMIENTO</t>
  </si>
  <si>
    <t>5.</t>
  </si>
  <si>
    <t>Recursos Determinados</t>
  </si>
  <si>
    <t>1.4.2</t>
  </si>
  <si>
    <t>1.8.1</t>
  </si>
  <si>
    <t>1.8.0</t>
  </si>
  <si>
    <t xml:space="preserve">  ENDEUDAMIENTO</t>
  </si>
  <si>
    <t>RECURSOS DETERMINADOS</t>
  </si>
  <si>
    <t>2  DONACIONES Y TRANSFERENCIAS DE CAPITAL</t>
  </si>
  <si>
    <t>1.8.2</t>
  </si>
  <si>
    <t>2.4 Donaciones y Transferencias</t>
  </si>
  <si>
    <t>5  GASTOS CORRIENTES</t>
  </si>
  <si>
    <t>2.1 Personal y Obligaciones Sociales</t>
  </si>
  <si>
    <t>2.2 Pensiones y Prestaciones Sociales</t>
  </si>
  <si>
    <t>2.3 Bienes y Servicios</t>
  </si>
  <si>
    <t>6  GASTOS DE CAPITAL</t>
  </si>
  <si>
    <t>2.6 Adquisición de Activos No Financieros</t>
  </si>
  <si>
    <t>% 
AVANCE</t>
  </si>
  <si>
    <t>(En Soles)</t>
  </si>
  <si>
    <t>(EN SOLES)</t>
  </si>
  <si>
    <t>2.5 Otros Gastos</t>
  </si>
  <si>
    <t xml:space="preserve">Venta de Bienes </t>
  </si>
  <si>
    <t>Derechos y Tasas Administrativos</t>
  </si>
  <si>
    <t>Venta de Servicios</t>
  </si>
  <si>
    <t>Donaciones y Transferencias Corrientes</t>
  </si>
  <si>
    <t xml:space="preserve"> Donaciones de Capital</t>
  </si>
  <si>
    <t>Rentas de la Propiedad</t>
  </si>
  <si>
    <t>Multas y Sanciones No Tributarias</t>
  </si>
  <si>
    <t>Transferencias Voluntarias Distinta a Donaciones</t>
  </si>
  <si>
    <t>Ingresos Diversos</t>
  </si>
  <si>
    <t>Endeudamiento Externo</t>
  </si>
  <si>
    <t>Endeudamiento Interno</t>
  </si>
  <si>
    <t>Saldo de Balance</t>
  </si>
  <si>
    <t>1.1.5</t>
  </si>
  <si>
    <t>Otros Ingresos Impositivos</t>
  </si>
  <si>
    <t>GENERICA DE GASTO</t>
  </si>
  <si>
    <t xml:space="preserve"> </t>
  </si>
  <si>
    <t>DENOMINACION 
INGRESO</t>
  </si>
  <si>
    <t>5 RECURSOS DETERMINADOS</t>
  </si>
  <si>
    <t>AÑO FISCAL 2023</t>
  </si>
  <si>
    <t>AÑO FISCAL 2024</t>
  </si>
  <si>
    <t>1.RETRIBUCIONES Y COMPLEMENTOS EN EFECTIVO</t>
  </si>
  <si>
    <t>2.OTRAS RETRIBUCIONES</t>
  </si>
  <si>
    <t>3.CONTRIBUCIONES A LA SEGURIDAD SOCIAL</t>
  </si>
  <si>
    <t>4.RETRIBUCIONES Y COMPLEMENTOS EN EFECTIVO VARIABLES</t>
  </si>
  <si>
    <t>5.PAGO DE SENTENCIAS JUDICIALES EN CALIDAD DE COSA JUZGADA Y LAUDOS ARBITRA2LES DEFINITIVOS POR ADEUDOS</t>
  </si>
  <si>
    <t>1.SUBSIDIOS</t>
  </si>
  <si>
    <t>2.TRANSFERENCIAS A INSTITUCIONES SIN FINES DE LUCRO</t>
  </si>
  <si>
    <t>4.PAGO DE IMPUESTOS,  DERECHOS ADMINISTRATIVOS Y MULTAS GUBERNAMENTALES</t>
  </si>
  <si>
    <t>5.PAGO DE SENTENCIAS JUDICIALES, LAUDOS ARBITRALES Y SIMILARES</t>
  </si>
  <si>
    <t>6.GASTOS POR IMPLEMENTACIÓN DE LA NEGOCIACIÓN COLECTIVA</t>
  </si>
  <si>
    <t>EJECUCION
IV TRIMESTRE
 /*</t>
  </si>
  <si>
    <t>PRESUPUESTO DE EGRESOS COMPARATIVO AL IV TRIMESTRE AÑO FISCAL 2023 - 2024</t>
  </si>
  <si>
    <t>Fuente : Consulta Amigable: Base de Datos MEF, al 31 de diciembre del 2024</t>
  </si>
  <si>
    <r>
      <rPr>
        <b/>
        <sz val="8"/>
        <rFont val="Arial"/>
        <family val="2"/>
      </rPr>
      <t>(/*)</t>
    </r>
    <r>
      <rPr>
        <sz val="8"/>
        <rFont val="Arial"/>
        <family val="2"/>
      </rPr>
      <t xml:space="preserve">     La Ejecución Presupuestal al IV Trimestre se encuentra a Nivel de Devengados</t>
    </r>
  </si>
  <si>
    <t>EJECUCION AL
IV TRIMESTRE (*)</t>
  </si>
  <si>
    <t>RESULTADOS OPERATIVOS COMPARATIVOS AL IV TRIMESTRE AÑOS FISCALES 2023 - 2024</t>
  </si>
  <si>
    <t>19 / 3 RECURSOS OPERAC. OFIC. DE CREDITO</t>
  </si>
  <si>
    <t>EJECUCION IV TRIMESTRE (*)</t>
  </si>
  <si>
    <t>EJECUCION IV TRIMESTRE</t>
  </si>
  <si>
    <t>RECURSOS OPERAC. OFIC. DE CREDITO</t>
  </si>
  <si>
    <t>INGRESOS COMPARATIVOS AL IV TRIMESTRE AÑO FISCAL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</si>
</sst>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#,##0_ ;\-#,##0\ "/>
    <numFmt numFmtId="167" formatCode="#,##0;[Red]\(#,##0\)"/>
    <numFmt numFmtId="168" formatCode="_ * #,##0_)\ &quot;Pts&quot;_ ;_ * \(#,##0\)\ &quot;Pts&quot;_ ;_ * &quot;-&quot;_)\ &quot;Pts&quot;_ ;_ @_ "/>
    <numFmt numFmtId="169" formatCode="0.0%"/>
    <numFmt numFmtId="170" formatCode="_([$€-2]\ * #,##0.00_);_([$€-2]\ * \(#,##0.00\);_([$€-2]\ * &quot;-&quot;??_)"/>
    <numFmt numFmtId="171" formatCode="_ * #,##0_ ;_ * \-#,##0_ ;_ * &quot;-&quot;??_ ;_ @_ "/>
  </numFmts>
  <fonts count="31" x14ac:knownFonts="1">
    <font>
      <sz val="10"/>
      <name val="Arial"/>
    </font>
    <font>
      <sz val="10"/>
      <name val="Arial"/>
      <family val="2"/>
    </font>
    <font>
      <b/>
      <i/>
      <sz val="11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6"/>
      <color indexed="8"/>
      <name val="Arial"/>
      <family val="2"/>
    </font>
    <font>
      <b/>
      <i/>
      <sz val="14"/>
      <color indexed="8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u/>
      <sz val="8"/>
      <color indexed="8"/>
      <name val="Arial"/>
      <family val="2"/>
    </font>
    <font>
      <sz val="10"/>
      <name val="Times New Roman"/>
      <family val="1"/>
    </font>
    <font>
      <b/>
      <i/>
      <sz val="10"/>
      <name val="Bookman Old Style"/>
      <family val="1"/>
    </font>
    <font>
      <b/>
      <i/>
      <sz val="8"/>
      <color indexed="8"/>
      <name val="Arial"/>
      <family val="2"/>
    </font>
    <font>
      <sz val="8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  <font>
      <sz val="8"/>
      <name val="Arial Narrow"/>
      <family val="2"/>
    </font>
    <font>
      <b/>
      <sz val="8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b/>
      <i/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41">
    <xf numFmtId="0" fontId="0" fillId="0" borderId="0" xfId="0"/>
    <xf numFmtId="0" fontId="5" fillId="0" borderId="0" xfId="0" applyFont="1"/>
    <xf numFmtId="37" fontId="5" fillId="0" borderId="0" xfId="0" applyNumberFormat="1" applyFont="1"/>
    <xf numFmtId="0" fontId="1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vertical="center"/>
    </xf>
    <xf numFmtId="0" fontId="16" fillId="0" borderId="0" xfId="0" applyFont="1"/>
    <xf numFmtId="0" fontId="17" fillId="0" borderId="0" xfId="0" quotePrefix="1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5" fillId="0" borderId="0" xfId="0" applyFont="1" applyAlignment="1">
      <alignment horizontal="centerContinuous"/>
    </xf>
    <xf numFmtId="37" fontId="16" fillId="0" borderId="0" xfId="0" applyNumberFormat="1" applyFont="1"/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5" fillId="0" borderId="1" xfId="3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41" fontId="6" fillId="0" borderId="0" xfId="3" applyNumberFormat="1" applyFont="1" applyFill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3" fontId="16" fillId="0" borderId="0" xfId="0" applyNumberFormat="1" applyFont="1"/>
    <xf numFmtId="167" fontId="5" fillId="0" borderId="0" xfId="3" applyNumberFormat="1" applyFont="1" applyFill="1" applyBorder="1"/>
    <xf numFmtId="0" fontId="22" fillId="0" borderId="0" xfId="0" applyFont="1"/>
    <xf numFmtId="41" fontId="6" fillId="0" borderId="0" xfId="3" applyNumberFormat="1" applyFont="1" applyFill="1" applyBorder="1" applyAlignment="1">
      <alignment vertical="center" wrapText="1"/>
    </xf>
    <xf numFmtId="41" fontId="5" fillId="0" borderId="2" xfId="3" applyNumberFormat="1" applyFont="1" applyFill="1" applyBorder="1" applyAlignment="1">
      <alignment vertical="center" wrapText="1"/>
    </xf>
    <xf numFmtId="41" fontId="5" fillId="0" borderId="0" xfId="3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1" fontId="5" fillId="0" borderId="5" xfId="3" applyNumberFormat="1" applyFont="1" applyFill="1" applyBorder="1" applyAlignment="1">
      <alignment vertical="center"/>
    </xf>
    <xf numFmtId="41" fontId="6" fillId="0" borderId="5" xfId="3" applyNumberFormat="1" applyFont="1" applyFill="1" applyBorder="1" applyAlignment="1">
      <alignment vertical="center" wrapText="1"/>
    </xf>
    <xf numFmtId="49" fontId="6" fillId="0" borderId="0" xfId="3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6" xfId="0" applyFont="1" applyBorder="1" applyAlignment="1">
      <alignment vertical="center"/>
    </xf>
    <xf numFmtId="37" fontId="8" fillId="0" borderId="0" xfId="0" applyNumberFormat="1" applyFont="1" applyAlignment="1">
      <alignment vertical="center"/>
    </xf>
    <xf numFmtId="166" fontId="8" fillId="0" borderId="0" xfId="0" applyNumberFormat="1" applyFont="1" applyAlignment="1">
      <alignment vertical="center"/>
    </xf>
    <xf numFmtId="3" fontId="24" fillId="0" borderId="7" xfId="0" applyNumberFormat="1" applyFont="1" applyBorder="1" applyAlignment="1">
      <alignment horizontal="center" vertical="center"/>
    </xf>
    <xf numFmtId="3" fontId="26" fillId="0" borderId="0" xfId="0" applyNumberFormat="1" applyFont="1" applyAlignment="1">
      <alignment vertical="center"/>
    </xf>
    <xf numFmtId="3" fontId="24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/>
    <xf numFmtId="0" fontId="5" fillId="0" borderId="1" xfId="0" applyFont="1" applyBorder="1"/>
    <xf numFmtId="167" fontId="5" fillId="0" borderId="2" xfId="3" applyNumberFormat="1" applyFont="1" applyFill="1" applyBorder="1"/>
    <xf numFmtId="164" fontId="5" fillId="0" borderId="6" xfId="3" applyNumberFormat="1" applyFont="1" applyFill="1" applyBorder="1" applyAlignment="1">
      <alignment vertical="center"/>
    </xf>
    <xf numFmtId="164" fontId="5" fillId="0" borderId="8" xfId="3" applyNumberFormat="1" applyFont="1" applyFill="1" applyBorder="1" applyAlignment="1">
      <alignment vertical="center"/>
    </xf>
    <xf numFmtId="164" fontId="5" fillId="0" borderId="8" xfId="3" applyNumberFormat="1" applyFont="1" applyFill="1" applyBorder="1" applyAlignment="1">
      <alignment horizontal="right" vertical="center"/>
    </xf>
    <xf numFmtId="164" fontId="6" fillId="0" borderId="6" xfId="3" applyNumberFormat="1" applyFont="1" applyFill="1" applyBorder="1" applyAlignment="1">
      <alignment vertical="center"/>
    </xf>
    <xf numFmtId="164" fontId="6" fillId="0" borderId="8" xfId="3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39" fontId="14" fillId="0" borderId="6" xfId="0" applyNumberFormat="1" applyFont="1" applyBorder="1" applyAlignment="1">
      <alignment vertical="center"/>
    </xf>
    <xf numFmtId="39" fontId="14" fillId="0" borderId="3" xfId="0" applyNumberFormat="1" applyFont="1" applyBorder="1" applyAlignment="1">
      <alignment vertical="center"/>
    </xf>
    <xf numFmtId="39" fontId="14" fillId="0" borderId="2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3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13" fillId="2" borderId="9" xfId="0" applyFont="1" applyFill="1" applyBorder="1" applyAlignment="1">
      <alignment vertical="center" wrapText="1"/>
    </xf>
    <xf numFmtId="169" fontId="2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4" fillId="0" borderId="8" xfId="0" applyFont="1" applyBorder="1" applyAlignment="1">
      <alignment vertical="center"/>
    </xf>
    <xf numFmtId="0" fontId="26" fillId="0" borderId="8" xfId="0" applyFont="1" applyBorder="1" applyAlignment="1">
      <alignment horizontal="left" vertical="center"/>
    </xf>
    <xf numFmtId="169" fontId="26" fillId="0" borderId="10" xfId="4" applyNumberFormat="1" applyFont="1" applyBorder="1" applyAlignment="1">
      <alignment horizontal="center" vertical="center"/>
    </xf>
    <xf numFmtId="169" fontId="26" fillId="0" borderId="11" xfId="4" applyNumberFormat="1" applyFont="1" applyBorder="1" applyAlignment="1">
      <alignment horizontal="center" vertical="center"/>
    </xf>
    <xf numFmtId="169" fontId="26" fillId="0" borderId="12" xfId="4" applyNumberFormat="1" applyFont="1" applyBorder="1" applyAlignment="1">
      <alignment horizontal="center" vertical="center"/>
    </xf>
    <xf numFmtId="169" fontId="26" fillId="0" borderId="13" xfId="4" applyNumberFormat="1" applyFont="1" applyBorder="1" applyAlignment="1">
      <alignment horizontal="center" vertical="center"/>
    </xf>
    <xf numFmtId="169" fontId="26" fillId="0" borderId="14" xfId="4" applyNumberFormat="1" applyFont="1" applyBorder="1" applyAlignment="1">
      <alignment horizontal="center" vertical="center"/>
    </xf>
    <xf numFmtId="169" fontId="26" fillId="0" borderId="8" xfId="4" applyNumberFormat="1" applyFont="1" applyBorder="1" applyAlignment="1">
      <alignment horizontal="center" vertical="center"/>
    </xf>
    <xf numFmtId="39" fontId="8" fillId="0" borderId="0" xfId="0" applyNumberFormat="1" applyFont="1" applyAlignment="1">
      <alignment horizontal="center" vertical="center"/>
    </xf>
    <xf numFmtId="10" fontId="1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/>
    <xf numFmtId="37" fontId="6" fillId="0" borderId="0" xfId="0" applyNumberFormat="1" applyFont="1"/>
    <xf numFmtId="0" fontId="29" fillId="0" borderId="0" xfId="0" applyFont="1"/>
    <xf numFmtId="0" fontId="6" fillId="0" borderId="0" xfId="0" applyFont="1" applyAlignment="1">
      <alignment horizontal="centerContinuous"/>
    </xf>
    <xf numFmtId="167" fontId="6" fillId="0" borderId="5" xfId="3" applyNumberFormat="1" applyFont="1" applyFill="1" applyBorder="1"/>
    <xf numFmtId="3" fontId="5" fillId="0" borderId="0" xfId="0" applyNumberFormat="1" applyFont="1"/>
    <xf numFmtId="0" fontId="26" fillId="0" borderId="16" xfId="0" applyFont="1" applyBorder="1" applyAlignment="1">
      <alignment horizontal="left" vertical="center" indent="3"/>
    </xf>
    <xf numFmtId="0" fontId="26" fillId="0" borderId="17" xfId="0" applyFont="1" applyBorder="1" applyAlignment="1">
      <alignment horizontal="left" vertical="center" indent="3"/>
    </xf>
    <xf numFmtId="0" fontId="14" fillId="0" borderId="6" xfId="0" applyFont="1" applyBorder="1" applyAlignment="1">
      <alignment horizontal="left" vertical="center" indent="1"/>
    </xf>
    <xf numFmtId="0" fontId="14" fillId="0" borderId="9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horizontal="left" vertical="center" wrapText="1" indent="1"/>
    </xf>
    <xf numFmtId="171" fontId="16" fillId="0" borderId="0" xfId="2" applyNumberFormat="1" applyFont="1"/>
    <xf numFmtId="0" fontId="30" fillId="0" borderId="7" xfId="0" applyFont="1" applyBorder="1" applyAlignment="1">
      <alignment vertical="center"/>
    </xf>
    <xf numFmtId="0" fontId="30" fillId="0" borderId="7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0" fillId="0" borderId="18" xfId="0" applyFont="1" applyBorder="1" applyAlignment="1">
      <alignment horizontal="left" vertical="center" indent="1"/>
    </xf>
    <xf numFmtId="3" fontId="24" fillId="3" borderId="19" xfId="0" applyNumberFormat="1" applyFont="1" applyFill="1" applyBorder="1" applyAlignment="1">
      <alignment horizontal="center" vertical="center"/>
    </xf>
    <xf numFmtId="3" fontId="24" fillId="3" borderId="19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 wrapText="1"/>
    </xf>
    <xf numFmtId="169" fontId="24" fillId="2" borderId="19" xfId="4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left" vertical="center" inden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39" fontId="13" fillId="3" borderId="21" xfId="0" applyNumberFormat="1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64" fontId="5" fillId="0" borderId="6" xfId="3" applyNumberFormat="1" applyFont="1" applyFill="1" applyBorder="1"/>
    <xf numFmtId="164" fontId="5" fillId="0" borderId="8" xfId="3" applyNumberFormat="1" applyFont="1" applyFill="1" applyBorder="1"/>
    <xf numFmtId="164" fontId="6" fillId="0" borderId="2" xfId="3" applyNumberFormat="1" applyFont="1" applyFill="1" applyBorder="1"/>
    <xf numFmtId="164" fontId="5" fillId="0" borderId="0" xfId="3" applyNumberFormat="1" applyFont="1" applyFill="1" applyBorder="1"/>
    <xf numFmtId="164" fontId="6" fillId="0" borderId="0" xfId="3" applyNumberFormat="1" applyFont="1" applyFill="1" applyBorder="1"/>
    <xf numFmtId="164" fontId="5" fillId="0" borderId="1" xfId="3" applyNumberFormat="1" applyFont="1" applyFill="1" applyBorder="1"/>
    <xf numFmtId="164" fontId="6" fillId="0" borderId="5" xfId="3" applyNumberFormat="1" applyFont="1" applyFill="1" applyBorder="1" applyAlignment="1">
      <alignment vertical="center"/>
    </xf>
    <xf numFmtId="164" fontId="6" fillId="0" borderId="2" xfId="3" applyNumberFormat="1" applyFont="1" applyFill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164" fontId="6" fillId="3" borderId="28" xfId="3" applyNumberFormat="1" applyFont="1" applyFill="1" applyBorder="1" applyAlignment="1">
      <alignment vertical="center"/>
    </xf>
    <xf numFmtId="164" fontId="6" fillId="3" borderId="25" xfId="3" applyNumberFormat="1" applyFont="1" applyFill="1" applyBorder="1" applyAlignment="1">
      <alignment vertical="center"/>
    </xf>
    <xf numFmtId="164" fontId="6" fillId="3" borderId="27" xfId="3" applyNumberFormat="1" applyFont="1" applyFill="1" applyBorder="1" applyAlignment="1">
      <alignment vertical="center"/>
    </xf>
    <xf numFmtId="164" fontId="6" fillId="3" borderId="29" xfId="3" applyNumberFormat="1" applyFont="1" applyFill="1" applyBorder="1" applyAlignment="1">
      <alignment vertical="center"/>
    </xf>
    <xf numFmtId="164" fontId="5" fillId="0" borderId="0" xfId="0" applyNumberFormat="1" applyFont="1"/>
    <xf numFmtId="41" fontId="5" fillId="0" borderId="8" xfId="0" applyNumberFormat="1" applyFont="1" applyBorder="1" applyAlignment="1">
      <alignment vertical="center"/>
    </xf>
    <xf numFmtId="41" fontId="6" fillId="2" borderId="19" xfId="0" applyNumberFormat="1" applyFont="1" applyFill="1" applyBorder="1" applyAlignment="1">
      <alignment vertical="center"/>
    </xf>
    <xf numFmtId="41" fontId="23" fillId="2" borderId="19" xfId="0" applyNumberFormat="1" applyFont="1" applyFill="1" applyBorder="1" applyAlignment="1">
      <alignment vertical="center"/>
    </xf>
    <xf numFmtId="41" fontId="5" fillId="0" borderId="15" xfId="0" applyNumberFormat="1" applyFont="1" applyBorder="1" applyAlignment="1">
      <alignment vertical="center"/>
    </xf>
    <xf numFmtId="41" fontId="21" fillId="0" borderId="8" xfId="0" applyNumberFormat="1" applyFont="1" applyBorder="1" applyAlignment="1">
      <alignment vertical="center"/>
    </xf>
    <xf numFmtId="41" fontId="24" fillId="2" borderId="19" xfId="0" applyNumberFormat="1" applyFont="1" applyFill="1" applyBorder="1" applyAlignment="1">
      <alignment horizontal="right" vertical="center"/>
    </xf>
    <xf numFmtId="41" fontId="26" fillId="0" borderId="10" xfId="0" applyNumberFormat="1" applyFont="1" applyBorder="1" applyAlignment="1">
      <alignment vertical="center"/>
    </xf>
    <xf numFmtId="41" fontId="26" fillId="0" borderId="11" xfId="0" applyNumberFormat="1" applyFont="1" applyBorder="1" applyAlignment="1">
      <alignment vertical="center"/>
    </xf>
    <xf numFmtId="41" fontId="24" fillId="2" borderId="19" xfId="0" applyNumberFormat="1" applyFont="1" applyFill="1" applyBorder="1" applyAlignment="1">
      <alignment vertical="center"/>
    </xf>
    <xf numFmtId="41" fontId="26" fillId="0" borderId="12" xfId="0" applyNumberFormat="1" applyFont="1" applyBorder="1" applyAlignment="1">
      <alignment vertical="center"/>
    </xf>
    <xf numFmtId="41" fontId="26" fillId="0" borderId="13" xfId="0" applyNumberFormat="1" applyFont="1" applyBorder="1" applyAlignment="1">
      <alignment vertical="center"/>
    </xf>
    <xf numFmtId="41" fontId="26" fillId="0" borderId="14" xfId="0" applyNumberFormat="1" applyFont="1" applyBorder="1" applyAlignment="1">
      <alignment vertical="center"/>
    </xf>
    <xf numFmtId="41" fontId="26" fillId="0" borderId="8" xfId="0" applyNumberFormat="1" applyFont="1" applyBorder="1" applyAlignment="1">
      <alignment vertical="center"/>
    </xf>
    <xf numFmtId="41" fontId="26" fillId="0" borderId="0" xfId="0" applyNumberFormat="1" applyFont="1" applyAlignment="1">
      <alignment vertical="center"/>
    </xf>
    <xf numFmtId="41" fontId="13" fillId="2" borderId="6" xfId="0" applyNumberFormat="1" applyFont="1" applyFill="1" applyBorder="1" applyAlignment="1">
      <alignment vertical="center"/>
    </xf>
    <xf numFmtId="41" fontId="13" fillId="2" borderId="3" xfId="0" applyNumberFormat="1" applyFont="1" applyFill="1" applyBorder="1" applyAlignment="1">
      <alignment vertical="center"/>
    </xf>
    <xf numFmtId="41" fontId="13" fillId="2" borderId="2" xfId="0" applyNumberFormat="1" applyFont="1" applyFill="1" applyBorder="1" applyAlignment="1">
      <alignment vertical="center"/>
    </xf>
    <xf numFmtId="41" fontId="13" fillId="2" borderId="8" xfId="0" applyNumberFormat="1" applyFont="1" applyFill="1" applyBorder="1" applyAlignment="1">
      <alignment vertical="center"/>
    </xf>
    <xf numFmtId="41" fontId="13" fillId="2" borderId="5" xfId="0" applyNumberFormat="1" applyFont="1" applyFill="1" applyBorder="1" applyAlignment="1">
      <alignment vertical="center"/>
    </xf>
    <xf numFmtId="41" fontId="14" fillId="0" borderId="6" xfId="0" applyNumberFormat="1" applyFont="1" applyBorder="1" applyAlignment="1">
      <alignment vertical="center"/>
    </xf>
    <xf numFmtId="41" fontId="14" fillId="0" borderId="3" xfId="0" applyNumberFormat="1" applyFont="1" applyBorder="1" applyAlignment="1">
      <alignment vertical="center"/>
    </xf>
    <xf numFmtId="41" fontId="14" fillId="0" borderId="2" xfId="0" applyNumberFormat="1" applyFont="1" applyBorder="1" applyAlignment="1">
      <alignment vertical="center"/>
    </xf>
    <xf numFmtId="41" fontId="14" fillId="0" borderId="1" xfId="0" applyNumberFormat="1" applyFont="1" applyBorder="1" applyAlignment="1">
      <alignment vertical="center"/>
    </xf>
    <xf numFmtId="41" fontId="13" fillId="0" borderId="3" xfId="0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 wrapText="1"/>
    </xf>
    <xf numFmtId="41" fontId="14" fillId="0" borderId="3" xfId="0" applyNumberFormat="1" applyFont="1" applyBorder="1" applyAlignment="1">
      <alignment vertical="center" wrapText="1"/>
    </xf>
    <xf numFmtId="41" fontId="13" fillId="3" borderId="23" xfId="0" applyNumberFormat="1" applyFont="1" applyFill="1" applyBorder="1" applyAlignment="1">
      <alignment vertical="center"/>
    </xf>
    <xf numFmtId="41" fontId="13" fillId="3" borderId="22" xfId="0" applyNumberFormat="1" applyFont="1" applyFill="1" applyBorder="1" applyAlignment="1">
      <alignment vertical="center"/>
    </xf>
    <xf numFmtId="41" fontId="13" fillId="3" borderId="30" xfId="0" applyNumberFormat="1" applyFont="1" applyFill="1" applyBorder="1" applyAlignment="1">
      <alignment vertical="center"/>
    </xf>
    <xf numFmtId="41" fontId="13" fillId="3" borderId="31" xfId="0" applyNumberFormat="1" applyFont="1" applyFill="1" applyBorder="1" applyAlignment="1">
      <alignment vertical="center"/>
    </xf>
    <xf numFmtId="41" fontId="13" fillId="3" borderId="32" xfId="0" applyNumberFormat="1" applyFont="1" applyFill="1" applyBorder="1" applyAlignment="1">
      <alignment vertical="center"/>
    </xf>
    <xf numFmtId="171" fontId="5" fillId="0" borderId="0" xfId="2" applyNumberFormat="1" applyFont="1" applyAlignment="1">
      <alignment vertical="center"/>
    </xf>
    <xf numFmtId="9" fontId="16" fillId="0" borderId="0" xfId="4" applyFont="1"/>
    <xf numFmtId="43" fontId="8" fillId="0" borderId="0" xfId="0" applyNumberFormat="1" applyFont="1" applyAlignment="1">
      <alignment vertical="center"/>
    </xf>
    <xf numFmtId="41" fontId="13" fillId="2" borderId="1" xfId="0" applyNumberFormat="1" applyFont="1" applyFill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41" fontId="14" fillId="0" borderId="49" xfId="0" applyNumberFormat="1" applyFont="1" applyBorder="1" applyAlignment="1">
      <alignment vertical="center"/>
    </xf>
    <xf numFmtId="41" fontId="14" fillId="0" borderId="50" xfId="0" applyNumberFormat="1" applyFont="1" applyBorder="1" applyAlignment="1">
      <alignment vertical="center"/>
    </xf>
    <xf numFmtId="37" fontId="3" fillId="3" borderId="33" xfId="0" applyNumberFormat="1" applyFont="1" applyFill="1" applyBorder="1" applyAlignment="1">
      <alignment horizontal="center" vertical="center"/>
    </xf>
    <xf numFmtId="37" fontId="3" fillId="3" borderId="35" xfId="0" applyNumberFormat="1" applyFont="1" applyFill="1" applyBorder="1" applyAlignment="1">
      <alignment horizontal="center" vertical="center"/>
    </xf>
    <xf numFmtId="37" fontId="3" fillId="3" borderId="34" xfId="0" applyNumberFormat="1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19" xfId="0" applyFill="1" applyBorder="1" applyAlignment="1">
      <alignment vertical="center" wrapText="1"/>
    </xf>
    <xf numFmtId="3" fontId="24" fillId="2" borderId="19" xfId="0" applyNumberFormat="1" applyFont="1" applyFill="1" applyBorder="1" applyAlignment="1">
      <alignment horizontal="left" vertical="center"/>
    </xf>
    <xf numFmtId="0" fontId="24" fillId="2" borderId="19" xfId="0" applyFont="1" applyFill="1" applyBorder="1" applyAlignment="1">
      <alignment vertical="center"/>
    </xf>
    <xf numFmtId="0" fontId="26" fillId="0" borderId="8" xfId="0" applyFont="1" applyBorder="1" applyAlignment="1">
      <alignment horizontal="left" vertical="center" indent="3"/>
    </xf>
    <xf numFmtId="0" fontId="26" fillId="0" borderId="14" xfId="0" applyFont="1" applyBorder="1" applyAlignment="1">
      <alignment horizontal="left" vertical="center" indent="3"/>
    </xf>
    <xf numFmtId="0" fontId="26" fillId="0" borderId="11" xfId="0" applyFont="1" applyBorder="1" applyAlignment="1">
      <alignment horizontal="left" vertical="center" indent="3"/>
    </xf>
    <xf numFmtId="0" fontId="26" fillId="0" borderId="16" xfId="0" applyFont="1" applyBorder="1" applyAlignment="1">
      <alignment horizontal="left" vertical="center" indent="3"/>
    </xf>
    <xf numFmtId="0" fontId="26" fillId="0" borderId="17" xfId="0" applyFont="1" applyBorder="1" applyAlignment="1">
      <alignment horizontal="left" vertical="center" indent="3"/>
    </xf>
    <xf numFmtId="0" fontId="26" fillId="0" borderId="10" xfId="0" applyFont="1" applyBorder="1" applyAlignment="1">
      <alignment horizontal="left" vertical="center" indent="3"/>
    </xf>
    <xf numFmtId="3" fontId="24" fillId="3" borderId="36" xfId="0" applyNumberFormat="1" applyFont="1" applyFill="1" applyBorder="1" applyAlignment="1">
      <alignment horizontal="center" vertical="center"/>
    </xf>
    <xf numFmtId="3" fontId="24" fillId="3" borderId="37" xfId="0" applyNumberFormat="1" applyFont="1" applyFill="1" applyBorder="1" applyAlignment="1">
      <alignment horizontal="center" vertical="center"/>
    </xf>
    <xf numFmtId="3" fontId="24" fillId="3" borderId="4" xfId="0" applyNumberFormat="1" applyFont="1" applyFill="1" applyBorder="1" applyAlignment="1">
      <alignment horizontal="center" vertical="center"/>
    </xf>
    <xf numFmtId="3" fontId="24" fillId="3" borderId="18" xfId="0" applyNumberFormat="1" applyFont="1" applyFill="1" applyBorder="1" applyAlignment="1">
      <alignment horizontal="center" vertical="center"/>
    </xf>
    <xf numFmtId="0" fontId="26" fillId="0" borderId="47" xfId="0" applyFont="1" applyBorder="1" applyAlignment="1">
      <alignment horizontal="left" vertical="center" indent="3"/>
    </xf>
    <xf numFmtId="0" fontId="26" fillId="0" borderId="48" xfId="0" applyFont="1" applyBorder="1" applyAlignment="1">
      <alignment horizontal="left" vertical="center" indent="3"/>
    </xf>
    <xf numFmtId="0" fontId="26" fillId="0" borderId="45" xfId="0" applyFont="1" applyBorder="1" applyAlignment="1">
      <alignment horizontal="left" vertical="center" indent="3"/>
    </xf>
    <xf numFmtId="0" fontId="26" fillId="0" borderId="46" xfId="0" applyFont="1" applyBorder="1" applyAlignment="1">
      <alignment horizontal="left" vertical="center" indent="3"/>
    </xf>
    <xf numFmtId="0" fontId="26" fillId="0" borderId="12" xfId="0" applyFont="1" applyBorder="1" applyAlignment="1">
      <alignment horizontal="left" vertical="center" indent="3"/>
    </xf>
    <xf numFmtId="3" fontId="25" fillId="3" borderId="1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6" fillId="0" borderId="13" xfId="0" applyFont="1" applyBorder="1" applyAlignment="1">
      <alignment horizontal="left" vertical="center" indent="3"/>
    </xf>
    <xf numFmtId="0" fontId="6" fillId="3" borderId="38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169" fontId="6" fillId="0" borderId="2" xfId="4" applyNumberFormat="1" applyFont="1" applyFill="1" applyBorder="1" applyAlignment="1">
      <alignment vertical="center"/>
    </xf>
    <xf numFmtId="169" fontId="6" fillId="0" borderId="2" xfId="3" applyNumberFormat="1" applyFont="1" applyFill="1" applyBorder="1" applyAlignment="1">
      <alignment vertical="center"/>
    </xf>
    <xf numFmtId="169" fontId="6" fillId="3" borderId="27" xfId="4" applyNumberFormat="1" applyFont="1" applyFill="1" applyBorder="1" applyAlignment="1">
      <alignment vertical="center"/>
    </xf>
    <xf numFmtId="169" fontId="13" fillId="2" borderId="2" xfId="0" applyNumberFormat="1" applyFont="1" applyFill="1" applyBorder="1" applyAlignment="1">
      <alignment horizontal="center" vertical="center"/>
    </xf>
    <xf numFmtId="169" fontId="14" fillId="0" borderId="2" xfId="0" applyNumberFormat="1" applyFont="1" applyBorder="1" applyAlignment="1">
      <alignment horizontal="center" vertical="center"/>
    </xf>
    <xf numFmtId="169" fontId="13" fillId="3" borderId="22" xfId="0" applyNumberFormat="1" applyFont="1" applyFill="1" applyBorder="1" applyAlignment="1">
      <alignment horizontal="center" vertical="center"/>
    </xf>
    <xf numFmtId="169" fontId="6" fillId="2" borderId="19" xfId="4" applyNumberFormat="1" applyFont="1" applyFill="1" applyBorder="1" applyAlignment="1">
      <alignment horizontal="center" vertical="center"/>
    </xf>
    <xf numFmtId="169" fontId="5" fillId="0" borderId="8" xfId="4" applyNumberFormat="1" applyFont="1" applyBorder="1" applyAlignment="1">
      <alignment horizontal="center" vertical="center"/>
    </xf>
    <xf numFmtId="169" fontId="5" fillId="0" borderId="8" xfId="0" applyNumberFormat="1" applyFont="1" applyBorder="1" applyAlignment="1">
      <alignment horizontal="center" vertical="center"/>
    </xf>
    <xf numFmtId="169" fontId="5" fillId="0" borderId="15" xfId="4" applyNumberFormat="1" applyFont="1" applyBorder="1" applyAlignment="1">
      <alignment horizontal="center" vertical="center"/>
    </xf>
    <xf numFmtId="169" fontId="23" fillId="2" borderId="19" xfId="4" applyNumberFormat="1" applyFont="1" applyFill="1" applyBorder="1" applyAlignment="1">
      <alignment horizontal="center" vertical="center"/>
    </xf>
  </cellXfs>
  <cellStyles count="6">
    <cellStyle name="Euro" xfId="1" xr:uid="{00000000-0005-0000-0000-000000000000}"/>
    <cellStyle name="Millares" xfId="2" builtinId="3"/>
    <cellStyle name="Moneda [0]_Presupuesto Sectorial 98" xfId="3" xr:uid="{00000000-0005-0000-0000-000002000000}"/>
    <cellStyle name="Normal" xfId="0" builtinId="0"/>
    <cellStyle name="Normal 2" xfId="5" xr:uid="{00000000-0005-0000-0000-000004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36"/>
  <sheetViews>
    <sheetView showGridLines="0" showZeros="0" tabSelected="1" zoomScale="160" zoomScaleNormal="160" workbookViewId="0">
      <selection activeCell="C6" sqref="C6:D9"/>
    </sheetView>
  </sheetViews>
  <sheetFormatPr baseColWidth="10" defaultRowHeight="12.75" x14ac:dyDescent="0.2"/>
  <cols>
    <col min="1" max="1" width="1.140625" style="59" customWidth="1"/>
    <col min="2" max="2" width="2.28515625" style="59" customWidth="1"/>
    <col min="3" max="3" width="4.140625" style="59" customWidth="1"/>
    <col min="4" max="4" width="37.85546875" style="59" customWidth="1"/>
    <col min="5" max="5" width="0.85546875" style="59" customWidth="1"/>
    <col min="6" max="7" width="13.7109375" style="59" customWidth="1"/>
    <col min="8" max="8" width="10.7109375" style="59" customWidth="1"/>
    <col min="9" max="9" width="0.85546875" style="59" customWidth="1"/>
    <col min="10" max="11" width="13.7109375" style="59" customWidth="1"/>
    <col min="12" max="12" width="10.7109375" style="59" customWidth="1"/>
    <col min="13" max="13" width="0.85546875" style="59" customWidth="1"/>
    <col min="14" max="15" width="12.7109375" style="59" customWidth="1"/>
    <col min="16" max="16384" width="11.42578125" style="59"/>
  </cols>
  <sheetData>
    <row r="1" spans="3:18" ht="14.25" x14ac:dyDescent="0.2">
      <c r="C1" s="176" t="s">
        <v>141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2" spans="3:18" x14ac:dyDescent="0.2">
      <c r="C2" s="177" t="s">
        <v>9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3:18" x14ac:dyDescent="0.2">
      <c r="C3" s="177" t="s">
        <v>107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</row>
    <row r="5" spans="3:18" x14ac:dyDescent="0.2">
      <c r="C5" s="60" t="s">
        <v>22</v>
      </c>
      <c r="D5" s="4"/>
      <c r="E5" s="4"/>
      <c r="F5" s="5"/>
      <c r="G5" s="5"/>
      <c r="H5" s="4"/>
      <c r="I5" s="4"/>
      <c r="J5" s="5"/>
      <c r="K5" s="5"/>
      <c r="L5" s="4"/>
      <c r="M5" s="4"/>
      <c r="N5" s="4"/>
      <c r="O5" s="4"/>
    </row>
    <row r="6" spans="3:18" ht="12.75" customHeight="1" x14ac:dyDescent="0.2">
      <c r="C6" s="178" t="s">
        <v>6</v>
      </c>
      <c r="D6" s="180"/>
      <c r="E6" s="13"/>
      <c r="F6" s="171" t="s">
        <v>128</v>
      </c>
      <c r="G6" s="172"/>
      <c r="H6" s="173"/>
      <c r="I6" s="61"/>
      <c r="J6" s="171" t="s">
        <v>129</v>
      </c>
      <c r="K6" s="172"/>
      <c r="L6" s="173"/>
      <c r="M6" s="61"/>
      <c r="N6" s="171" t="s">
        <v>10</v>
      </c>
      <c r="O6" s="173"/>
    </row>
    <row r="7" spans="3:18" ht="12.75" customHeight="1" x14ac:dyDescent="0.2">
      <c r="C7" s="180"/>
      <c r="D7" s="180"/>
      <c r="E7" s="13"/>
      <c r="F7" s="178" t="s">
        <v>8</v>
      </c>
      <c r="G7" s="178" t="s">
        <v>140</v>
      </c>
      <c r="H7" s="178" t="s">
        <v>106</v>
      </c>
      <c r="I7" s="4"/>
      <c r="J7" s="178" t="s">
        <v>8</v>
      </c>
      <c r="K7" s="178" t="s">
        <v>140</v>
      </c>
      <c r="L7" s="178" t="s">
        <v>106</v>
      </c>
      <c r="M7" s="4"/>
      <c r="N7" s="178" t="s">
        <v>8</v>
      </c>
      <c r="O7" s="178" t="s">
        <v>140</v>
      </c>
    </row>
    <row r="8" spans="3:18" x14ac:dyDescent="0.2">
      <c r="C8" s="180"/>
      <c r="D8" s="180"/>
      <c r="E8" s="13"/>
      <c r="F8" s="179"/>
      <c r="G8" s="179"/>
      <c r="H8" s="179"/>
      <c r="I8" s="4"/>
      <c r="J8" s="179"/>
      <c r="K8" s="179"/>
      <c r="L8" s="179"/>
      <c r="M8" s="4"/>
      <c r="N8" s="179"/>
      <c r="O8" s="179"/>
    </row>
    <row r="9" spans="3:18" x14ac:dyDescent="0.2">
      <c r="C9" s="180"/>
      <c r="D9" s="180"/>
      <c r="E9" s="13"/>
      <c r="F9" s="179"/>
      <c r="G9" s="179"/>
      <c r="H9" s="179"/>
      <c r="I9" s="4"/>
      <c r="J9" s="179"/>
      <c r="K9" s="179"/>
      <c r="L9" s="179"/>
      <c r="M9" s="4"/>
      <c r="N9" s="179"/>
      <c r="O9" s="179"/>
    </row>
    <row r="10" spans="3:18" ht="5.0999999999999996" customHeight="1" x14ac:dyDescent="0.2">
      <c r="C10" s="62"/>
      <c r="D10" s="63"/>
      <c r="E10" s="4"/>
      <c r="F10" s="64"/>
      <c r="G10" s="64"/>
      <c r="H10" s="64"/>
      <c r="I10" s="4"/>
      <c r="J10" s="64"/>
      <c r="K10" s="64"/>
      <c r="L10" s="64"/>
      <c r="M10" s="4"/>
      <c r="N10" s="64"/>
      <c r="O10" s="64"/>
    </row>
    <row r="11" spans="3:18" x14ac:dyDescent="0.2">
      <c r="C11" s="174" t="s">
        <v>7</v>
      </c>
      <c r="D11" s="175"/>
      <c r="E11" s="14"/>
      <c r="F11" s="134">
        <f>SUM(F12:F16)</f>
        <v>5974924111</v>
      </c>
      <c r="G11" s="134">
        <f>SUM(G12:G16)</f>
        <v>5753876723.4599762</v>
      </c>
      <c r="H11" s="236">
        <f t="shared" ref="H11:H16" si="0">IF(F11=0," ",G11/F11)</f>
        <v>0.96300415144469043</v>
      </c>
      <c r="I11" s="4"/>
      <c r="J11" s="134">
        <f>SUM(J12:J16)</f>
        <v>10137971200</v>
      </c>
      <c r="K11" s="134">
        <f>SUM(K12:K16)</f>
        <v>10061894412.299948</v>
      </c>
      <c r="L11" s="236">
        <f t="shared" ref="L11:L16" si="1">IF(J11=0," ",K11/J11)</f>
        <v>0.99249585679430097</v>
      </c>
      <c r="M11" s="4"/>
      <c r="N11" s="134">
        <f t="shared" ref="N11:O16" si="2">+J11-F11</f>
        <v>4163047089</v>
      </c>
      <c r="O11" s="134">
        <f t="shared" si="2"/>
        <v>4308017688.8399715</v>
      </c>
    </row>
    <row r="12" spans="3:18" x14ac:dyDescent="0.2">
      <c r="C12" s="65" t="s">
        <v>32</v>
      </c>
      <c r="D12" s="100" t="s">
        <v>1</v>
      </c>
      <c r="E12" s="4"/>
      <c r="F12" s="133">
        <v>5355697925</v>
      </c>
      <c r="G12" s="133">
        <v>5191028354.1699762</v>
      </c>
      <c r="H12" s="237">
        <f t="shared" si="0"/>
        <v>0.9692533871148038</v>
      </c>
      <c r="I12" s="4"/>
      <c r="J12" s="133">
        <v>9322663553</v>
      </c>
      <c r="K12" s="133">
        <v>9282393434.3799477</v>
      </c>
      <c r="L12" s="237">
        <f t="shared" si="1"/>
        <v>0.99568040631402022</v>
      </c>
      <c r="M12" s="4"/>
      <c r="N12" s="133">
        <f t="shared" si="2"/>
        <v>3966965628</v>
      </c>
      <c r="O12" s="133">
        <f t="shared" si="2"/>
        <v>4091365080.2099714</v>
      </c>
      <c r="Q12" s="66"/>
      <c r="R12" s="66"/>
    </row>
    <row r="13" spans="3:18" x14ac:dyDescent="0.2">
      <c r="C13" s="65" t="s">
        <v>33</v>
      </c>
      <c r="D13" s="100" t="s">
        <v>2</v>
      </c>
      <c r="E13" s="4"/>
      <c r="F13" s="133">
        <v>0</v>
      </c>
      <c r="G13" s="133">
        <v>0</v>
      </c>
      <c r="H13" s="237" t="str">
        <f t="shared" si="0"/>
        <v xml:space="preserve"> </v>
      </c>
      <c r="I13" s="4"/>
      <c r="J13" s="133">
        <v>0</v>
      </c>
      <c r="K13" s="133">
        <v>0</v>
      </c>
      <c r="L13" s="237" t="str">
        <f t="shared" si="1"/>
        <v xml:space="preserve"> </v>
      </c>
      <c r="M13" s="4"/>
      <c r="N13" s="133">
        <f t="shared" si="2"/>
        <v>0</v>
      </c>
      <c r="O13" s="133">
        <f t="shared" si="2"/>
        <v>0</v>
      </c>
      <c r="Q13" s="66"/>
      <c r="R13" s="66"/>
    </row>
    <row r="14" spans="3:18" x14ac:dyDescent="0.2">
      <c r="C14" s="65" t="s">
        <v>34</v>
      </c>
      <c r="D14" s="100" t="s">
        <v>31</v>
      </c>
      <c r="E14" s="4"/>
      <c r="F14" s="133">
        <v>74880201</v>
      </c>
      <c r="G14" s="133">
        <v>73133514.170000002</v>
      </c>
      <c r="H14" s="237">
        <f t="shared" si="0"/>
        <v>0.97667358251348713</v>
      </c>
      <c r="I14" s="4"/>
      <c r="J14" s="133">
        <v>53125658</v>
      </c>
      <c r="K14" s="133">
        <v>46049407.090000004</v>
      </c>
      <c r="L14" s="237">
        <f t="shared" si="1"/>
        <v>0.86680163264989596</v>
      </c>
      <c r="M14" s="4"/>
      <c r="N14" s="133">
        <f t="shared" si="2"/>
        <v>-21754543</v>
      </c>
      <c r="O14" s="133">
        <f t="shared" si="2"/>
        <v>-27084107.079999998</v>
      </c>
      <c r="Q14" s="66"/>
      <c r="R14" s="66"/>
    </row>
    <row r="15" spans="3:18" x14ac:dyDescent="0.2">
      <c r="C15" s="65" t="s">
        <v>35</v>
      </c>
      <c r="D15" s="100" t="s">
        <v>3</v>
      </c>
      <c r="E15" s="4"/>
      <c r="F15" s="133">
        <v>544240934</v>
      </c>
      <c r="G15" s="133">
        <v>489714855.11999995</v>
      </c>
      <c r="H15" s="237">
        <f t="shared" si="0"/>
        <v>0.89981260968510679</v>
      </c>
      <c r="I15" s="4"/>
      <c r="J15" s="133">
        <v>756908623</v>
      </c>
      <c r="K15" s="133">
        <v>730554278.05999982</v>
      </c>
      <c r="L15" s="237">
        <f t="shared" si="1"/>
        <v>0.96518160298459144</v>
      </c>
      <c r="M15" s="4"/>
      <c r="N15" s="133">
        <f t="shared" si="2"/>
        <v>212667689</v>
      </c>
      <c r="O15" s="133">
        <f t="shared" si="2"/>
        <v>240839422.93999988</v>
      </c>
      <c r="Q15" s="66"/>
      <c r="R15" s="66"/>
    </row>
    <row r="16" spans="3:18" x14ac:dyDescent="0.2">
      <c r="C16" s="65" t="s">
        <v>90</v>
      </c>
      <c r="D16" s="100" t="s">
        <v>91</v>
      </c>
      <c r="E16" s="4"/>
      <c r="F16" s="133">
        <v>105051</v>
      </c>
      <c r="G16" s="133">
        <v>0</v>
      </c>
      <c r="H16" s="237">
        <f t="shared" si="0"/>
        <v>0</v>
      </c>
      <c r="I16" s="4"/>
      <c r="J16" s="133">
        <v>5273366</v>
      </c>
      <c r="K16" s="133">
        <v>2897292.77</v>
      </c>
      <c r="L16" s="237">
        <f t="shared" si="1"/>
        <v>0.54942000422500548</v>
      </c>
      <c r="M16" s="4"/>
      <c r="N16" s="133">
        <f t="shared" si="2"/>
        <v>5168315</v>
      </c>
      <c r="O16" s="133">
        <f t="shared" si="2"/>
        <v>2897292.77</v>
      </c>
      <c r="Q16" s="66"/>
      <c r="R16" s="66"/>
    </row>
    <row r="17" spans="2:21" ht="5.25" customHeight="1" x14ac:dyDescent="0.2">
      <c r="C17" s="62"/>
      <c r="D17" s="63"/>
      <c r="E17" s="4"/>
      <c r="F17" s="133"/>
      <c r="G17" s="133"/>
      <c r="H17" s="238"/>
      <c r="I17" s="4"/>
      <c r="J17" s="133"/>
      <c r="K17" s="133"/>
      <c r="L17" s="238"/>
      <c r="M17" s="4"/>
      <c r="N17" s="133"/>
      <c r="O17" s="133"/>
    </row>
    <row r="18" spans="2:21" x14ac:dyDescent="0.2">
      <c r="C18" s="174" t="s">
        <v>5</v>
      </c>
      <c r="D18" s="175"/>
      <c r="E18" s="14"/>
      <c r="F18" s="134">
        <f>+F19+F25</f>
        <v>5974924111</v>
      </c>
      <c r="G18" s="134">
        <f>+G19+G25</f>
        <v>5753876723.4600239</v>
      </c>
      <c r="H18" s="236">
        <f>IF(F18=0," ",G18/F18)</f>
        <v>0.96300415144469842</v>
      </c>
      <c r="I18" s="4"/>
      <c r="J18" s="134">
        <f>+J19+J25</f>
        <v>10137971200</v>
      </c>
      <c r="K18" s="134">
        <f>+K19+K25</f>
        <v>10061894412.299988</v>
      </c>
      <c r="L18" s="236">
        <f t="shared" ref="L18:L30" si="3">IF(J18=0," ",K18/J18)</f>
        <v>0.99249585679430496</v>
      </c>
      <c r="M18" s="4"/>
      <c r="N18" s="134">
        <f t="shared" ref="N18:N30" si="4">+J18-F18</f>
        <v>4163047089</v>
      </c>
      <c r="O18" s="134">
        <f t="shared" ref="O18:O30" si="5">+K18-G18</f>
        <v>4308017688.8399639</v>
      </c>
    </row>
    <row r="19" spans="2:21" x14ac:dyDescent="0.2">
      <c r="C19" s="65"/>
      <c r="D19" s="106" t="s">
        <v>100</v>
      </c>
      <c r="E19" s="14"/>
      <c r="F19" s="134">
        <f>+SUM(F20:F24)</f>
        <v>5279867247</v>
      </c>
      <c r="G19" s="134">
        <f>+SUM(G20:G24)</f>
        <v>5121069267.0600233</v>
      </c>
      <c r="H19" s="236">
        <f t="shared" ref="H19:H30" si="6">IF(F19=0," ",G19/F19)</f>
        <v>0.96992386881882209</v>
      </c>
      <c r="I19" s="4"/>
      <c r="J19" s="134">
        <f>+SUM(J20:J24)</f>
        <v>8735723716</v>
      </c>
      <c r="K19" s="134">
        <f>+SUM(K20:K24)</f>
        <v>8674644109.22999</v>
      </c>
      <c r="L19" s="236">
        <f t="shared" si="3"/>
        <v>0.99300806564450528</v>
      </c>
      <c r="M19" s="4"/>
      <c r="N19" s="134">
        <f t="shared" si="4"/>
        <v>3455856469</v>
      </c>
      <c r="O19" s="134">
        <f t="shared" si="5"/>
        <v>3553574842.1699667</v>
      </c>
    </row>
    <row r="20" spans="2:21" x14ac:dyDescent="0.2">
      <c r="C20" s="65"/>
      <c r="D20" s="101" t="s">
        <v>101</v>
      </c>
      <c r="E20" s="4"/>
      <c r="F20" s="133">
        <v>1279682321</v>
      </c>
      <c r="G20" s="133">
        <v>1259580590.4400065</v>
      </c>
      <c r="H20" s="237">
        <f t="shared" si="6"/>
        <v>0.98429162438980544</v>
      </c>
      <c r="I20" s="4"/>
      <c r="J20" s="133">
        <v>4597655658</v>
      </c>
      <c r="K20" s="133">
        <v>4577929683.1800032</v>
      </c>
      <c r="L20" s="237">
        <f t="shared" si="3"/>
        <v>0.99570955802536598</v>
      </c>
      <c r="M20" s="4"/>
      <c r="N20" s="133">
        <f t="shared" si="4"/>
        <v>3317973337</v>
      </c>
      <c r="O20" s="133">
        <f t="shared" si="5"/>
        <v>3318349092.7399969</v>
      </c>
      <c r="Q20" s="66"/>
      <c r="R20" s="66"/>
      <c r="U20" s="66"/>
    </row>
    <row r="21" spans="2:21" x14ac:dyDescent="0.2">
      <c r="C21" s="65"/>
      <c r="D21" s="101" t="s">
        <v>102</v>
      </c>
      <c r="E21" s="4"/>
      <c r="F21" s="133">
        <v>82951596</v>
      </c>
      <c r="G21" s="133">
        <v>82119233.599999994</v>
      </c>
      <c r="H21" s="237">
        <f t="shared" si="6"/>
        <v>0.98996568553063158</v>
      </c>
      <c r="I21" s="4"/>
      <c r="J21" s="133">
        <v>154142804</v>
      </c>
      <c r="K21" s="133">
        <v>152734226.34</v>
      </c>
      <c r="L21" s="237">
        <f t="shared" si="3"/>
        <v>0.99086186559834477</v>
      </c>
      <c r="M21" s="4"/>
      <c r="N21" s="133">
        <f t="shared" si="4"/>
        <v>71191208</v>
      </c>
      <c r="O21" s="133">
        <f t="shared" si="5"/>
        <v>70614992.74000001</v>
      </c>
      <c r="Q21" s="66"/>
      <c r="R21" s="66"/>
      <c r="U21" s="66"/>
    </row>
    <row r="22" spans="2:21" x14ac:dyDescent="0.2">
      <c r="C22" s="65"/>
      <c r="D22" s="101" t="s">
        <v>103</v>
      </c>
      <c r="E22" s="4"/>
      <c r="F22" s="133">
        <v>3237662808</v>
      </c>
      <c r="G22" s="133">
        <v>3117241200.9500175</v>
      </c>
      <c r="H22" s="237">
        <f t="shared" si="6"/>
        <v>0.96280600723693932</v>
      </c>
      <c r="I22" s="4"/>
      <c r="J22" s="133">
        <v>3245083393</v>
      </c>
      <c r="K22" s="133">
        <v>3205705661.2299871</v>
      </c>
      <c r="L22" s="237">
        <f t="shared" si="3"/>
        <v>0.98786541761763202</v>
      </c>
      <c r="M22" s="4"/>
      <c r="N22" s="133">
        <f t="shared" si="4"/>
        <v>7420585</v>
      </c>
      <c r="O22" s="133">
        <f t="shared" si="5"/>
        <v>88464460.279969692</v>
      </c>
      <c r="Q22" s="66"/>
      <c r="R22" s="66"/>
      <c r="U22" s="66"/>
    </row>
    <row r="23" spans="2:21" x14ac:dyDescent="0.2">
      <c r="C23" s="65"/>
      <c r="D23" s="101" t="s">
        <v>99</v>
      </c>
      <c r="E23" s="4"/>
      <c r="F23" s="133">
        <v>507661971</v>
      </c>
      <c r="G23" s="133">
        <v>491234136.76999998</v>
      </c>
      <c r="H23" s="237">
        <f t="shared" si="6"/>
        <v>0.96764021106871523</v>
      </c>
      <c r="I23" s="4"/>
      <c r="J23" s="133">
        <v>614179907</v>
      </c>
      <c r="K23" s="133">
        <v>614149836.51000011</v>
      </c>
      <c r="L23" s="237">
        <f t="shared" si="3"/>
        <v>0.99995103960638054</v>
      </c>
      <c r="M23" s="4"/>
      <c r="N23" s="133">
        <f t="shared" si="4"/>
        <v>106517936</v>
      </c>
      <c r="O23" s="133">
        <f t="shared" si="5"/>
        <v>122915699.74000013</v>
      </c>
      <c r="Q23" s="66"/>
      <c r="R23" s="66"/>
      <c r="U23" s="66"/>
    </row>
    <row r="24" spans="2:21" x14ac:dyDescent="0.2">
      <c r="C24" s="65"/>
      <c r="D24" s="101" t="s">
        <v>109</v>
      </c>
      <c r="E24" s="4"/>
      <c r="F24" s="133">
        <v>171908551</v>
      </c>
      <c r="G24" s="133">
        <v>170894105.29999998</v>
      </c>
      <c r="H24" s="237">
        <f t="shared" si="6"/>
        <v>0.99409892239740871</v>
      </c>
      <c r="I24" s="4"/>
      <c r="J24" s="133">
        <v>124661954</v>
      </c>
      <c r="K24" s="133">
        <v>124124701.96999998</v>
      </c>
      <c r="L24" s="237">
        <f t="shared" si="3"/>
        <v>0.99569032882317876</v>
      </c>
      <c r="M24" s="4"/>
      <c r="N24" s="133">
        <f t="shared" si="4"/>
        <v>-47246597</v>
      </c>
      <c r="O24" s="133">
        <f t="shared" si="5"/>
        <v>-46769403.329999998</v>
      </c>
      <c r="Q24" s="66"/>
      <c r="R24" s="66"/>
      <c r="U24" s="66"/>
    </row>
    <row r="25" spans="2:21" x14ac:dyDescent="0.2">
      <c r="C25" s="65"/>
      <c r="D25" s="106" t="s">
        <v>104</v>
      </c>
      <c r="E25" s="14"/>
      <c r="F25" s="134">
        <f>+F26+F27+F28</f>
        <v>695056864</v>
      </c>
      <c r="G25" s="134">
        <f>+G26+G27+G28</f>
        <v>632807456.40000033</v>
      </c>
      <c r="H25" s="236">
        <f t="shared" si="6"/>
        <v>0.91043983474710399</v>
      </c>
      <c r="I25" s="4"/>
      <c r="J25" s="134">
        <f>+J26+J27+J28</f>
        <v>1402247484</v>
      </c>
      <c r="K25" s="134">
        <f>+K26+K27+K28</f>
        <v>1387250303.0699987</v>
      </c>
      <c r="L25" s="236">
        <f t="shared" si="3"/>
        <v>0.98930489724451431</v>
      </c>
      <c r="M25" s="4"/>
      <c r="N25" s="134">
        <f t="shared" si="4"/>
        <v>707190620</v>
      </c>
      <c r="O25" s="134">
        <f t="shared" si="5"/>
        <v>754442846.66999841</v>
      </c>
    </row>
    <row r="26" spans="2:21" x14ac:dyDescent="0.2">
      <c r="C26" s="67"/>
      <c r="D26" s="102" t="s">
        <v>99</v>
      </c>
      <c r="E26" s="4"/>
      <c r="F26" s="133">
        <v>6292185</v>
      </c>
      <c r="G26" s="133">
        <v>65306</v>
      </c>
      <c r="H26" s="237">
        <f t="shared" si="6"/>
        <v>1.0378906532468452E-2</v>
      </c>
      <c r="I26" s="4"/>
      <c r="J26" s="133">
        <v>115909615</v>
      </c>
      <c r="K26" s="133">
        <v>114794239.32000001</v>
      </c>
      <c r="L26" s="237">
        <f t="shared" si="3"/>
        <v>0.99037719450625394</v>
      </c>
      <c r="M26" s="4"/>
      <c r="N26" s="133">
        <f t="shared" si="4"/>
        <v>109617430</v>
      </c>
      <c r="O26" s="133">
        <f t="shared" si="5"/>
        <v>114728933.32000001</v>
      </c>
      <c r="Q26" s="66"/>
      <c r="R26" s="66"/>
      <c r="U26" s="66"/>
    </row>
    <row r="27" spans="2:21" x14ac:dyDescent="0.2">
      <c r="C27" s="67"/>
      <c r="D27" s="102" t="s">
        <v>109</v>
      </c>
      <c r="E27" s="4"/>
      <c r="F27" s="133">
        <v>0</v>
      </c>
      <c r="G27" s="133">
        <v>0</v>
      </c>
      <c r="H27" s="237" t="str">
        <f t="shared" si="6"/>
        <v xml:space="preserve"> </v>
      </c>
      <c r="I27" s="4"/>
      <c r="J27" s="133">
        <v>0</v>
      </c>
      <c r="K27" s="133">
        <v>0</v>
      </c>
      <c r="L27" s="237" t="str">
        <f t="shared" si="3"/>
        <v xml:space="preserve"> </v>
      </c>
      <c r="M27" s="4"/>
      <c r="N27" s="133">
        <f t="shared" si="4"/>
        <v>0</v>
      </c>
      <c r="O27" s="133">
        <f t="shared" si="5"/>
        <v>0</v>
      </c>
      <c r="Q27" s="66"/>
      <c r="R27" s="66"/>
      <c r="U27" s="66"/>
    </row>
    <row r="28" spans="2:21" s="68" customFormat="1" ht="12.75" customHeight="1" x14ac:dyDescent="0.2">
      <c r="C28" s="65"/>
      <c r="D28" s="107" t="s">
        <v>105</v>
      </c>
      <c r="F28" s="135">
        <f>SUM(F29:F30)</f>
        <v>688764679</v>
      </c>
      <c r="G28" s="135">
        <f>SUM(G29:G30)</f>
        <v>632742150.40000033</v>
      </c>
      <c r="H28" s="236">
        <f t="shared" si="6"/>
        <v>0.91866230904677437</v>
      </c>
      <c r="I28" s="69"/>
      <c r="J28" s="135">
        <f>+J29+J30</f>
        <v>1286337869</v>
      </c>
      <c r="K28" s="135">
        <f>+K29+K30</f>
        <v>1272456063.7499988</v>
      </c>
      <c r="L28" s="240">
        <f t="shared" si="3"/>
        <v>0.98920827444752679</v>
      </c>
      <c r="M28" s="69"/>
      <c r="N28" s="134">
        <f t="shared" si="4"/>
        <v>597573190</v>
      </c>
      <c r="O28" s="134">
        <f t="shared" si="5"/>
        <v>639713913.34999847</v>
      </c>
      <c r="Q28" s="70"/>
      <c r="R28" s="70"/>
      <c r="U28" s="70"/>
    </row>
    <row r="29" spans="2:21" ht="12.75" customHeight="1" x14ac:dyDescent="0.2">
      <c r="C29" s="19"/>
      <c r="D29" s="101" t="s">
        <v>55</v>
      </c>
      <c r="E29" s="4"/>
      <c r="F29" s="133">
        <v>663653675</v>
      </c>
      <c r="G29" s="133">
        <v>610975259.27000034</v>
      </c>
      <c r="H29" s="237">
        <f t="shared" si="6"/>
        <v>0.92062363591974439</v>
      </c>
      <c r="I29" s="4"/>
      <c r="J29" s="137">
        <v>1235769264</v>
      </c>
      <c r="K29" s="133">
        <v>1226307722.6599989</v>
      </c>
      <c r="L29" s="237">
        <f t="shared" si="3"/>
        <v>0.99234360198490812</v>
      </c>
      <c r="M29" s="4"/>
      <c r="N29" s="133">
        <f t="shared" si="4"/>
        <v>572115589</v>
      </c>
      <c r="O29" s="133">
        <f t="shared" si="5"/>
        <v>615332463.38999856</v>
      </c>
      <c r="Q29" s="66"/>
      <c r="R29" s="66"/>
      <c r="U29" s="66"/>
    </row>
    <row r="30" spans="2:21" x14ac:dyDescent="0.2">
      <c r="B30" s="4"/>
      <c r="C30" s="20"/>
      <c r="D30" s="103" t="s">
        <v>56</v>
      </c>
      <c r="E30" s="4"/>
      <c r="F30" s="136">
        <v>25111004</v>
      </c>
      <c r="G30" s="136">
        <v>21766891.130000029</v>
      </c>
      <c r="H30" s="239">
        <f t="shared" si="6"/>
        <v>0.8668267955355361</v>
      </c>
      <c r="I30" s="4"/>
      <c r="J30" s="136">
        <v>50568605</v>
      </c>
      <c r="K30" s="136">
        <v>46148341.089999959</v>
      </c>
      <c r="L30" s="239">
        <f t="shared" si="3"/>
        <v>0.91258877103689051</v>
      </c>
      <c r="M30" s="4"/>
      <c r="N30" s="136">
        <f t="shared" si="4"/>
        <v>25457601</v>
      </c>
      <c r="O30" s="136">
        <f t="shared" si="5"/>
        <v>24381449.95999993</v>
      </c>
      <c r="Q30" s="66"/>
      <c r="R30" s="66"/>
      <c r="U30" s="66"/>
    </row>
    <row r="31" spans="2:21" x14ac:dyDescent="0.2">
      <c r="B31" s="4"/>
      <c r="C31" s="57" t="s">
        <v>142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2:21" x14ac:dyDescent="0.2">
      <c r="B32" s="4"/>
      <c r="C32" s="56" t="s">
        <v>143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x14ac:dyDescent="0.2">
      <c r="B33" s="4"/>
      <c r="C33" s="1"/>
      <c r="D33" s="4"/>
      <c r="E33" s="4"/>
      <c r="F33" s="4"/>
      <c r="G33" s="4"/>
      <c r="H33" s="4"/>
      <c r="I33" s="4"/>
      <c r="L33" s="4"/>
      <c r="M33" s="4"/>
      <c r="N33" s="4"/>
      <c r="O33" s="4"/>
    </row>
    <row r="34" spans="2:15" x14ac:dyDescent="0.2">
      <c r="B34" s="4"/>
      <c r="C34" s="57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6" spans="2:15" x14ac:dyDescent="0.2">
      <c r="F36" s="66"/>
      <c r="G36" s="66"/>
    </row>
  </sheetData>
  <mergeCells count="17">
    <mergeCell ref="F6:H6"/>
    <mergeCell ref="J6:L6"/>
    <mergeCell ref="C18:D18"/>
    <mergeCell ref="C11:D11"/>
    <mergeCell ref="C1:O1"/>
    <mergeCell ref="C2:O2"/>
    <mergeCell ref="C3:O3"/>
    <mergeCell ref="J7:J9"/>
    <mergeCell ref="K7:K9"/>
    <mergeCell ref="L7:L9"/>
    <mergeCell ref="H7:H9"/>
    <mergeCell ref="F7:F9"/>
    <mergeCell ref="N6:O6"/>
    <mergeCell ref="O7:O9"/>
    <mergeCell ref="C6:D9"/>
    <mergeCell ref="N7:N9"/>
    <mergeCell ref="G7:G9"/>
  </mergeCells>
  <phoneticPr fontId="21" type="noConversion"/>
  <printOptions horizontalCentered="1"/>
  <pageMargins left="0" right="0" top="0.39370078740157483" bottom="0.39370078740157483" header="0" footer="0.27559055118110237"/>
  <pageSetup paperSize="9" scale="98" orientation="landscape" r:id="rId1"/>
  <headerFooter alignWithMargins="0">
    <oddFooter>&amp;C&amp;"Arial Narrow,Normal"&amp;8Página &amp;P de &amp;N</oddFooter>
  </headerFooter>
  <ignoredErrors>
    <ignoredError sqref="D17:D18 C17:C18" numberStoredAsText="1"/>
    <ignoredError sqref="J11:K11 I30 I11:I13 I28 H17 L17 I24 I17:I18 I20:I2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46"/>
  <sheetViews>
    <sheetView showGridLines="0" zoomScale="130" zoomScaleNormal="130" workbookViewId="0">
      <selection activeCell="B7" sqref="B7:C8"/>
    </sheetView>
  </sheetViews>
  <sheetFormatPr baseColWidth="10" defaultRowHeight="12.75" x14ac:dyDescent="0.2"/>
  <cols>
    <col min="1" max="1" width="2.85546875" style="38" customWidth="1"/>
    <col min="2" max="2" width="8.7109375" style="38" bestFit="1" customWidth="1"/>
    <col min="3" max="3" width="65.140625" style="38" customWidth="1"/>
    <col min="4" max="4" width="0.85546875" style="38" customWidth="1"/>
    <col min="5" max="6" width="14.42578125" style="38" bestFit="1" customWidth="1"/>
    <col min="7" max="7" width="11.42578125" style="38"/>
    <col min="8" max="8" width="0.85546875" style="38" customWidth="1"/>
    <col min="9" max="10" width="14.42578125" style="38" bestFit="1" customWidth="1"/>
    <col min="11" max="11" width="11.42578125" style="38"/>
    <col min="12" max="12" width="0.85546875" style="38" customWidth="1"/>
    <col min="13" max="13" width="14.42578125" style="38" bestFit="1" customWidth="1"/>
    <col min="14" max="14" width="13.7109375" style="38" customWidth="1"/>
    <col min="15" max="16384" width="11.42578125" style="38"/>
  </cols>
  <sheetData>
    <row r="1" spans="2:15" ht="14.25" x14ac:dyDescent="0.2">
      <c r="B1" s="200" t="s">
        <v>145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74"/>
    </row>
    <row r="2" spans="2:15" x14ac:dyDescent="0.2">
      <c r="B2" s="177" t="s">
        <v>89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71"/>
    </row>
    <row r="3" spans="2:15" x14ac:dyDescent="0.2">
      <c r="B3" s="177" t="s">
        <v>107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71"/>
    </row>
    <row r="4" spans="2:15" x14ac:dyDescent="0.2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2:15" x14ac:dyDescent="0.2">
      <c r="B5" s="199" t="s">
        <v>22</v>
      </c>
      <c r="C5" s="199"/>
      <c r="D5" s="60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7" spans="2:15" x14ac:dyDescent="0.2">
      <c r="B7" s="189" t="s">
        <v>63</v>
      </c>
      <c r="C7" s="190"/>
      <c r="D7" s="37"/>
      <c r="E7" s="198" t="s">
        <v>128</v>
      </c>
      <c r="F7" s="198"/>
      <c r="G7" s="198"/>
      <c r="I7" s="198" t="s">
        <v>129</v>
      </c>
      <c r="J7" s="198"/>
      <c r="K7" s="198"/>
      <c r="M7" s="198" t="s">
        <v>10</v>
      </c>
      <c r="N7" s="198"/>
    </row>
    <row r="8" spans="2:15" s="39" customFormat="1" ht="38.25" x14ac:dyDescent="0.2">
      <c r="B8" s="191"/>
      <c r="C8" s="192"/>
      <c r="D8" s="37"/>
      <c r="E8" s="104" t="s">
        <v>64</v>
      </c>
      <c r="F8" s="105" t="s">
        <v>144</v>
      </c>
      <c r="G8" s="104" t="s">
        <v>0</v>
      </c>
      <c r="I8" s="104" t="s">
        <v>64</v>
      </c>
      <c r="J8" s="105" t="s">
        <v>144</v>
      </c>
      <c r="K8" s="104" t="s">
        <v>0</v>
      </c>
      <c r="M8" s="105" t="s">
        <v>65</v>
      </c>
      <c r="N8" s="105" t="s">
        <v>144</v>
      </c>
    </row>
    <row r="9" spans="2:15" s="39" customFormat="1" x14ac:dyDescent="0.2">
      <c r="B9" s="182" t="s">
        <v>66</v>
      </c>
      <c r="C9" s="182"/>
      <c r="D9" s="75"/>
      <c r="E9" s="138">
        <f>SUM(E10:E14)</f>
        <v>1279682321</v>
      </c>
      <c r="F9" s="138">
        <f>SUM(F10:F14)</f>
        <v>1259580590.4400055</v>
      </c>
      <c r="G9" s="108">
        <f t="shared" ref="G9:G41" si="0">IF(E9=0," ",F9/E9)</f>
        <v>0.98429162438980478</v>
      </c>
      <c r="I9" s="138">
        <f>SUM(I10:I14)</f>
        <v>4597655658</v>
      </c>
      <c r="J9" s="138">
        <f>SUM(J10:J14)</f>
        <v>4577929683.1800117</v>
      </c>
      <c r="K9" s="108">
        <f t="shared" ref="K9:K42" si="1">IF(I9=0," ",J9/I9)</f>
        <v>0.99570955802536787</v>
      </c>
      <c r="M9" s="138">
        <f t="shared" ref="M9:M38" si="2">+E9-I9</f>
        <v>-3317973337</v>
      </c>
      <c r="N9" s="138">
        <f t="shared" ref="N9:N37" si="3">+F9-J9</f>
        <v>-3318349092.7400064</v>
      </c>
    </row>
    <row r="10" spans="2:15" x14ac:dyDescent="0.2">
      <c r="B10" s="193" t="s">
        <v>130</v>
      </c>
      <c r="C10" s="194"/>
      <c r="D10" s="76"/>
      <c r="E10" s="139">
        <v>1219173194</v>
      </c>
      <c r="F10" s="139">
        <v>1201664674.1100054</v>
      </c>
      <c r="G10" s="77">
        <f t="shared" si="0"/>
        <v>0.98563902161222006</v>
      </c>
      <c r="I10" s="139">
        <v>4285085503</v>
      </c>
      <c r="J10" s="139">
        <v>4268218477.5700111</v>
      </c>
      <c r="K10" s="77">
        <f t="shared" si="1"/>
        <v>0.99606378322715372</v>
      </c>
      <c r="M10" s="139">
        <f t="shared" si="2"/>
        <v>-3065912309</v>
      </c>
      <c r="N10" s="139">
        <f t="shared" si="3"/>
        <v>-3066553803.4600058</v>
      </c>
    </row>
    <row r="11" spans="2:15" x14ac:dyDescent="0.2">
      <c r="B11" s="186" t="s">
        <v>131</v>
      </c>
      <c r="C11" s="187"/>
      <c r="D11" s="76"/>
      <c r="E11" s="140">
        <v>265760</v>
      </c>
      <c r="F11" s="140">
        <v>260449</v>
      </c>
      <c r="G11" s="78">
        <f t="shared" ref="G11:G12" si="4">IF(E11=0," ",F11/E11)</f>
        <v>0.98001580373269115</v>
      </c>
      <c r="I11" s="140">
        <v>14091219</v>
      </c>
      <c r="J11" s="140">
        <v>14087098.360000001</v>
      </c>
      <c r="K11" s="78">
        <f t="shared" ref="K11:K12" si="5">IF(I11=0," ",J11/I11)</f>
        <v>0.99970757391535825</v>
      </c>
      <c r="M11" s="140">
        <f t="shared" ref="M11:M12" si="6">+E11-I11</f>
        <v>-13825459</v>
      </c>
      <c r="N11" s="140">
        <f t="shared" ref="N11:N12" si="7">+F11-J11</f>
        <v>-13826649.360000001</v>
      </c>
    </row>
    <row r="12" spans="2:15" x14ac:dyDescent="0.2">
      <c r="B12" s="186" t="s">
        <v>132</v>
      </c>
      <c r="C12" s="187"/>
      <c r="D12" s="76"/>
      <c r="E12" s="140">
        <v>60243367</v>
      </c>
      <c r="F12" s="140">
        <v>57655467.330000073</v>
      </c>
      <c r="G12" s="78">
        <f t="shared" si="4"/>
        <v>0.95704257914402546</v>
      </c>
      <c r="I12" s="140">
        <v>241822815</v>
      </c>
      <c r="J12" s="140">
        <v>240139985.2299999</v>
      </c>
      <c r="K12" s="78">
        <f t="shared" si="5"/>
        <v>0.993041062854222</v>
      </c>
      <c r="M12" s="140">
        <f t="shared" si="6"/>
        <v>-181579448</v>
      </c>
      <c r="N12" s="140">
        <f t="shared" si="7"/>
        <v>-182484517.89999983</v>
      </c>
    </row>
    <row r="13" spans="2:15" x14ac:dyDescent="0.2">
      <c r="B13" s="186" t="s">
        <v>133</v>
      </c>
      <c r="C13" s="187"/>
      <c r="D13" s="76"/>
      <c r="E13" s="140">
        <v>0</v>
      </c>
      <c r="F13" s="140">
        <v>0</v>
      </c>
      <c r="G13" s="78" t="str">
        <f t="shared" si="0"/>
        <v xml:space="preserve"> </v>
      </c>
      <c r="I13" s="140">
        <v>54798778</v>
      </c>
      <c r="J13" s="140">
        <v>53687985.020000026</v>
      </c>
      <c r="K13" s="78">
        <f t="shared" si="1"/>
        <v>0.97972960309443446</v>
      </c>
      <c r="M13" s="140">
        <f t="shared" si="2"/>
        <v>-54798778</v>
      </c>
      <c r="N13" s="140">
        <f t="shared" si="3"/>
        <v>-53687985.020000026</v>
      </c>
    </row>
    <row r="14" spans="2:15" x14ac:dyDescent="0.2">
      <c r="B14" s="195" t="s">
        <v>134</v>
      </c>
      <c r="C14" s="196"/>
      <c r="D14" s="76"/>
      <c r="E14" s="140">
        <v>0</v>
      </c>
      <c r="F14" s="140">
        <v>0</v>
      </c>
      <c r="G14" s="79" t="str">
        <f t="shared" si="0"/>
        <v xml:space="preserve"> </v>
      </c>
      <c r="I14" s="142">
        <v>1857343</v>
      </c>
      <c r="J14" s="142">
        <v>1796137</v>
      </c>
      <c r="K14" s="79">
        <f t="shared" si="1"/>
        <v>0.96704647445302239</v>
      </c>
      <c r="M14" s="142">
        <f t="shared" si="2"/>
        <v>-1857343</v>
      </c>
      <c r="N14" s="142">
        <f t="shared" si="3"/>
        <v>-1796137</v>
      </c>
    </row>
    <row r="15" spans="2:15" x14ac:dyDescent="0.2">
      <c r="B15" s="182" t="s">
        <v>67</v>
      </c>
      <c r="C15" s="182"/>
      <c r="D15" s="75"/>
      <c r="E15" s="141">
        <f>SUM(E16:E17)</f>
        <v>82951596</v>
      </c>
      <c r="F15" s="141">
        <f>SUM(F16:F17)</f>
        <v>82119233.599999994</v>
      </c>
      <c r="G15" s="108">
        <f t="shared" si="0"/>
        <v>0.98996568553063158</v>
      </c>
      <c r="I15" s="141">
        <f>SUM(I16:I17)</f>
        <v>154142804</v>
      </c>
      <c r="J15" s="141">
        <f>SUM(J16:J17)</f>
        <v>152734226.34</v>
      </c>
      <c r="K15" s="108">
        <f t="shared" si="1"/>
        <v>0.99086186559834477</v>
      </c>
      <c r="M15" s="141">
        <f t="shared" si="2"/>
        <v>-71191208</v>
      </c>
      <c r="N15" s="141">
        <f t="shared" si="3"/>
        <v>-70614992.74000001</v>
      </c>
    </row>
    <row r="16" spans="2:15" x14ac:dyDescent="0.2">
      <c r="B16" s="188" t="s">
        <v>68</v>
      </c>
      <c r="C16" s="188"/>
      <c r="D16" s="76"/>
      <c r="E16" s="139">
        <v>79737900</v>
      </c>
      <c r="F16" s="139">
        <v>79048443.909999996</v>
      </c>
      <c r="G16" s="77">
        <f t="shared" si="0"/>
        <v>0.99135347068332624</v>
      </c>
      <c r="I16" s="139">
        <v>151388751</v>
      </c>
      <c r="J16" s="139">
        <v>150082389.34999999</v>
      </c>
      <c r="K16" s="77">
        <f t="shared" si="1"/>
        <v>0.99137081426875628</v>
      </c>
      <c r="M16" s="139">
        <f t="shared" si="2"/>
        <v>-71650851</v>
      </c>
      <c r="N16" s="139">
        <f t="shared" si="3"/>
        <v>-71033945.439999998</v>
      </c>
    </row>
    <row r="17" spans="2:14" x14ac:dyDescent="0.2">
      <c r="B17" s="197" t="s">
        <v>69</v>
      </c>
      <c r="C17" s="197"/>
      <c r="D17" s="76"/>
      <c r="E17" s="142">
        <v>3213696</v>
      </c>
      <c r="F17" s="142">
        <v>3070789.6899999995</v>
      </c>
      <c r="G17" s="79">
        <f t="shared" si="0"/>
        <v>0.95553210073385897</v>
      </c>
      <c r="I17" s="142">
        <v>2754053</v>
      </c>
      <c r="J17" s="142">
        <v>2651836.9900000002</v>
      </c>
      <c r="K17" s="79">
        <f t="shared" si="1"/>
        <v>0.96288524222300742</v>
      </c>
      <c r="M17" s="142">
        <f t="shared" si="2"/>
        <v>459643</v>
      </c>
      <c r="N17" s="142">
        <f t="shared" si="3"/>
        <v>418952.69999999925</v>
      </c>
    </row>
    <row r="18" spans="2:14" x14ac:dyDescent="0.2">
      <c r="B18" s="182" t="s">
        <v>70</v>
      </c>
      <c r="C18" s="182"/>
      <c r="D18" s="75"/>
      <c r="E18" s="141">
        <f>SUM(E19:E20)</f>
        <v>3237662808</v>
      </c>
      <c r="F18" s="141">
        <f>SUM(F19:F20)</f>
        <v>3117241200.9499989</v>
      </c>
      <c r="G18" s="108">
        <f t="shared" si="0"/>
        <v>0.96280600723693366</v>
      </c>
      <c r="I18" s="141">
        <f>SUM(I19:I20)</f>
        <v>3245083393</v>
      </c>
      <c r="J18" s="141">
        <f>SUM(J19:J20)</f>
        <v>3205705661.2300091</v>
      </c>
      <c r="K18" s="108">
        <f t="shared" si="1"/>
        <v>0.98786541761763869</v>
      </c>
      <c r="M18" s="141">
        <f t="shared" si="2"/>
        <v>-7420585</v>
      </c>
      <c r="N18" s="141">
        <f t="shared" si="3"/>
        <v>-88464460.280010223</v>
      </c>
    </row>
    <row r="19" spans="2:14" x14ac:dyDescent="0.2">
      <c r="B19" s="188" t="s">
        <v>71</v>
      </c>
      <c r="C19" s="188"/>
      <c r="D19" s="76"/>
      <c r="E19" s="139">
        <v>1752911861</v>
      </c>
      <c r="F19" s="139">
        <v>1685381113.8199985</v>
      </c>
      <c r="G19" s="77">
        <f t="shared" si="0"/>
        <v>0.96147510397843017</v>
      </c>
      <c r="I19" s="139">
        <v>1703613070</v>
      </c>
      <c r="J19" s="139">
        <v>1680460643.2900083</v>
      </c>
      <c r="K19" s="77">
        <f t="shared" si="1"/>
        <v>0.98640980917692089</v>
      </c>
      <c r="M19" s="139">
        <f t="shared" si="2"/>
        <v>49298791</v>
      </c>
      <c r="N19" s="139">
        <f t="shared" si="3"/>
        <v>4920470.5299901962</v>
      </c>
    </row>
    <row r="20" spans="2:14" x14ac:dyDescent="0.2">
      <c r="B20" s="197" t="s">
        <v>72</v>
      </c>
      <c r="C20" s="197"/>
      <c r="D20" s="76"/>
      <c r="E20" s="142">
        <v>1484750947</v>
      </c>
      <c r="F20" s="142">
        <v>1431860087.1300004</v>
      </c>
      <c r="G20" s="79">
        <f t="shared" si="0"/>
        <v>0.96437728497370701</v>
      </c>
      <c r="I20" s="142">
        <v>1541470323</v>
      </c>
      <c r="J20" s="142">
        <v>1525245017.9400008</v>
      </c>
      <c r="K20" s="79">
        <f t="shared" si="1"/>
        <v>0.9894741372455218</v>
      </c>
      <c r="M20" s="142">
        <f t="shared" si="2"/>
        <v>-56719376</v>
      </c>
      <c r="N20" s="142">
        <f t="shared" si="3"/>
        <v>-93384930.81000042</v>
      </c>
    </row>
    <row r="21" spans="2:14" x14ac:dyDescent="0.2">
      <c r="B21" s="182" t="s">
        <v>73</v>
      </c>
      <c r="C21" s="182"/>
      <c r="D21" s="75"/>
      <c r="E21" s="141">
        <f>SUM(E22:E23)</f>
        <v>513954156</v>
      </c>
      <c r="F21" s="141">
        <f>SUM(F22:F23)</f>
        <v>491299442.76999998</v>
      </c>
      <c r="G21" s="108">
        <f t="shared" si="0"/>
        <v>0.95592075097452855</v>
      </c>
      <c r="I21" s="141">
        <f>SUM(I22:I23)</f>
        <v>730089522</v>
      </c>
      <c r="J21" s="141">
        <f>SUM(J22:J23)</f>
        <v>728944075.83000016</v>
      </c>
      <c r="K21" s="108">
        <f t="shared" si="1"/>
        <v>0.9984310880577193</v>
      </c>
      <c r="M21" s="141">
        <f t="shared" si="2"/>
        <v>-216135366</v>
      </c>
      <c r="N21" s="141">
        <f>+F21-J21</f>
        <v>-237644633.06000018</v>
      </c>
    </row>
    <row r="22" spans="2:14" x14ac:dyDescent="0.2">
      <c r="B22" s="201" t="s">
        <v>74</v>
      </c>
      <c r="C22" s="201"/>
      <c r="D22" s="76"/>
      <c r="E22" s="143">
        <v>507661971</v>
      </c>
      <c r="F22" s="143">
        <v>491234136.76999998</v>
      </c>
      <c r="G22" s="80">
        <f t="shared" si="0"/>
        <v>0.96764021106871523</v>
      </c>
      <c r="I22" s="143">
        <v>614179907</v>
      </c>
      <c r="J22" s="143">
        <v>614149836.51000011</v>
      </c>
      <c r="K22" s="80">
        <f t="shared" si="1"/>
        <v>0.99995103960638054</v>
      </c>
      <c r="M22" s="143">
        <f t="shared" si="2"/>
        <v>-106517936</v>
      </c>
      <c r="N22" s="143">
        <f t="shared" si="3"/>
        <v>-122915699.74000013</v>
      </c>
    </row>
    <row r="23" spans="2:14" x14ac:dyDescent="0.2">
      <c r="B23" s="184" t="s">
        <v>97</v>
      </c>
      <c r="C23" s="184"/>
      <c r="D23" s="76"/>
      <c r="E23" s="144">
        <v>6292185</v>
      </c>
      <c r="F23" s="144">
        <v>65306</v>
      </c>
      <c r="G23" s="81">
        <f>IF(E23=0," ",F23/E23)</f>
        <v>1.0378906532468452E-2</v>
      </c>
      <c r="I23" s="144">
        <v>115909615</v>
      </c>
      <c r="J23" s="144">
        <v>114794239.32000001</v>
      </c>
      <c r="K23" s="81">
        <f>IF(I23=0," ",J23/I23)</f>
        <v>0.99037719450625394</v>
      </c>
      <c r="M23" s="144">
        <f>+E23-I23</f>
        <v>-109617430</v>
      </c>
      <c r="N23" s="144">
        <f>+F23-J23</f>
        <v>-114728933.32000001</v>
      </c>
    </row>
    <row r="24" spans="2:14" x14ac:dyDescent="0.2">
      <c r="B24" s="182" t="s">
        <v>75</v>
      </c>
      <c r="C24" s="182"/>
      <c r="D24" s="75"/>
      <c r="E24" s="141">
        <f>SUM(E25:E29)</f>
        <v>171908551</v>
      </c>
      <c r="F24" s="141">
        <f>SUM(F25:F29)</f>
        <v>170894105.29999998</v>
      </c>
      <c r="G24" s="108">
        <f t="shared" si="0"/>
        <v>0.99409892239740871</v>
      </c>
      <c r="I24" s="141">
        <f>SUM(I25:I29)</f>
        <v>124661954</v>
      </c>
      <c r="J24" s="141">
        <f>SUM(J25:J29)</f>
        <v>124124701.97</v>
      </c>
      <c r="K24" s="108">
        <f t="shared" si="1"/>
        <v>0.99569032882317887</v>
      </c>
      <c r="M24" s="141">
        <f t="shared" si="2"/>
        <v>47246597</v>
      </c>
      <c r="N24" s="141">
        <f t="shared" si="3"/>
        <v>46769403.329999983</v>
      </c>
    </row>
    <row r="25" spans="2:14" x14ac:dyDescent="0.2">
      <c r="B25" s="193" t="s">
        <v>135</v>
      </c>
      <c r="C25" s="194"/>
      <c r="D25" s="76"/>
      <c r="E25" s="139">
        <v>0</v>
      </c>
      <c r="F25" s="139">
        <v>0</v>
      </c>
      <c r="G25" s="77" t="str">
        <f t="shared" si="0"/>
        <v xml:space="preserve"> </v>
      </c>
      <c r="I25" s="139">
        <v>0</v>
      </c>
      <c r="J25" s="139">
        <v>0</v>
      </c>
      <c r="K25" s="77" t="str">
        <f t="shared" si="1"/>
        <v xml:space="preserve"> </v>
      </c>
      <c r="M25" s="139">
        <f t="shared" si="2"/>
        <v>0</v>
      </c>
      <c r="N25" s="139">
        <f t="shared" si="3"/>
        <v>0</v>
      </c>
    </row>
    <row r="26" spans="2:14" x14ac:dyDescent="0.2">
      <c r="B26" s="186" t="s">
        <v>136</v>
      </c>
      <c r="C26" s="187"/>
      <c r="D26" s="76"/>
      <c r="E26" s="139">
        <v>105159</v>
      </c>
      <c r="F26" s="139">
        <v>104221.9</v>
      </c>
      <c r="G26" s="77">
        <f t="shared" si="0"/>
        <v>0.99108873230061145</v>
      </c>
      <c r="I26" s="139">
        <v>15843111</v>
      </c>
      <c r="J26" s="139">
        <v>15828403.52</v>
      </c>
      <c r="K26" s="77">
        <f t="shared" si="1"/>
        <v>0.99907167979824163</v>
      </c>
      <c r="M26" s="139">
        <f t="shared" si="2"/>
        <v>-15737952</v>
      </c>
      <c r="N26" s="139">
        <f t="shared" si="3"/>
        <v>-15724181.619999999</v>
      </c>
    </row>
    <row r="27" spans="2:14" x14ac:dyDescent="0.2">
      <c r="B27" s="186" t="s">
        <v>137</v>
      </c>
      <c r="C27" s="187"/>
      <c r="D27" s="76"/>
      <c r="E27" s="140">
        <v>169730288</v>
      </c>
      <c r="F27" s="140">
        <v>169662647.97999999</v>
      </c>
      <c r="G27" s="78">
        <f t="shared" si="0"/>
        <v>0.9996014852693822</v>
      </c>
      <c r="I27" s="140">
        <v>104736774</v>
      </c>
      <c r="J27" s="140">
        <v>104663807.15000001</v>
      </c>
      <c r="K27" s="78">
        <f t="shared" si="1"/>
        <v>0.99930333112990477</v>
      </c>
      <c r="M27" s="140">
        <f t="shared" si="2"/>
        <v>64993514</v>
      </c>
      <c r="N27" s="140">
        <f t="shared" si="3"/>
        <v>64998840.829999983</v>
      </c>
    </row>
    <row r="28" spans="2:14" x14ac:dyDescent="0.2">
      <c r="B28" s="186" t="s">
        <v>138</v>
      </c>
      <c r="C28" s="187"/>
      <c r="D28" s="76"/>
      <c r="E28" s="140">
        <v>2073104</v>
      </c>
      <c r="F28" s="140">
        <v>1127235.4200000002</v>
      </c>
      <c r="G28" s="78">
        <f t="shared" si="0"/>
        <v>0.54374282235719973</v>
      </c>
      <c r="I28" s="140">
        <v>3861908</v>
      </c>
      <c r="J28" s="140">
        <v>3632491.2999999993</v>
      </c>
      <c r="K28" s="78">
        <f t="shared" si="1"/>
        <v>0.94059498569101063</v>
      </c>
      <c r="M28" s="140">
        <f t="shared" si="2"/>
        <v>-1788804</v>
      </c>
      <c r="N28" s="140">
        <f t="shared" si="3"/>
        <v>-2505255.879999999</v>
      </c>
    </row>
    <row r="29" spans="2:14" x14ac:dyDescent="0.2">
      <c r="B29" s="195" t="s">
        <v>139</v>
      </c>
      <c r="C29" s="196"/>
      <c r="D29" s="76"/>
      <c r="E29" s="142">
        <v>0</v>
      </c>
      <c r="F29" s="142">
        <v>0</v>
      </c>
      <c r="G29" s="79" t="str">
        <f t="shared" si="0"/>
        <v xml:space="preserve"> </v>
      </c>
      <c r="I29" s="142">
        <v>220161</v>
      </c>
      <c r="J29" s="142">
        <v>0</v>
      </c>
      <c r="K29" s="79">
        <f t="shared" si="1"/>
        <v>0</v>
      </c>
      <c r="M29" s="142">
        <f t="shared" si="2"/>
        <v>-220161</v>
      </c>
      <c r="N29" s="142">
        <f t="shared" si="3"/>
        <v>0</v>
      </c>
    </row>
    <row r="30" spans="2:14" x14ac:dyDescent="0.2">
      <c r="B30" s="182" t="s">
        <v>76</v>
      </c>
      <c r="C30" s="182"/>
      <c r="D30" s="75"/>
      <c r="E30" s="141">
        <f>SUM(E31)</f>
        <v>0</v>
      </c>
      <c r="F30" s="141">
        <f>SUM(F31)</f>
        <v>0</v>
      </c>
      <c r="G30" s="108" t="str">
        <f t="shared" si="0"/>
        <v xml:space="preserve"> </v>
      </c>
      <c r="I30" s="141">
        <f>SUM(I31)</f>
        <v>0</v>
      </c>
      <c r="J30" s="141">
        <f>SUM(J31)</f>
        <v>0</v>
      </c>
      <c r="K30" s="108" t="str">
        <f t="shared" si="1"/>
        <v xml:space="preserve"> </v>
      </c>
      <c r="M30" s="141">
        <f t="shared" si="2"/>
        <v>0</v>
      </c>
      <c r="N30" s="141">
        <f t="shared" si="3"/>
        <v>0</v>
      </c>
    </row>
    <row r="31" spans="2:14" x14ac:dyDescent="0.2">
      <c r="B31" s="183" t="s">
        <v>77</v>
      </c>
      <c r="C31" s="183"/>
      <c r="D31" s="76"/>
      <c r="E31" s="145">
        <v>0</v>
      </c>
      <c r="F31" s="145">
        <v>0</v>
      </c>
      <c r="G31" s="82" t="str">
        <f t="shared" si="0"/>
        <v xml:space="preserve"> </v>
      </c>
      <c r="I31" s="145">
        <v>0</v>
      </c>
      <c r="J31" s="145">
        <v>0</v>
      </c>
      <c r="K31" s="82" t="str">
        <f t="shared" si="1"/>
        <v xml:space="preserve"> </v>
      </c>
      <c r="M31" s="145">
        <f t="shared" si="2"/>
        <v>0</v>
      </c>
      <c r="N31" s="145">
        <f t="shared" si="3"/>
        <v>0</v>
      </c>
    </row>
    <row r="32" spans="2:14" x14ac:dyDescent="0.2">
      <c r="B32" s="182" t="s">
        <v>78</v>
      </c>
      <c r="C32" s="182"/>
      <c r="D32" s="75"/>
      <c r="E32" s="141">
        <f>SUM(E33)</f>
        <v>0</v>
      </c>
      <c r="F32" s="141">
        <f>SUM(F33)</f>
        <v>0</v>
      </c>
      <c r="G32" s="108" t="str">
        <f t="shared" si="0"/>
        <v xml:space="preserve"> </v>
      </c>
      <c r="I32" s="141">
        <f>SUM(I33)</f>
        <v>0</v>
      </c>
      <c r="J32" s="141">
        <f>SUM(J33)</f>
        <v>0</v>
      </c>
      <c r="K32" s="108" t="str">
        <f t="shared" si="1"/>
        <v xml:space="preserve"> </v>
      </c>
      <c r="M32" s="141">
        <f t="shared" si="2"/>
        <v>0</v>
      </c>
      <c r="N32" s="141">
        <f t="shared" si="3"/>
        <v>0</v>
      </c>
    </row>
    <row r="33" spans="2:14" x14ac:dyDescent="0.2">
      <c r="B33" s="183" t="s">
        <v>79</v>
      </c>
      <c r="C33" s="183"/>
      <c r="D33" s="76"/>
      <c r="E33" s="145">
        <v>0</v>
      </c>
      <c r="F33" s="145">
        <v>0</v>
      </c>
      <c r="G33" s="82" t="str">
        <f t="shared" si="0"/>
        <v xml:space="preserve"> </v>
      </c>
      <c r="I33" s="145">
        <v>0</v>
      </c>
      <c r="J33" s="145">
        <v>0</v>
      </c>
      <c r="K33" s="82" t="str">
        <f t="shared" si="1"/>
        <v xml:space="preserve"> </v>
      </c>
      <c r="M33" s="145">
        <f t="shared" si="2"/>
        <v>0</v>
      </c>
      <c r="N33" s="145">
        <f t="shared" si="3"/>
        <v>0</v>
      </c>
    </row>
    <row r="34" spans="2:14" x14ac:dyDescent="0.2">
      <c r="B34" s="182" t="s">
        <v>80</v>
      </c>
      <c r="C34" s="182"/>
      <c r="D34" s="75"/>
      <c r="E34" s="141">
        <f>SUM(E35:E41)</f>
        <v>688764679</v>
      </c>
      <c r="F34" s="141">
        <f>SUM(F35:F41)</f>
        <v>632742150.39999986</v>
      </c>
      <c r="G34" s="108">
        <f t="shared" si="0"/>
        <v>0.91866230904677371</v>
      </c>
      <c r="I34" s="141">
        <f>SUM(I35:I41)</f>
        <v>1286337869</v>
      </c>
      <c r="J34" s="141">
        <f>SUM(J35:J41)</f>
        <v>1272456063.7499995</v>
      </c>
      <c r="K34" s="108">
        <f t="shared" si="1"/>
        <v>0.98920827444752735</v>
      </c>
      <c r="M34" s="141">
        <f t="shared" si="2"/>
        <v>-597573190</v>
      </c>
      <c r="N34" s="141">
        <f t="shared" si="3"/>
        <v>-639713913.34999967</v>
      </c>
    </row>
    <row r="35" spans="2:14" x14ac:dyDescent="0.2">
      <c r="B35" s="188" t="s">
        <v>81</v>
      </c>
      <c r="C35" s="188"/>
      <c r="D35" s="76"/>
      <c r="E35" s="139">
        <v>0</v>
      </c>
      <c r="F35" s="139">
        <v>0</v>
      </c>
      <c r="G35" s="77" t="str">
        <f t="shared" si="0"/>
        <v xml:space="preserve"> </v>
      </c>
      <c r="I35" s="139">
        <v>0</v>
      </c>
      <c r="J35" s="139">
        <v>0</v>
      </c>
      <c r="K35" s="77" t="str">
        <f t="shared" si="1"/>
        <v xml:space="preserve"> </v>
      </c>
      <c r="M35" s="139">
        <f t="shared" si="2"/>
        <v>0</v>
      </c>
      <c r="N35" s="139">
        <f t="shared" si="3"/>
        <v>0</v>
      </c>
    </row>
    <row r="36" spans="2:14" x14ac:dyDescent="0.2">
      <c r="B36" s="188" t="s">
        <v>82</v>
      </c>
      <c r="C36" s="188"/>
      <c r="D36" s="76"/>
      <c r="E36" s="139">
        <v>406266987</v>
      </c>
      <c r="F36" s="139">
        <v>400418673.78000003</v>
      </c>
      <c r="G36" s="77">
        <f t="shared" si="0"/>
        <v>0.98560475399887715</v>
      </c>
      <c r="I36" s="139">
        <v>819584403</v>
      </c>
      <c r="J36" s="139">
        <v>816881851.54999971</v>
      </c>
      <c r="K36" s="77">
        <f t="shared" si="1"/>
        <v>0.99670253430872047</v>
      </c>
      <c r="M36" s="139">
        <f t="shared" si="2"/>
        <v>-413317416</v>
      </c>
      <c r="N36" s="139">
        <f t="shared" si="3"/>
        <v>-416463177.76999968</v>
      </c>
    </row>
    <row r="37" spans="2:14" x14ac:dyDescent="0.2">
      <c r="B37" s="186" t="s">
        <v>83</v>
      </c>
      <c r="C37" s="187"/>
      <c r="D37" s="76"/>
      <c r="E37" s="140">
        <v>160128905</v>
      </c>
      <c r="F37" s="140">
        <v>119289931.22999986</v>
      </c>
      <c r="G37" s="78">
        <f t="shared" si="0"/>
        <v>0.74496188698723609</v>
      </c>
      <c r="I37" s="140">
        <v>252081478</v>
      </c>
      <c r="J37" s="140">
        <v>246641528.80000001</v>
      </c>
      <c r="K37" s="78">
        <f t="shared" si="1"/>
        <v>0.97841987740170266</v>
      </c>
      <c r="M37" s="140">
        <f t="shared" si="2"/>
        <v>-91952573</v>
      </c>
      <c r="N37" s="140">
        <f t="shared" si="3"/>
        <v>-127351597.57000016</v>
      </c>
    </row>
    <row r="38" spans="2:14" x14ac:dyDescent="0.2">
      <c r="B38" s="94" t="s">
        <v>84</v>
      </c>
      <c r="C38" s="95"/>
      <c r="D38" s="76"/>
      <c r="E38" s="140">
        <v>0</v>
      </c>
      <c r="F38" s="140">
        <v>0</v>
      </c>
      <c r="G38" s="78" t="str">
        <f t="shared" si="0"/>
        <v xml:space="preserve"> </v>
      </c>
      <c r="I38" s="140">
        <v>0</v>
      </c>
      <c r="J38" s="140">
        <v>0</v>
      </c>
      <c r="K38" s="78" t="str">
        <f t="shared" si="1"/>
        <v xml:space="preserve"> </v>
      </c>
      <c r="M38" s="140">
        <f t="shared" si="2"/>
        <v>0</v>
      </c>
      <c r="N38" s="140">
        <f t="shared" ref="N38:N43" si="8">+F38-J38</f>
        <v>0</v>
      </c>
    </row>
    <row r="39" spans="2:14" x14ac:dyDescent="0.2">
      <c r="B39" s="185" t="s">
        <v>85</v>
      </c>
      <c r="C39" s="185"/>
      <c r="D39" s="76"/>
      <c r="E39" s="140">
        <v>5594961</v>
      </c>
      <c r="F39" s="140">
        <v>5226884.28</v>
      </c>
      <c r="G39" s="78">
        <f t="shared" si="0"/>
        <v>0.9342128175692378</v>
      </c>
      <c r="I39" s="140">
        <v>1273854</v>
      </c>
      <c r="J39" s="140">
        <v>1272481.44</v>
      </c>
      <c r="K39" s="78">
        <f t="shared" si="1"/>
        <v>0.99892251388306663</v>
      </c>
      <c r="M39" s="140">
        <f>+E39-I39</f>
        <v>4321107</v>
      </c>
      <c r="N39" s="140">
        <f t="shared" si="8"/>
        <v>3954402.8400000003</v>
      </c>
    </row>
    <row r="40" spans="2:14" x14ac:dyDescent="0.2">
      <c r="B40" s="185" t="s">
        <v>86</v>
      </c>
      <c r="C40" s="185"/>
      <c r="D40" s="76"/>
      <c r="E40" s="140">
        <v>24494246</v>
      </c>
      <c r="F40" s="140">
        <v>21662971.600000001</v>
      </c>
      <c r="G40" s="78">
        <f t="shared" si="0"/>
        <v>0.88441063260326536</v>
      </c>
      <c r="I40" s="140">
        <v>25633372</v>
      </c>
      <c r="J40" s="140">
        <v>22531124.099999998</v>
      </c>
      <c r="K40" s="78">
        <f t="shared" si="1"/>
        <v>0.87897620726605918</v>
      </c>
      <c r="M40" s="140">
        <f>+E40-I40</f>
        <v>-1139126</v>
      </c>
      <c r="N40" s="140">
        <f t="shared" si="8"/>
        <v>-868152.49999999627</v>
      </c>
    </row>
    <row r="41" spans="2:14" x14ac:dyDescent="0.2">
      <c r="B41" s="184" t="s">
        <v>87</v>
      </c>
      <c r="C41" s="184"/>
      <c r="D41" s="76"/>
      <c r="E41" s="144">
        <v>92279580</v>
      </c>
      <c r="F41" s="144">
        <v>86143689.51000002</v>
      </c>
      <c r="G41" s="81">
        <f t="shared" si="0"/>
        <v>0.93350760276542244</v>
      </c>
      <c r="I41" s="144">
        <v>187764762</v>
      </c>
      <c r="J41" s="144">
        <v>185129077.85999998</v>
      </c>
      <c r="K41" s="81">
        <f t="shared" si="1"/>
        <v>0.98596283928930173</v>
      </c>
      <c r="M41" s="144">
        <f>+E41-I41</f>
        <v>-95485182</v>
      </c>
      <c r="N41" s="144">
        <f t="shared" si="8"/>
        <v>-98985388.349999964</v>
      </c>
    </row>
    <row r="42" spans="2:14" ht="3.75" customHeight="1" x14ac:dyDescent="0.2">
      <c r="E42" s="146"/>
      <c r="F42" s="146"/>
      <c r="G42" s="73"/>
      <c r="I42" s="146">
        <v>0</v>
      </c>
      <c r="J42" s="146" t="s">
        <v>125</v>
      </c>
      <c r="K42" s="73" t="str">
        <f t="shared" si="1"/>
        <v xml:space="preserve"> </v>
      </c>
      <c r="M42" s="146"/>
      <c r="N42" s="146"/>
    </row>
    <row r="43" spans="2:14" ht="21" customHeight="1" x14ac:dyDescent="0.2">
      <c r="B43" s="181" t="s">
        <v>88</v>
      </c>
      <c r="C43" s="181"/>
      <c r="D43" s="40"/>
      <c r="E43" s="141">
        <f>+E34+E32+E30+E24+E21+E18+E15+E9</f>
        <v>5974924111</v>
      </c>
      <c r="F43" s="141">
        <f>+F34+F32+F30+F24+F21+F18+F15+F9</f>
        <v>5753876723.4600039</v>
      </c>
      <c r="G43" s="108">
        <f>IF(E43=0," ",F43/E43)</f>
        <v>0.96300415144469509</v>
      </c>
      <c r="I43" s="141">
        <f>+I34+I32+I30+I24+I21+I18+I15+I9</f>
        <v>10137971200</v>
      </c>
      <c r="J43" s="141">
        <f>+J34+J32+J30+J24+J21+J18+J15+J9</f>
        <v>10061894412.30002</v>
      </c>
      <c r="K43" s="108">
        <f>IF(I43=0," ",J43/I43)</f>
        <v>0.99249585679430818</v>
      </c>
      <c r="M43" s="141">
        <f>+E43-I43</f>
        <v>-4163047089</v>
      </c>
      <c r="N43" s="141">
        <f t="shared" si="8"/>
        <v>-4308017688.8400164</v>
      </c>
    </row>
    <row r="44" spans="2:14" x14ac:dyDescent="0.2">
      <c r="B44" s="57" t="s">
        <v>142</v>
      </c>
    </row>
    <row r="45" spans="2:14" x14ac:dyDescent="0.2">
      <c r="B45" s="56" t="s">
        <v>143</v>
      </c>
    </row>
    <row r="46" spans="2:14" x14ac:dyDescent="0.2">
      <c r="B46" s="1"/>
    </row>
  </sheetData>
  <mergeCells count="41">
    <mergeCell ref="B29:C29"/>
    <mergeCell ref="B28:C28"/>
    <mergeCell ref="B27:C27"/>
    <mergeCell ref="B26:C26"/>
    <mergeCell ref="B16:C16"/>
    <mergeCell ref="B17:C17"/>
    <mergeCell ref="B24:C24"/>
    <mergeCell ref="B22:C22"/>
    <mergeCell ref="B25:C25"/>
    <mergeCell ref="B5:C5"/>
    <mergeCell ref="B1:N1"/>
    <mergeCell ref="B2:N2"/>
    <mergeCell ref="B3:N3"/>
    <mergeCell ref="I7:K7"/>
    <mergeCell ref="B23:C23"/>
    <mergeCell ref="B13:C13"/>
    <mergeCell ref="B20:C20"/>
    <mergeCell ref="B19:C19"/>
    <mergeCell ref="M7:N7"/>
    <mergeCell ref="E7:G7"/>
    <mergeCell ref="B9:C9"/>
    <mergeCell ref="B15:C15"/>
    <mergeCell ref="B18:C18"/>
    <mergeCell ref="B21:C21"/>
    <mergeCell ref="B7:C8"/>
    <mergeCell ref="B10:C10"/>
    <mergeCell ref="B11:C11"/>
    <mergeCell ref="B12:C12"/>
    <mergeCell ref="B14:C14"/>
    <mergeCell ref="B43:C43"/>
    <mergeCell ref="B30:C30"/>
    <mergeCell ref="B31:C31"/>
    <mergeCell ref="B32:C32"/>
    <mergeCell ref="B41:C41"/>
    <mergeCell ref="B40:C40"/>
    <mergeCell ref="B39:C39"/>
    <mergeCell ref="B37:C37"/>
    <mergeCell ref="B35:C35"/>
    <mergeCell ref="B34:C34"/>
    <mergeCell ref="B33:C33"/>
    <mergeCell ref="B36:C36"/>
  </mergeCells>
  <phoneticPr fontId="21" type="noConversion"/>
  <pageMargins left="0.78740157480314965" right="0.78740157480314965" top="0.78740157480314965" bottom="0.78740157480314965" header="0" footer="0"/>
  <pageSetup scale="69" orientation="landscape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31"/>
  <sheetViews>
    <sheetView showGridLines="0" showZeros="0" zoomScale="115" zoomScaleNormal="115" workbookViewId="0">
      <selection activeCell="A9" sqref="A9:A10"/>
    </sheetView>
  </sheetViews>
  <sheetFormatPr baseColWidth="10" defaultColWidth="16.85546875" defaultRowHeight="15" x14ac:dyDescent="0.2"/>
  <cols>
    <col min="1" max="1" width="35" style="33" customWidth="1"/>
    <col min="2" max="2" width="14.28515625" style="33" customWidth="1"/>
    <col min="3" max="3" width="13.7109375" style="33" customWidth="1"/>
    <col min="4" max="4" width="12.85546875" style="33" customWidth="1"/>
    <col min="5" max="5" width="12" style="33" customWidth="1"/>
    <col min="6" max="6" width="12.85546875" style="33" customWidth="1"/>
    <col min="7" max="7" width="11.85546875" style="33" customWidth="1"/>
    <col min="8" max="9" width="12" style="33" customWidth="1"/>
    <col min="10" max="10" width="10.7109375" style="33" customWidth="1"/>
    <col min="11" max="11" width="12.42578125" style="33" customWidth="1"/>
    <col min="12" max="12" width="11.5703125" style="33" customWidth="1"/>
    <col min="13" max="13" width="12" style="33" customWidth="1"/>
    <col min="14" max="15" width="11.5703125" style="33" customWidth="1"/>
    <col min="16" max="16" width="10.7109375" style="33" bestFit="1" customWidth="1"/>
    <col min="17" max="19" width="9.7109375" style="33" customWidth="1"/>
    <col min="20" max="22" width="12.85546875" style="33" bestFit="1" customWidth="1"/>
    <col min="23" max="23" width="9.7109375" style="86" bestFit="1" customWidth="1"/>
    <col min="24" max="16384" width="16.85546875" style="33"/>
  </cols>
  <sheetData>
    <row r="1" spans="1:25" ht="20.25" x14ac:dyDescent="0.2">
      <c r="A1" s="207" t="s">
        <v>11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</row>
    <row r="2" spans="1:25" ht="18.75" x14ac:dyDescent="0.2">
      <c r="A2" s="205" t="s">
        <v>12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</row>
    <row r="3" spans="1:25" x14ac:dyDescent="0.2">
      <c r="A3" s="206" t="s">
        <v>108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</row>
    <row r="4" spans="1:25" ht="15.75" x14ac:dyDescent="0.2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</row>
    <row r="5" spans="1:25" x14ac:dyDescent="0.2">
      <c r="A5" s="51" t="s">
        <v>23</v>
      </c>
      <c r="H5" s="52"/>
      <c r="W5" s="83"/>
    </row>
    <row r="6" spans="1:25" x14ac:dyDescent="0.2">
      <c r="A6" s="51" t="s">
        <v>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W6" s="83"/>
    </row>
    <row r="7" spans="1:25" ht="15.75" thickBot="1" x14ac:dyDescent="0.25">
      <c r="A7" s="51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W7" s="83"/>
    </row>
    <row r="8" spans="1:25" ht="15.75" thickBot="1" x14ac:dyDescent="0.25">
      <c r="A8" s="51"/>
      <c r="B8" s="208" t="s">
        <v>26</v>
      </c>
      <c r="C8" s="209"/>
      <c r="D8" s="210"/>
      <c r="E8" s="208" t="s">
        <v>147</v>
      </c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10"/>
    </row>
    <row r="9" spans="1:25" ht="22.5" customHeight="1" x14ac:dyDescent="0.2">
      <c r="A9" s="211" t="s">
        <v>124</v>
      </c>
      <c r="B9" s="216" t="s">
        <v>24</v>
      </c>
      <c r="C9" s="217"/>
      <c r="D9" s="218"/>
      <c r="E9" s="216" t="s">
        <v>28</v>
      </c>
      <c r="F9" s="217"/>
      <c r="G9" s="218"/>
      <c r="H9" s="202" t="s">
        <v>29</v>
      </c>
      <c r="I9" s="203"/>
      <c r="J9" s="204"/>
      <c r="K9" s="202" t="s">
        <v>146</v>
      </c>
      <c r="L9" s="203"/>
      <c r="M9" s="204"/>
      <c r="N9" s="202" t="s">
        <v>30</v>
      </c>
      <c r="O9" s="203"/>
      <c r="P9" s="204"/>
      <c r="Q9" s="202" t="s">
        <v>127</v>
      </c>
      <c r="R9" s="203"/>
      <c r="S9" s="204"/>
      <c r="T9" s="213" t="s">
        <v>4</v>
      </c>
      <c r="U9" s="214"/>
      <c r="V9" s="214"/>
      <c r="W9" s="215"/>
    </row>
    <row r="10" spans="1:25" x14ac:dyDescent="0.2">
      <c r="A10" s="212"/>
      <c r="B10" s="110">
        <v>2023</v>
      </c>
      <c r="C10" s="111">
        <v>2024</v>
      </c>
      <c r="D10" s="112" t="s">
        <v>13</v>
      </c>
      <c r="E10" s="110">
        <v>2023</v>
      </c>
      <c r="F10" s="111">
        <v>2024</v>
      </c>
      <c r="G10" s="112" t="s">
        <v>13</v>
      </c>
      <c r="H10" s="110">
        <v>2023</v>
      </c>
      <c r="I10" s="111">
        <v>2024</v>
      </c>
      <c r="J10" s="112" t="s">
        <v>13</v>
      </c>
      <c r="K10" s="110">
        <v>2023</v>
      </c>
      <c r="L10" s="111">
        <v>2024</v>
      </c>
      <c r="M10" s="112" t="s">
        <v>13</v>
      </c>
      <c r="N10" s="110">
        <v>2023</v>
      </c>
      <c r="O10" s="111">
        <v>2024</v>
      </c>
      <c r="P10" s="112" t="s">
        <v>13</v>
      </c>
      <c r="Q10" s="110">
        <v>2023</v>
      </c>
      <c r="R10" s="111">
        <v>2024</v>
      </c>
      <c r="S10" s="112" t="s">
        <v>13</v>
      </c>
      <c r="T10" s="110">
        <v>2023</v>
      </c>
      <c r="U10" s="111">
        <v>2024</v>
      </c>
      <c r="V10" s="111" t="s">
        <v>13</v>
      </c>
      <c r="W10" s="113" t="s">
        <v>14</v>
      </c>
    </row>
    <row r="11" spans="1:25" ht="5.0999999999999996" customHeight="1" x14ac:dyDescent="0.2">
      <c r="A11" s="34"/>
      <c r="B11" s="53"/>
      <c r="C11" s="54"/>
      <c r="D11" s="55"/>
      <c r="E11" s="53"/>
      <c r="F11" s="54"/>
      <c r="G11" s="55"/>
      <c r="H11" s="53"/>
      <c r="I11" s="54"/>
      <c r="J11" s="55"/>
      <c r="K11" s="53"/>
      <c r="L11" s="54"/>
      <c r="M11" s="55"/>
      <c r="N11" s="53"/>
      <c r="O11" s="54"/>
      <c r="P11" s="55"/>
      <c r="Q11" s="53"/>
      <c r="R11" s="54"/>
      <c r="S11" s="55"/>
      <c r="T11" s="53"/>
      <c r="U11" s="54"/>
      <c r="V11" s="54"/>
      <c r="W11" s="84"/>
    </row>
    <row r="12" spans="1:25" x14ac:dyDescent="0.2">
      <c r="A12" s="109" t="s">
        <v>15</v>
      </c>
      <c r="B12" s="147">
        <f>SUM(B14:B18)</f>
        <v>5279867247</v>
      </c>
      <c r="C12" s="148">
        <f>SUM(C14:C18)</f>
        <v>8735723716</v>
      </c>
      <c r="D12" s="149">
        <f>+C12-B12</f>
        <v>3455856469</v>
      </c>
      <c r="E12" s="147">
        <f>SUM(E14:E18)</f>
        <v>4643367737.300025</v>
      </c>
      <c r="F12" s="148">
        <f>SUM(F14:F18)</f>
        <v>7959806222.5400238</v>
      </c>
      <c r="G12" s="149">
        <f>+F12-E12</f>
        <v>3316438485.2399988</v>
      </c>
      <c r="H12" s="147">
        <f>SUM(H14:H18)</f>
        <v>0</v>
      </c>
      <c r="I12" s="150">
        <f>SUM(I14:I18)</f>
        <v>0</v>
      </c>
      <c r="J12" s="151">
        <f>+I12-H12</f>
        <v>0</v>
      </c>
      <c r="K12" s="147">
        <f>SUM(K14:K18)</f>
        <v>0</v>
      </c>
      <c r="L12" s="148">
        <f>SUM(L14:L18)</f>
        <v>0</v>
      </c>
      <c r="M12" s="149">
        <f>+L12-K12</f>
        <v>0</v>
      </c>
      <c r="N12" s="147">
        <f>SUM(N14:N18)</f>
        <v>477701529.75999975</v>
      </c>
      <c r="O12" s="148">
        <f>SUM(O14:O18)</f>
        <v>712634722.84999967</v>
      </c>
      <c r="P12" s="149">
        <f>+O12-N12</f>
        <v>234933193.08999991</v>
      </c>
      <c r="Q12" s="147">
        <f>SUM(Q14:Q18)</f>
        <v>0</v>
      </c>
      <c r="R12" s="148">
        <f>SUM(R14:R18)</f>
        <v>2203163.84</v>
      </c>
      <c r="S12" s="149">
        <f>+R12-Q12</f>
        <v>2203163.84</v>
      </c>
      <c r="T12" s="147">
        <f>SUM(T14:T18)</f>
        <v>5121069267.0600252</v>
      </c>
      <c r="U12" s="148">
        <f>SUM(U14:U18)</f>
        <v>8674644109.2300224</v>
      </c>
      <c r="V12" s="148">
        <f>+U12-T12</f>
        <v>3553574842.1699972</v>
      </c>
      <c r="W12" s="233">
        <f>IF(T12=0,"",V12/T12)</f>
        <v>0.69391266879115721</v>
      </c>
      <c r="X12" s="36"/>
    </row>
    <row r="13" spans="1:25" ht="5.0999999999999996" customHeight="1" x14ac:dyDescent="0.2">
      <c r="A13" s="34"/>
      <c r="B13" s="152"/>
      <c r="C13" s="153"/>
      <c r="D13" s="154"/>
      <c r="E13" s="152"/>
      <c r="F13" s="153"/>
      <c r="G13" s="154"/>
      <c r="H13" s="152"/>
      <c r="I13" s="153"/>
      <c r="J13" s="154"/>
      <c r="K13" s="152"/>
      <c r="L13" s="153"/>
      <c r="M13" s="154"/>
      <c r="N13" s="152"/>
      <c r="O13" s="153"/>
      <c r="P13" s="154"/>
      <c r="Q13" s="152"/>
      <c r="R13" s="153"/>
      <c r="S13" s="154"/>
      <c r="T13" s="152"/>
      <c r="U13" s="153"/>
      <c r="V13" s="153"/>
      <c r="W13" s="234" t="str">
        <f t="shared" ref="W13:W25" si="0">IF(T13=0,"",V13/T13)</f>
        <v/>
      </c>
    </row>
    <row r="14" spans="1:25" x14ac:dyDescent="0.2">
      <c r="A14" s="96" t="s">
        <v>36</v>
      </c>
      <c r="B14" s="152">
        <f>+Egresos_1!F20</f>
        <v>1279682321</v>
      </c>
      <c r="C14" s="153">
        <f>+Egresos_1!J20</f>
        <v>4597655658</v>
      </c>
      <c r="D14" s="154">
        <f>+C14-B14</f>
        <v>3317973337</v>
      </c>
      <c r="E14" s="152">
        <v>1259580590.4400091</v>
      </c>
      <c r="F14" s="153">
        <v>4577929683.1800241</v>
      </c>
      <c r="G14" s="154">
        <f>+F14-E14</f>
        <v>3318349092.740015</v>
      </c>
      <c r="H14" s="155">
        <v>0</v>
      </c>
      <c r="I14" s="153">
        <v>0</v>
      </c>
      <c r="J14" s="154">
        <f>+I14-H14</f>
        <v>0</v>
      </c>
      <c r="K14" s="152">
        <v>0</v>
      </c>
      <c r="L14" s="153">
        <v>0</v>
      </c>
      <c r="M14" s="154">
        <f>+L14-K14</f>
        <v>0</v>
      </c>
      <c r="N14" s="152">
        <v>0</v>
      </c>
      <c r="O14" s="153">
        <v>0</v>
      </c>
      <c r="P14" s="154">
        <f>+O14-N14</f>
        <v>0</v>
      </c>
      <c r="Q14" s="152">
        <v>0</v>
      </c>
      <c r="R14" s="153">
        <v>0</v>
      </c>
      <c r="S14" s="154">
        <f>+R14-Q14</f>
        <v>0</v>
      </c>
      <c r="T14" s="152">
        <f t="shared" ref="T14:U18" si="1">+E14+H14+K14+N14+Q14</f>
        <v>1259580590.4400091</v>
      </c>
      <c r="U14" s="153">
        <f t="shared" si="1"/>
        <v>4577929683.1800241</v>
      </c>
      <c r="V14" s="153">
        <f>+U14-T14</f>
        <v>3318349092.740015</v>
      </c>
      <c r="W14" s="234">
        <f t="shared" si="0"/>
        <v>2.6344873189740219</v>
      </c>
      <c r="Y14" s="35"/>
    </row>
    <row r="15" spans="1:25" x14ac:dyDescent="0.2">
      <c r="A15" s="96" t="s">
        <v>37</v>
      </c>
      <c r="B15" s="152">
        <f>+Egresos_1!F21</f>
        <v>82951596</v>
      </c>
      <c r="C15" s="153">
        <f>+Egresos_1!J21</f>
        <v>154142804</v>
      </c>
      <c r="D15" s="154">
        <f>+C15-B15</f>
        <v>71191208</v>
      </c>
      <c r="E15" s="152">
        <v>82119233.600000009</v>
      </c>
      <c r="F15" s="153">
        <v>152734226.34000003</v>
      </c>
      <c r="G15" s="154">
        <f>+F15-E15</f>
        <v>70614992.740000024</v>
      </c>
      <c r="H15" s="155">
        <v>0</v>
      </c>
      <c r="I15" s="153">
        <v>0</v>
      </c>
      <c r="J15" s="154">
        <f>+I15-H15</f>
        <v>0</v>
      </c>
      <c r="K15" s="152">
        <v>0</v>
      </c>
      <c r="L15" s="153">
        <v>0</v>
      </c>
      <c r="M15" s="154">
        <f>+L15-K15</f>
        <v>0</v>
      </c>
      <c r="N15" s="152">
        <v>0</v>
      </c>
      <c r="O15" s="153">
        <v>0</v>
      </c>
      <c r="P15" s="154">
        <f>+O15-N15</f>
        <v>0</v>
      </c>
      <c r="Q15" s="152">
        <v>0</v>
      </c>
      <c r="R15" s="153">
        <v>0</v>
      </c>
      <c r="S15" s="154">
        <f>+R15-Q15</f>
        <v>0</v>
      </c>
      <c r="T15" s="152">
        <f t="shared" si="1"/>
        <v>82119233.600000009</v>
      </c>
      <c r="U15" s="153">
        <f t="shared" si="1"/>
        <v>152734226.34000003</v>
      </c>
      <c r="V15" s="153">
        <f>+U15-T15</f>
        <v>70614992.740000024</v>
      </c>
      <c r="W15" s="234">
        <f t="shared" si="0"/>
        <v>0.8599080829707112</v>
      </c>
      <c r="Y15" s="35"/>
    </row>
    <row r="16" spans="1:25" x14ac:dyDescent="0.2">
      <c r="A16" s="96" t="s">
        <v>38</v>
      </c>
      <c r="B16" s="152">
        <f>+Egresos_1!F22</f>
        <v>3237662808</v>
      </c>
      <c r="C16" s="153">
        <f>+Egresos_1!J22</f>
        <v>3245083393</v>
      </c>
      <c r="D16" s="154">
        <f>+C16-B16</f>
        <v>7420585</v>
      </c>
      <c r="E16" s="152">
        <v>2639539671.1900153</v>
      </c>
      <c r="F16" s="153">
        <v>2490867774.539999</v>
      </c>
      <c r="G16" s="154">
        <f>+F16-E16</f>
        <v>-148671896.65001631</v>
      </c>
      <c r="H16" s="155">
        <v>0</v>
      </c>
      <c r="I16" s="153">
        <v>0</v>
      </c>
      <c r="J16" s="154">
        <f>+I16-H16</f>
        <v>0</v>
      </c>
      <c r="K16" s="152">
        <v>0</v>
      </c>
      <c r="L16" s="153">
        <v>0</v>
      </c>
      <c r="M16" s="154">
        <f>+L16-K16</f>
        <v>0</v>
      </c>
      <c r="N16" s="152">
        <v>477701529.75999975</v>
      </c>
      <c r="O16" s="153">
        <v>712634722.84999967</v>
      </c>
      <c r="P16" s="154">
        <f>+O16-N16</f>
        <v>234933193.08999991</v>
      </c>
      <c r="Q16" s="152">
        <v>0</v>
      </c>
      <c r="R16" s="153">
        <v>2203163.84</v>
      </c>
      <c r="S16" s="154">
        <f>+R16-Q16</f>
        <v>2203163.84</v>
      </c>
      <c r="T16" s="152">
        <f t="shared" si="1"/>
        <v>3117241200.9500151</v>
      </c>
      <c r="U16" s="153">
        <f t="shared" si="1"/>
        <v>3205705661.2299986</v>
      </c>
      <c r="V16" s="153">
        <f>+U16-T16</f>
        <v>88464460.279983521</v>
      </c>
      <c r="W16" s="234">
        <f>IF(T16=0,"",V16/T16)</f>
        <v>2.8379087333063276E-2</v>
      </c>
      <c r="Y16" s="35"/>
    </row>
    <row r="17" spans="1:25" x14ac:dyDescent="0.2">
      <c r="A17" s="96" t="s">
        <v>99</v>
      </c>
      <c r="B17" s="152">
        <f>+Egresos_1!F23</f>
        <v>507661971</v>
      </c>
      <c r="C17" s="153">
        <f>+Egresos_1!J23</f>
        <v>614179907</v>
      </c>
      <c r="D17" s="154">
        <f>+C17-B17</f>
        <v>106517936</v>
      </c>
      <c r="E17" s="152">
        <v>491234136.76999998</v>
      </c>
      <c r="F17" s="153">
        <v>614149836.51000011</v>
      </c>
      <c r="G17" s="154">
        <f>+F17-E17</f>
        <v>122915699.74000013</v>
      </c>
      <c r="H17" s="155">
        <v>0</v>
      </c>
      <c r="I17" s="153">
        <v>0</v>
      </c>
      <c r="J17" s="154">
        <f>+I17-H17</f>
        <v>0</v>
      </c>
      <c r="K17" s="152">
        <v>0</v>
      </c>
      <c r="L17" s="153">
        <v>0</v>
      </c>
      <c r="M17" s="154">
        <f>+L17-K17</f>
        <v>0</v>
      </c>
      <c r="N17" s="152">
        <v>0</v>
      </c>
      <c r="O17" s="153">
        <v>0</v>
      </c>
      <c r="P17" s="154">
        <f>+O17-N17</f>
        <v>0</v>
      </c>
      <c r="Q17" s="152">
        <v>0</v>
      </c>
      <c r="R17" s="153">
        <v>0</v>
      </c>
      <c r="S17" s="154">
        <f>+R17-Q17</f>
        <v>0</v>
      </c>
      <c r="T17" s="152">
        <f t="shared" si="1"/>
        <v>491234136.76999998</v>
      </c>
      <c r="U17" s="153">
        <f t="shared" si="1"/>
        <v>614149836.51000011</v>
      </c>
      <c r="V17" s="153">
        <f>+U17-T17</f>
        <v>122915699.74000013</v>
      </c>
      <c r="W17" s="234">
        <f>IF(T17=0,"",V17/T17)</f>
        <v>0.25021815574179102</v>
      </c>
      <c r="Y17" s="35"/>
    </row>
    <row r="18" spans="1:25" x14ac:dyDescent="0.2">
      <c r="A18" s="96" t="s">
        <v>61</v>
      </c>
      <c r="B18" s="152">
        <f>+Egresos_1!F24</f>
        <v>171908551</v>
      </c>
      <c r="C18" s="153">
        <f>+Egresos_1!J24</f>
        <v>124661954</v>
      </c>
      <c r="D18" s="154">
        <f>+C18-B18</f>
        <v>-47246597</v>
      </c>
      <c r="E18" s="152">
        <v>170894105.29999998</v>
      </c>
      <c r="F18" s="153">
        <v>124124701.96999998</v>
      </c>
      <c r="G18" s="154">
        <f>+F18-E18</f>
        <v>-46769403.329999998</v>
      </c>
      <c r="H18" s="155">
        <v>0</v>
      </c>
      <c r="I18" s="153">
        <v>0</v>
      </c>
      <c r="J18" s="154">
        <f>+I18-H18</f>
        <v>0</v>
      </c>
      <c r="K18" s="152">
        <v>0</v>
      </c>
      <c r="L18" s="153">
        <v>0</v>
      </c>
      <c r="M18" s="154">
        <f>+L18-K18</f>
        <v>0</v>
      </c>
      <c r="N18" s="152">
        <v>0</v>
      </c>
      <c r="O18" s="153">
        <v>0</v>
      </c>
      <c r="P18" s="154">
        <f>+O18-N18</f>
        <v>0</v>
      </c>
      <c r="Q18" s="152">
        <v>0</v>
      </c>
      <c r="R18" s="153">
        <v>0</v>
      </c>
      <c r="S18" s="154">
        <f>+R18-Q18</f>
        <v>0</v>
      </c>
      <c r="T18" s="152">
        <f t="shared" si="1"/>
        <v>170894105.29999998</v>
      </c>
      <c r="U18" s="153">
        <f t="shared" si="1"/>
        <v>124124701.96999998</v>
      </c>
      <c r="V18" s="153">
        <f>+U18-T18</f>
        <v>-46769403.329999998</v>
      </c>
      <c r="W18" s="234">
        <f>IF(T18=0,"",V18/T18)</f>
        <v>-0.27367476044827627</v>
      </c>
      <c r="Y18" s="35"/>
    </row>
    <row r="19" spans="1:25" ht="5.0999999999999996" customHeight="1" x14ac:dyDescent="0.2">
      <c r="A19" s="34"/>
      <c r="B19" s="152"/>
      <c r="C19" s="153"/>
      <c r="D19" s="154"/>
      <c r="E19" s="152"/>
      <c r="F19" s="153"/>
      <c r="G19" s="154"/>
      <c r="H19" s="155"/>
      <c r="I19" s="153"/>
      <c r="J19" s="154"/>
      <c r="K19" s="152"/>
      <c r="L19" s="153"/>
      <c r="M19" s="154"/>
      <c r="N19" s="152"/>
      <c r="O19" s="153"/>
      <c r="P19" s="154"/>
      <c r="Q19" s="152"/>
      <c r="R19" s="153"/>
      <c r="S19" s="154"/>
      <c r="T19" s="152"/>
      <c r="U19" s="153"/>
      <c r="V19" s="153"/>
      <c r="W19" s="234" t="str">
        <f t="shared" si="0"/>
        <v/>
      </c>
    </row>
    <row r="20" spans="1:25" x14ac:dyDescent="0.2">
      <c r="A20" s="109" t="s">
        <v>16</v>
      </c>
      <c r="B20" s="147">
        <f>+B22+B23</f>
        <v>695056864</v>
      </c>
      <c r="C20" s="150">
        <f>+C22+C23</f>
        <v>1402247484</v>
      </c>
      <c r="D20" s="149">
        <f>+C20-B20</f>
        <v>707190620</v>
      </c>
      <c r="E20" s="147">
        <f>+E22+E23</f>
        <v>547660616.87000012</v>
      </c>
      <c r="F20" s="150">
        <f>+F22+F23</f>
        <v>1322587211.8399994</v>
      </c>
      <c r="G20" s="149">
        <f>+F20-E20</f>
        <v>774926594.96999931</v>
      </c>
      <c r="H20" s="167">
        <f>+H22+H23</f>
        <v>0</v>
      </c>
      <c r="I20" s="148">
        <f>+I22+I23</f>
        <v>0</v>
      </c>
      <c r="J20" s="151">
        <f>+I20-H20</f>
        <v>0</v>
      </c>
      <c r="K20" s="147">
        <f>+K22+K23</f>
        <v>73133514.169999972</v>
      </c>
      <c r="L20" s="150">
        <f>+L22+L23</f>
        <v>46049407.090000004</v>
      </c>
      <c r="M20" s="151">
        <f>+L20-K20</f>
        <v>-27084107.079999968</v>
      </c>
      <c r="N20" s="147">
        <f>+N22+N23</f>
        <v>12013325.360000001</v>
      </c>
      <c r="O20" s="150">
        <f>+O22+O23</f>
        <v>17919555.210000001</v>
      </c>
      <c r="P20" s="149">
        <f>+O20-N20</f>
        <v>5906229.8499999996</v>
      </c>
      <c r="Q20" s="147">
        <f>+Q22+Q23</f>
        <v>0</v>
      </c>
      <c r="R20" s="150">
        <f>+R22+R23</f>
        <v>694128.92999999993</v>
      </c>
      <c r="S20" s="149">
        <f>+R20-Q20</f>
        <v>694128.92999999993</v>
      </c>
      <c r="T20" s="147">
        <f>+T22+T23</f>
        <v>632807456.40000021</v>
      </c>
      <c r="U20" s="150">
        <f>+U22+U23</f>
        <v>1387250303.0699992</v>
      </c>
      <c r="V20" s="148">
        <f>+U20-T20</f>
        <v>754442846.669999</v>
      </c>
      <c r="W20" s="233">
        <f t="shared" si="0"/>
        <v>1.1922154820393149</v>
      </c>
      <c r="X20" s="36"/>
    </row>
    <row r="21" spans="1:25" ht="5.0999999999999996" customHeight="1" x14ac:dyDescent="0.2">
      <c r="A21" s="34"/>
      <c r="B21" s="152"/>
      <c r="C21" s="153"/>
      <c r="D21" s="154"/>
      <c r="E21" s="152"/>
      <c r="F21" s="153"/>
      <c r="G21" s="154"/>
      <c r="H21" s="155"/>
      <c r="I21" s="153"/>
      <c r="J21" s="154"/>
      <c r="K21" s="152"/>
      <c r="L21" s="153"/>
      <c r="M21" s="154"/>
      <c r="N21" s="152"/>
      <c r="O21" s="153"/>
      <c r="P21" s="154"/>
      <c r="Q21" s="152"/>
      <c r="R21" s="153"/>
      <c r="S21" s="154"/>
      <c r="T21" s="152"/>
      <c r="U21" s="153"/>
      <c r="V21" s="153"/>
      <c r="W21" s="234" t="str">
        <f t="shared" si="0"/>
        <v/>
      </c>
      <c r="X21" s="36"/>
    </row>
    <row r="22" spans="1:25" x14ac:dyDescent="0.2">
      <c r="A22" s="96" t="s">
        <v>99</v>
      </c>
      <c r="B22" s="152">
        <f>+Egresos_1!F26</f>
        <v>6292185</v>
      </c>
      <c r="C22" s="153">
        <f>+Egresos_1!J26</f>
        <v>115909615</v>
      </c>
      <c r="D22" s="154">
        <f>+C22-B22</f>
        <v>109617430</v>
      </c>
      <c r="E22" s="152">
        <v>65306</v>
      </c>
      <c r="F22" s="153">
        <v>114794239.32000001</v>
      </c>
      <c r="G22" s="154">
        <f>+F22-E22</f>
        <v>114728933.32000001</v>
      </c>
      <c r="H22" s="155">
        <v>0</v>
      </c>
      <c r="I22" s="168">
        <v>0</v>
      </c>
      <c r="J22" s="154">
        <f>+I22-H22</f>
        <v>0</v>
      </c>
      <c r="K22" s="152">
        <v>0</v>
      </c>
      <c r="L22" s="153">
        <v>0</v>
      </c>
      <c r="M22" s="154">
        <f>+L22-K22</f>
        <v>0</v>
      </c>
      <c r="N22" s="152">
        <v>0</v>
      </c>
      <c r="O22" s="153">
        <v>0</v>
      </c>
      <c r="P22" s="154">
        <f>+O22-N22</f>
        <v>0</v>
      </c>
      <c r="Q22" s="152">
        <v>0</v>
      </c>
      <c r="R22" s="153"/>
      <c r="S22" s="154">
        <f>+R22-Q22</f>
        <v>0</v>
      </c>
      <c r="T22" s="152">
        <f>+E22+H22+K22+N22+Q22</f>
        <v>65306</v>
      </c>
      <c r="U22" s="156">
        <f>+F22+I22+L22+O22+R22</f>
        <v>114794239.32000001</v>
      </c>
      <c r="V22" s="153">
        <f>+U22-T22</f>
        <v>114728933.32000001</v>
      </c>
      <c r="W22" s="234">
        <f t="shared" si="0"/>
        <v>1756.7900854439104</v>
      </c>
      <c r="X22" s="36"/>
    </row>
    <row r="23" spans="1:25" x14ac:dyDescent="0.2">
      <c r="A23" s="72" t="s">
        <v>39</v>
      </c>
      <c r="B23" s="147">
        <f>+B24+B25</f>
        <v>688764679</v>
      </c>
      <c r="C23" s="148">
        <f>+C24+C25</f>
        <v>1286337869</v>
      </c>
      <c r="D23" s="149">
        <f>+C23-B23</f>
        <v>597573190</v>
      </c>
      <c r="E23" s="147">
        <f>+E24+E25</f>
        <v>547595310.87000012</v>
      </c>
      <c r="F23" s="148">
        <f>+F24+F25</f>
        <v>1207792972.5199995</v>
      </c>
      <c r="G23" s="149">
        <f>+F23-E23</f>
        <v>660197661.64999938</v>
      </c>
      <c r="H23" s="167">
        <f>+H24+H25</f>
        <v>0</v>
      </c>
      <c r="I23" s="148">
        <f>+I24+I25</f>
        <v>0</v>
      </c>
      <c r="J23" s="149">
        <f>+I23-H23</f>
        <v>0</v>
      </c>
      <c r="K23" s="147">
        <f>+K24+K25</f>
        <v>73133514.169999972</v>
      </c>
      <c r="L23" s="148">
        <f>+L24+L25</f>
        <v>46049407.090000004</v>
      </c>
      <c r="M23" s="149">
        <f>+L23-K23</f>
        <v>-27084107.079999968</v>
      </c>
      <c r="N23" s="147">
        <f>+N24+N25</f>
        <v>12013325.360000001</v>
      </c>
      <c r="O23" s="148">
        <f>+O24+O25</f>
        <v>17919555.210000001</v>
      </c>
      <c r="P23" s="149">
        <f>+O23-N23</f>
        <v>5906229.8499999996</v>
      </c>
      <c r="Q23" s="147">
        <f>+Q24+Q25</f>
        <v>0</v>
      </c>
      <c r="R23" s="148">
        <f>+R24+R25</f>
        <v>694128.92999999993</v>
      </c>
      <c r="S23" s="149">
        <f>+R23-Q23</f>
        <v>694128.92999999993</v>
      </c>
      <c r="T23" s="147">
        <f>SUM(T24:T25)</f>
        <v>632742150.40000021</v>
      </c>
      <c r="U23" s="148">
        <f>SUM(U24:U25)</f>
        <v>1272456063.7499993</v>
      </c>
      <c r="V23" s="148">
        <f>+U23-T23</f>
        <v>639713913.34999907</v>
      </c>
      <c r="W23" s="233">
        <f t="shared" si="0"/>
        <v>1.01101833178901</v>
      </c>
      <c r="Y23" s="35"/>
    </row>
    <row r="24" spans="1:25" x14ac:dyDescent="0.2">
      <c r="A24" s="97" t="s">
        <v>57</v>
      </c>
      <c r="B24" s="152">
        <f>+Egresos_1!F29</f>
        <v>663653675</v>
      </c>
      <c r="C24" s="153">
        <f>+Egresos_1!J29</f>
        <v>1235769264</v>
      </c>
      <c r="D24" s="154">
        <f>+C24-B24</f>
        <v>572115589</v>
      </c>
      <c r="E24" s="152">
        <v>531334553.02000016</v>
      </c>
      <c r="F24" s="157">
        <v>1173100575.3199995</v>
      </c>
      <c r="G24" s="154">
        <f>+F24-E24</f>
        <v>641766022.29999924</v>
      </c>
      <c r="H24" s="155">
        <v>0</v>
      </c>
      <c r="I24" s="153">
        <v>0</v>
      </c>
      <c r="J24" s="154">
        <f>+I24-H24</f>
        <v>0</v>
      </c>
      <c r="K24" s="152">
        <v>73133514.169999972</v>
      </c>
      <c r="L24" s="157">
        <v>46049407.090000004</v>
      </c>
      <c r="M24" s="154">
        <f>+L24-K24</f>
        <v>-27084107.079999968</v>
      </c>
      <c r="N24" s="152">
        <v>6507192.0800000001</v>
      </c>
      <c r="O24" s="157">
        <v>7157740.25</v>
      </c>
      <c r="P24" s="154">
        <f>+O24-N24</f>
        <v>650548.16999999993</v>
      </c>
      <c r="Q24" s="152">
        <v>0</v>
      </c>
      <c r="R24" s="157">
        <v>0</v>
      </c>
      <c r="S24" s="154">
        <f>+R24-Q24</f>
        <v>0</v>
      </c>
      <c r="T24" s="152">
        <f>+E24+H24+K24+N24+Q24</f>
        <v>610975259.27000022</v>
      </c>
      <c r="U24" s="153">
        <f>+F24+I24+L24+O24+R24</f>
        <v>1226307722.6599994</v>
      </c>
      <c r="V24" s="153">
        <f>+U24-T24</f>
        <v>615332463.38999915</v>
      </c>
      <c r="W24" s="234">
        <f t="shared" si="0"/>
        <v>1.0071315557445075</v>
      </c>
      <c r="Y24" s="35"/>
    </row>
    <row r="25" spans="1:25" ht="15.75" thickBot="1" x14ac:dyDescent="0.25">
      <c r="A25" s="98" t="s">
        <v>58</v>
      </c>
      <c r="B25" s="152">
        <f>+Egresos_1!F30</f>
        <v>25111004</v>
      </c>
      <c r="C25" s="157">
        <f>+Egresos_1!J30</f>
        <v>50568605</v>
      </c>
      <c r="D25" s="154">
        <f>+C25-B25</f>
        <v>25457601</v>
      </c>
      <c r="E25" s="152">
        <v>16260757.85000002</v>
      </c>
      <c r="F25" s="158">
        <v>34692397.199999996</v>
      </c>
      <c r="G25" s="154">
        <f>+F25-E25</f>
        <v>18431639.349999975</v>
      </c>
      <c r="H25" s="169">
        <v>0</v>
      </c>
      <c r="I25" s="170">
        <v>0</v>
      </c>
      <c r="J25" s="154">
        <f>+I25-H25</f>
        <v>0</v>
      </c>
      <c r="K25" s="152">
        <v>0</v>
      </c>
      <c r="L25" s="158">
        <v>0</v>
      </c>
      <c r="M25" s="154">
        <f>+L25-K25</f>
        <v>0</v>
      </c>
      <c r="N25" s="152">
        <v>5506133.2800000012</v>
      </c>
      <c r="O25" s="158">
        <v>10761814.960000001</v>
      </c>
      <c r="P25" s="154">
        <f>+O25-N25</f>
        <v>5255681.68</v>
      </c>
      <c r="Q25" s="152">
        <v>0</v>
      </c>
      <c r="R25" s="158">
        <v>694128.92999999993</v>
      </c>
      <c r="S25" s="154">
        <f>+R25-Q25</f>
        <v>694128.92999999993</v>
      </c>
      <c r="T25" s="152">
        <f>+E25+H25+K25+N25+Q25</f>
        <v>21766891.130000021</v>
      </c>
      <c r="U25" s="153">
        <f>+F25+I25+L25+O25+R25</f>
        <v>46148341.089999996</v>
      </c>
      <c r="V25" s="153">
        <f>+U25-T25</f>
        <v>24381449.959999975</v>
      </c>
      <c r="W25" s="234">
        <f t="shared" si="0"/>
        <v>1.1201163186044727</v>
      </c>
      <c r="Y25" s="35"/>
    </row>
    <row r="26" spans="1:25" ht="15.75" thickBot="1" x14ac:dyDescent="0.25">
      <c r="A26" s="114" t="s">
        <v>17</v>
      </c>
      <c r="B26" s="159">
        <f>+B12+B20</f>
        <v>5974924111</v>
      </c>
      <c r="C26" s="159">
        <f>+C12+C20</f>
        <v>10137971200</v>
      </c>
      <c r="D26" s="160">
        <f>+C26-B26</f>
        <v>4163047089</v>
      </c>
      <c r="E26" s="159">
        <f>+E12+E20</f>
        <v>5191028354.1700249</v>
      </c>
      <c r="F26" s="161">
        <f>+F12+F20</f>
        <v>9282393434.380024</v>
      </c>
      <c r="G26" s="160">
        <f>+F26-E26</f>
        <v>4091365080.2099991</v>
      </c>
      <c r="H26" s="159">
        <f>+H12+H20</f>
        <v>0</v>
      </c>
      <c r="I26" s="162">
        <f>+I12+I20</f>
        <v>0</v>
      </c>
      <c r="J26" s="160">
        <f>+I26-H26</f>
        <v>0</v>
      </c>
      <c r="K26" s="159">
        <f>+K12+K20</f>
        <v>73133514.169999972</v>
      </c>
      <c r="L26" s="162">
        <f>+L12+L20</f>
        <v>46049407.090000004</v>
      </c>
      <c r="M26" s="163">
        <f>+L26-K26</f>
        <v>-27084107.079999968</v>
      </c>
      <c r="N26" s="159">
        <f>+N12+N20</f>
        <v>489714855.11999977</v>
      </c>
      <c r="O26" s="161">
        <f>+O12+O20</f>
        <v>730554278.0599997</v>
      </c>
      <c r="P26" s="160">
        <f>+O26-N26</f>
        <v>240839422.93999994</v>
      </c>
      <c r="Q26" s="159">
        <f>+Q12+Q20</f>
        <v>0</v>
      </c>
      <c r="R26" s="161">
        <f>+R12+R20</f>
        <v>2897292.7699999996</v>
      </c>
      <c r="S26" s="160">
        <f>+R26-Q26</f>
        <v>2897292.7699999996</v>
      </c>
      <c r="T26" s="159">
        <f>+T12+T20</f>
        <v>5753876723.4600258</v>
      </c>
      <c r="U26" s="161">
        <f>+U12+U20</f>
        <v>10061894412.300022</v>
      </c>
      <c r="V26" s="161">
        <f>+U26-T26</f>
        <v>4308017688.8399963</v>
      </c>
      <c r="W26" s="235">
        <f>IF(T26=0,"",V26/T26)</f>
        <v>0.74871567395163463</v>
      </c>
    </row>
    <row r="27" spans="1:25" x14ac:dyDescent="0.2">
      <c r="A27" s="57" t="s">
        <v>142</v>
      </c>
      <c r="B27" s="5"/>
      <c r="C27" s="5"/>
      <c r="D27" s="5"/>
      <c r="E27" s="5"/>
      <c r="F27" s="5"/>
      <c r="G27" s="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85"/>
    </row>
    <row r="28" spans="1:25" x14ac:dyDescent="0.2">
      <c r="A28" s="56" t="s">
        <v>143</v>
      </c>
      <c r="E28" s="58"/>
      <c r="F28" s="4"/>
      <c r="G28" s="4"/>
      <c r="H28" s="58"/>
      <c r="I28" s="4"/>
      <c r="J28" s="4"/>
      <c r="K28" s="58"/>
      <c r="L28" s="4"/>
      <c r="M28" s="4"/>
      <c r="N28" s="58"/>
      <c r="O28" s="4"/>
      <c r="P28" s="4"/>
      <c r="Q28" s="4"/>
      <c r="R28" s="4"/>
      <c r="S28" s="4"/>
      <c r="T28" s="58"/>
      <c r="U28" s="4"/>
      <c r="V28" s="4"/>
      <c r="W28" s="85"/>
    </row>
    <row r="29" spans="1:25" x14ac:dyDescent="0.2">
      <c r="A29" s="1"/>
      <c r="E29" s="41"/>
      <c r="F29" s="41"/>
      <c r="G29" s="41"/>
      <c r="H29" s="41"/>
      <c r="I29" s="41"/>
      <c r="J29" s="41"/>
      <c r="K29" s="41"/>
      <c r="L29" s="41"/>
      <c r="M29" s="41"/>
      <c r="N29" s="41"/>
      <c r="T29" s="164"/>
    </row>
    <row r="30" spans="1:25" x14ac:dyDescent="0.2">
      <c r="B30" s="38"/>
      <c r="H30" s="166"/>
      <c r="T30" s="38"/>
    </row>
    <row r="31" spans="1:25" x14ac:dyDescent="0.2">
      <c r="C31" s="38"/>
      <c r="U31" s="38"/>
    </row>
  </sheetData>
  <mergeCells count="13">
    <mergeCell ref="K9:M9"/>
    <mergeCell ref="A2:W2"/>
    <mergeCell ref="A3:W3"/>
    <mergeCell ref="A1:W1"/>
    <mergeCell ref="B8:D8"/>
    <mergeCell ref="E8:W8"/>
    <mergeCell ref="A9:A10"/>
    <mergeCell ref="T9:W9"/>
    <mergeCell ref="N9:P9"/>
    <mergeCell ref="B9:D9"/>
    <mergeCell ref="E9:G9"/>
    <mergeCell ref="Q9:S9"/>
    <mergeCell ref="H9:J9"/>
  </mergeCells>
  <phoneticPr fontId="21" type="noConversion"/>
  <printOptions horizontalCentered="1"/>
  <pageMargins left="0.19685039370078741" right="0.19685039370078741" top="0.98425196850393704" bottom="0.98425196850393704" header="0" footer="0"/>
  <pageSetup paperSize="9" scale="56" orientation="landscape" r:id="rId1"/>
  <headerFooter alignWithMargins="0">
    <oddFooter>Página &amp;P de &amp;N</oddFooter>
  </headerFooter>
  <ignoredErrors>
    <ignoredError sqref="M20 M12 M26 G12:G13 G19:G21 G26 D20 D26 D12 J20 J2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42"/>
  <sheetViews>
    <sheetView showGridLines="0" zoomScale="130" zoomScaleNormal="130" workbookViewId="0">
      <selection activeCell="B7" sqref="B7:B9"/>
    </sheetView>
  </sheetViews>
  <sheetFormatPr baseColWidth="10" defaultColWidth="16.5703125" defaultRowHeight="12.75" x14ac:dyDescent="0.2"/>
  <cols>
    <col min="1" max="1" width="5.7109375" style="6" customWidth="1"/>
    <col min="2" max="2" width="37.42578125" style="6" customWidth="1"/>
    <col min="3" max="3" width="0.85546875" style="6" customWidth="1"/>
    <col min="4" max="5" width="11.7109375" style="6" bestFit="1" customWidth="1"/>
    <col min="6" max="6" width="12.28515625" style="88" bestFit="1" customWidth="1"/>
    <col min="7" max="7" width="10.7109375" style="6" customWidth="1"/>
    <col min="8" max="8" width="10.85546875" style="6" bestFit="1" customWidth="1"/>
    <col min="9" max="9" width="12" style="88" customWidth="1"/>
    <col min="10" max="11" width="11.7109375" style="6" bestFit="1" customWidth="1"/>
    <col min="12" max="12" width="12.28515625" style="88" bestFit="1" customWidth="1"/>
    <col min="13" max="13" width="10.42578125" style="6" bestFit="1" customWidth="1"/>
    <col min="14" max="14" width="10.5703125" style="6" customWidth="1"/>
    <col min="15" max="15" width="10.7109375" style="88" bestFit="1" customWidth="1"/>
    <col min="16" max="16" width="10.140625" style="6" bestFit="1" customWidth="1"/>
    <col min="17" max="17" width="10.5703125" style="6" customWidth="1"/>
    <col min="18" max="18" width="10.7109375" style="88" bestFit="1" customWidth="1"/>
    <col min="19" max="20" width="11.7109375" style="6" bestFit="1" customWidth="1"/>
    <col min="21" max="21" width="12.28515625" style="88" bestFit="1" customWidth="1"/>
    <col min="22" max="22" width="8.7109375" style="88" bestFit="1" customWidth="1"/>
    <col min="23" max="16384" width="16.5703125" style="6"/>
  </cols>
  <sheetData>
    <row r="1" spans="1:24" ht="14.25" x14ac:dyDescent="0.2">
      <c r="B1" s="219" t="s">
        <v>150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</row>
    <row r="2" spans="1:24" x14ac:dyDescent="0.2">
      <c r="B2" s="220" t="s">
        <v>18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7"/>
    </row>
    <row r="3" spans="1:24" ht="15.75" x14ac:dyDescent="0.25">
      <c r="B3" s="221" t="s">
        <v>108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3"/>
    </row>
    <row r="4" spans="1:24" x14ac:dyDescent="0.2">
      <c r="B4" s="8" t="s">
        <v>23</v>
      </c>
      <c r="C4" s="8"/>
      <c r="D4" s="8"/>
      <c r="E4" s="8"/>
      <c r="F4" s="8"/>
      <c r="G4" s="8"/>
      <c r="H4" s="9"/>
      <c r="I4" s="90"/>
      <c r="J4" s="9"/>
      <c r="K4" s="9"/>
      <c r="L4" s="90"/>
      <c r="M4" s="9"/>
      <c r="N4" s="9"/>
      <c r="O4" s="90"/>
      <c r="P4" s="9"/>
      <c r="Q4" s="9"/>
      <c r="R4" s="90"/>
      <c r="S4" s="9"/>
      <c r="T4" s="9"/>
      <c r="U4" s="90"/>
      <c r="V4" s="90"/>
    </row>
    <row r="5" spans="1:24" x14ac:dyDescent="0.2">
      <c r="B5" s="8" t="s">
        <v>25</v>
      </c>
      <c r="C5" s="8"/>
      <c r="D5" s="10"/>
      <c r="E5" s="10"/>
      <c r="F5" s="87"/>
      <c r="G5" s="11"/>
      <c r="H5" s="11"/>
      <c r="I5" s="91"/>
      <c r="J5" s="11"/>
      <c r="K5" s="11"/>
      <c r="L5" s="91"/>
      <c r="M5" s="11"/>
      <c r="N5" s="11"/>
      <c r="O5" s="91"/>
      <c r="P5" s="11"/>
      <c r="Q5" s="11"/>
      <c r="R5" s="91"/>
      <c r="S5" s="11"/>
      <c r="T5" s="11"/>
      <c r="U5" s="91"/>
      <c r="V5" s="91"/>
    </row>
    <row r="6" spans="1:24" ht="13.5" thickBot="1" x14ac:dyDescent="0.25">
      <c r="B6" s="8"/>
      <c r="C6" s="8"/>
      <c r="D6" s="10"/>
      <c r="E6" s="10"/>
      <c r="F6" s="87"/>
      <c r="G6" s="11"/>
      <c r="H6" s="11"/>
      <c r="I6" s="91"/>
      <c r="J6" s="11"/>
      <c r="K6" s="11"/>
      <c r="L6" s="91"/>
      <c r="M6" s="11"/>
      <c r="N6" s="11"/>
      <c r="O6" s="91"/>
      <c r="P6" s="11"/>
      <c r="Q6" s="11"/>
      <c r="R6" s="91"/>
      <c r="S6" s="11"/>
      <c r="T6" s="11"/>
      <c r="U6" s="91"/>
      <c r="V6" s="91"/>
    </row>
    <row r="7" spans="1:24" ht="15.95" customHeight="1" thickBot="1" x14ac:dyDescent="0.25">
      <c r="A7" s="227" t="s">
        <v>60</v>
      </c>
      <c r="B7" s="227" t="s">
        <v>126</v>
      </c>
      <c r="C7" s="8"/>
      <c r="D7" s="208" t="s">
        <v>26</v>
      </c>
      <c r="E7" s="209"/>
      <c r="F7" s="210"/>
      <c r="G7" s="208" t="s">
        <v>148</v>
      </c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10"/>
    </row>
    <row r="8" spans="1:24" ht="16.5" customHeight="1" x14ac:dyDescent="0.2">
      <c r="A8" s="228"/>
      <c r="B8" s="228"/>
      <c r="C8" s="15"/>
      <c r="D8" s="222" t="s">
        <v>59</v>
      </c>
      <c r="E8" s="223"/>
      <c r="F8" s="224"/>
      <c r="G8" s="202" t="s">
        <v>19</v>
      </c>
      <c r="H8" s="203"/>
      <c r="I8" s="204"/>
      <c r="J8" s="202" t="s">
        <v>149</v>
      </c>
      <c r="K8" s="203"/>
      <c r="L8" s="204"/>
      <c r="M8" s="202" t="s">
        <v>20</v>
      </c>
      <c r="N8" s="203"/>
      <c r="O8" s="204"/>
      <c r="P8" s="202" t="s">
        <v>96</v>
      </c>
      <c r="Q8" s="203"/>
      <c r="R8" s="204"/>
      <c r="S8" s="202" t="s">
        <v>4</v>
      </c>
      <c r="T8" s="203"/>
      <c r="U8" s="203"/>
      <c r="V8" s="204"/>
    </row>
    <row r="9" spans="1:24" ht="17.25" customHeight="1" thickBot="1" x14ac:dyDescent="0.25">
      <c r="A9" s="229"/>
      <c r="B9" s="229"/>
      <c r="C9" s="14"/>
      <c r="D9" s="115">
        <v>2023</v>
      </c>
      <c r="E9" s="116">
        <v>2024</v>
      </c>
      <c r="F9" s="117" t="s">
        <v>13</v>
      </c>
      <c r="G9" s="115">
        <v>2023</v>
      </c>
      <c r="H9" s="116">
        <v>2024</v>
      </c>
      <c r="I9" s="117" t="s">
        <v>13</v>
      </c>
      <c r="J9" s="115">
        <v>2023</v>
      </c>
      <c r="K9" s="116">
        <v>2024</v>
      </c>
      <c r="L9" s="117" t="s">
        <v>13</v>
      </c>
      <c r="M9" s="115">
        <v>2023</v>
      </c>
      <c r="N9" s="116">
        <v>2024</v>
      </c>
      <c r="O9" s="117" t="s">
        <v>13</v>
      </c>
      <c r="P9" s="115">
        <v>2023</v>
      </c>
      <c r="Q9" s="116">
        <v>2024</v>
      </c>
      <c r="R9" s="117" t="s">
        <v>13</v>
      </c>
      <c r="S9" s="115">
        <v>2023</v>
      </c>
      <c r="T9" s="116">
        <v>2024</v>
      </c>
      <c r="U9" s="116" t="s">
        <v>13</v>
      </c>
      <c r="V9" s="118" t="s">
        <v>14</v>
      </c>
    </row>
    <row r="10" spans="1:24" ht="5.0999999999999996" customHeight="1" x14ac:dyDescent="0.2">
      <c r="A10" s="43"/>
      <c r="B10" s="44"/>
      <c r="C10" s="22"/>
      <c r="D10" s="119"/>
      <c r="E10" s="120"/>
      <c r="F10" s="121"/>
      <c r="G10" s="122"/>
      <c r="H10" s="120"/>
      <c r="I10" s="121"/>
      <c r="J10" s="122"/>
      <c r="K10" s="120"/>
      <c r="L10" s="121"/>
      <c r="M10" s="122"/>
      <c r="N10" s="120"/>
      <c r="O10" s="121"/>
      <c r="P10" s="122"/>
      <c r="Q10" s="120"/>
      <c r="R10" s="123"/>
      <c r="S10" s="124"/>
      <c r="T10" s="120"/>
      <c r="U10" s="121"/>
      <c r="V10" s="92"/>
    </row>
    <row r="11" spans="1:24" ht="12.75" customHeight="1" x14ac:dyDescent="0.2">
      <c r="A11" s="16"/>
      <c r="B11" s="29"/>
      <c r="C11" s="26"/>
      <c r="D11" s="45"/>
      <c r="E11" s="46"/>
      <c r="F11" s="125"/>
      <c r="G11" s="45"/>
      <c r="H11" s="46"/>
      <c r="I11" s="125"/>
      <c r="J11" s="45"/>
      <c r="K11" s="46"/>
      <c r="L11" s="125"/>
      <c r="M11" s="45"/>
      <c r="N11" s="46"/>
      <c r="O11" s="125"/>
      <c r="P11" s="45"/>
      <c r="Q11" s="46"/>
      <c r="R11" s="125"/>
      <c r="S11" s="45"/>
      <c r="T11" s="46"/>
      <c r="U11" s="125"/>
      <c r="V11" s="230"/>
      <c r="X11" s="12"/>
    </row>
    <row r="12" spans="1:24" ht="12.75" customHeight="1" x14ac:dyDescent="0.2">
      <c r="A12" s="16" t="s">
        <v>122</v>
      </c>
      <c r="B12" s="29" t="s">
        <v>123</v>
      </c>
      <c r="C12" s="26"/>
      <c r="D12" s="45">
        <v>101120</v>
      </c>
      <c r="E12" s="46">
        <v>0</v>
      </c>
      <c r="F12" s="126">
        <f>+E12-D12</f>
        <v>-101120</v>
      </c>
      <c r="G12" s="45">
        <v>0</v>
      </c>
      <c r="H12" s="46">
        <v>0</v>
      </c>
      <c r="I12" s="126">
        <f>+H12-G12</f>
        <v>0</v>
      </c>
      <c r="J12" s="45">
        <v>0</v>
      </c>
      <c r="K12" s="46">
        <v>0</v>
      </c>
      <c r="L12" s="126">
        <f>+K12-J12</f>
        <v>0</v>
      </c>
      <c r="M12" s="45">
        <v>0</v>
      </c>
      <c r="N12" s="46">
        <v>0</v>
      </c>
      <c r="O12" s="126">
        <f>+N12-M12</f>
        <v>0</v>
      </c>
      <c r="P12" s="45">
        <v>0</v>
      </c>
      <c r="Q12" s="46">
        <v>0</v>
      </c>
      <c r="R12" s="126">
        <f>+Q12-P12</f>
        <v>0</v>
      </c>
      <c r="S12" s="45">
        <f>+G12+J12+M12+P12</f>
        <v>0</v>
      </c>
      <c r="T12" s="46">
        <f>+H12+K12+N12+Q12</f>
        <v>0</v>
      </c>
      <c r="U12" s="126">
        <f>+T12-S12</f>
        <v>0</v>
      </c>
      <c r="V12" s="230" t="str">
        <f>IF(S12=0," ",U12/S12)</f>
        <v xml:space="preserve"> </v>
      </c>
      <c r="X12" s="12"/>
    </row>
    <row r="13" spans="1:24" ht="12.75" customHeight="1" x14ac:dyDescent="0.2">
      <c r="A13" s="16"/>
      <c r="B13" s="29"/>
      <c r="C13" s="26"/>
      <c r="D13" s="45"/>
      <c r="E13" s="46"/>
      <c r="F13" s="125"/>
      <c r="G13" s="45"/>
      <c r="H13" s="46"/>
      <c r="I13" s="125"/>
      <c r="J13" s="45"/>
      <c r="K13" s="46"/>
      <c r="L13" s="125"/>
      <c r="M13" s="45"/>
      <c r="N13" s="46"/>
      <c r="O13" s="125"/>
      <c r="P13" s="45"/>
      <c r="Q13" s="46"/>
      <c r="R13" s="125"/>
      <c r="S13" s="45"/>
      <c r="T13" s="46"/>
      <c r="U13" s="125"/>
      <c r="V13" s="230"/>
      <c r="X13" s="12"/>
    </row>
    <row r="14" spans="1:24" ht="12.75" customHeight="1" x14ac:dyDescent="0.2">
      <c r="A14" s="16" t="s">
        <v>41</v>
      </c>
      <c r="B14" s="29" t="s">
        <v>110</v>
      </c>
      <c r="C14" s="26"/>
      <c r="D14" s="45">
        <v>0</v>
      </c>
      <c r="E14" s="46">
        <v>0</v>
      </c>
      <c r="F14" s="126">
        <f t="shared" ref="F14:F24" si="0">+E14-D14</f>
        <v>0</v>
      </c>
      <c r="G14" s="45">
        <v>0</v>
      </c>
      <c r="H14" s="46">
        <v>2700347</v>
      </c>
      <c r="I14" s="126">
        <f>+H14-G14</f>
        <v>2700347</v>
      </c>
      <c r="J14" s="45">
        <v>0</v>
      </c>
      <c r="K14" s="46">
        <v>0</v>
      </c>
      <c r="L14" s="126">
        <f>+K14-J14</f>
        <v>0</v>
      </c>
      <c r="M14" s="45">
        <v>0</v>
      </c>
      <c r="N14" s="46">
        <v>0</v>
      </c>
      <c r="O14" s="126">
        <f>+N14-M14</f>
        <v>0</v>
      </c>
      <c r="P14" s="45">
        <v>0</v>
      </c>
      <c r="Q14" s="46">
        <v>0</v>
      </c>
      <c r="R14" s="126">
        <f>+Q14-P14</f>
        <v>0</v>
      </c>
      <c r="S14" s="45">
        <f t="shared" ref="S14:T16" si="1">+G14+J14+M14+P14</f>
        <v>0</v>
      </c>
      <c r="T14" s="46">
        <f t="shared" si="1"/>
        <v>2700347</v>
      </c>
      <c r="U14" s="126">
        <f t="shared" ref="U14:U24" si="2">+T14-S14</f>
        <v>2700347</v>
      </c>
      <c r="V14" s="230" t="str">
        <f>IF(S14=0," ",U14/S14)</f>
        <v xml:space="preserve"> </v>
      </c>
      <c r="X14" s="12"/>
    </row>
    <row r="15" spans="1:24" ht="12.75" customHeight="1" x14ac:dyDescent="0.2">
      <c r="A15" s="16" t="s">
        <v>42</v>
      </c>
      <c r="B15" s="29" t="s">
        <v>111</v>
      </c>
      <c r="C15" s="26"/>
      <c r="D15" s="45">
        <v>0</v>
      </c>
      <c r="E15" s="46">
        <v>0</v>
      </c>
      <c r="F15" s="126">
        <f t="shared" si="0"/>
        <v>0</v>
      </c>
      <c r="G15" s="45">
        <v>788</v>
      </c>
      <c r="H15" s="46">
        <v>6692966</v>
      </c>
      <c r="I15" s="126">
        <f>+H15-G15</f>
        <v>6692178</v>
      </c>
      <c r="J15" s="45">
        <v>0</v>
      </c>
      <c r="K15" s="46">
        <v>0</v>
      </c>
      <c r="L15" s="126">
        <f>+K15-J15</f>
        <v>0</v>
      </c>
      <c r="M15" s="45">
        <v>0</v>
      </c>
      <c r="N15" s="46">
        <v>0</v>
      </c>
      <c r="O15" s="126">
        <f>+N15-M15</f>
        <v>0</v>
      </c>
      <c r="P15" s="45">
        <v>0</v>
      </c>
      <c r="Q15" s="46">
        <v>0</v>
      </c>
      <c r="R15" s="126">
        <f>+Q15-P15</f>
        <v>0</v>
      </c>
      <c r="S15" s="45">
        <f t="shared" si="1"/>
        <v>788</v>
      </c>
      <c r="T15" s="46">
        <f t="shared" si="1"/>
        <v>6692966</v>
      </c>
      <c r="U15" s="126">
        <f t="shared" si="2"/>
        <v>6692178</v>
      </c>
      <c r="V15" s="230">
        <f>IF(S15=0," ",U15/S15)</f>
        <v>8492.6116751269037</v>
      </c>
      <c r="X15" s="12"/>
    </row>
    <row r="16" spans="1:24" ht="12.75" customHeight="1" x14ac:dyDescent="0.2">
      <c r="A16" s="16" t="s">
        <v>43</v>
      </c>
      <c r="B16" s="29" t="s">
        <v>112</v>
      </c>
      <c r="C16" s="26"/>
      <c r="D16" s="45">
        <v>0</v>
      </c>
      <c r="E16" s="46">
        <v>0</v>
      </c>
      <c r="F16" s="126">
        <f t="shared" si="0"/>
        <v>0</v>
      </c>
      <c r="G16" s="45">
        <v>0</v>
      </c>
      <c r="H16" s="46">
        <v>5288551</v>
      </c>
      <c r="I16" s="126">
        <f>+H16-G16</f>
        <v>5288551</v>
      </c>
      <c r="J16" s="45">
        <v>0</v>
      </c>
      <c r="K16" s="46">
        <v>0</v>
      </c>
      <c r="L16" s="126">
        <f>+K16-J16</f>
        <v>0</v>
      </c>
      <c r="M16" s="45">
        <v>0</v>
      </c>
      <c r="N16" s="46">
        <v>0</v>
      </c>
      <c r="O16" s="126">
        <f>+N16-M16</f>
        <v>0</v>
      </c>
      <c r="P16" s="45">
        <v>0</v>
      </c>
      <c r="Q16" s="46">
        <v>0</v>
      </c>
      <c r="R16" s="126">
        <f>+Q16-P16</f>
        <v>0</v>
      </c>
      <c r="S16" s="45">
        <f t="shared" si="1"/>
        <v>0</v>
      </c>
      <c r="T16" s="46">
        <f t="shared" si="1"/>
        <v>5288551</v>
      </c>
      <c r="U16" s="126">
        <f t="shared" si="2"/>
        <v>5288551</v>
      </c>
      <c r="V16" s="230" t="str">
        <f>IF(S16=0," ",U16/S16)</f>
        <v xml:space="preserve"> </v>
      </c>
      <c r="X16" s="12"/>
    </row>
    <row r="17" spans="1:25" ht="12.75" customHeight="1" x14ac:dyDescent="0.2">
      <c r="A17" s="16"/>
      <c r="B17" s="29"/>
      <c r="C17" s="26"/>
      <c r="D17" s="45"/>
      <c r="E17" s="46"/>
      <c r="F17" s="126"/>
      <c r="G17" s="45"/>
      <c r="H17" s="46"/>
      <c r="I17" s="126"/>
      <c r="J17" s="45"/>
      <c r="K17" s="46"/>
      <c r="L17" s="126"/>
      <c r="M17" s="45"/>
      <c r="N17" s="46"/>
      <c r="O17" s="126"/>
      <c r="P17" s="45"/>
      <c r="Q17" s="46"/>
      <c r="R17" s="126"/>
      <c r="S17" s="45"/>
      <c r="T17" s="46"/>
      <c r="U17" s="126"/>
      <c r="V17" s="230"/>
      <c r="X17" s="12"/>
    </row>
    <row r="18" spans="1:25" ht="12.75" customHeight="1" x14ac:dyDescent="0.2">
      <c r="A18" s="17" t="s">
        <v>46</v>
      </c>
      <c r="B18" s="29" t="s">
        <v>113</v>
      </c>
      <c r="C18" s="26"/>
      <c r="D18" s="45">
        <v>662214635</v>
      </c>
      <c r="E18" s="46">
        <v>665712072</v>
      </c>
      <c r="F18" s="126">
        <f>+E18-D18</f>
        <v>3497437</v>
      </c>
      <c r="G18" s="45">
        <v>0</v>
      </c>
      <c r="H18" s="46">
        <v>0</v>
      </c>
      <c r="I18" s="126">
        <f>+H18-G18</f>
        <v>0</v>
      </c>
      <c r="J18" s="45">
        <v>0</v>
      </c>
      <c r="K18" s="46">
        <v>0</v>
      </c>
      <c r="L18" s="126">
        <f>+K18-J18</f>
        <v>0</v>
      </c>
      <c r="M18" s="45">
        <v>663016552</v>
      </c>
      <c r="N18" s="46">
        <v>642382248</v>
      </c>
      <c r="O18" s="126">
        <f>+N18-M18</f>
        <v>-20634304</v>
      </c>
      <c r="P18" s="45">
        <v>0</v>
      </c>
      <c r="Q18" s="46">
        <v>4869640</v>
      </c>
      <c r="R18" s="126">
        <f t="shared" ref="R18:R24" si="3">+Q18-P18</f>
        <v>4869640</v>
      </c>
      <c r="S18" s="45">
        <f>+G18+J18+M18+P18</f>
        <v>663016552</v>
      </c>
      <c r="T18" s="46">
        <f>+H18+K18+N18+Q18</f>
        <v>647251888</v>
      </c>
      <c r="U18" s="126">
        <f>+T18-S18</f>
        <v>-15764664</v>
      </c>
      <c r="V18" s="230">
        <f>IF(S18=0," ",U18/S18)</f>
        <v>-2.377718015100172E-2</v>
      </c>
      <c r="X18" s="12"/>
    </row>
    <row r="19" spans="1:25" ht="12.75" customHeight="1" x14ac:dyDescent="0.2">
      <c r="A19" s="16" t="s">
        <v>92</v>
      </c>
      <c r="B19" s="29" t="s">
        <v>114</v>
      </c>
      <c r="C19" s="26"/>
      <c r="D19" s="45">
        <v>0</v>
      </c>
      <c r="E19" s="46">
        <v>165988</v>
      </c>
      <c r="F19" s="126">
        <f>+E19-D19</f>
        <v>165988</v>
      </c>
      <c r="G19" s="45">
        <v>0</v>
      </c>
      <c r="H19" s="46">
        <v>0</v>
      </c>
      <c r="I19" s="126">
        <f>+H19-G19</f>
        <v>0</v>
      </c>
      <c r="J19" s="45">
        <v>0</v>
      </c>
      <c r="K19" s="46">
        <v>0</v>
      </c>
      <c r="L19" s="126">
        <f>+K19-J19</f>
        <v>0</v>
      </c>
      <c r="M19" s="45">
        <v>-37021</v>
      </c>
      <c r="N19" s="46">
        <v>1251933</v>
      </c>
      <c r="O19" s="126">
        <f>+N19-M19</f>
        <v>1288954</v>
      </c>
      <c r="P19" s="45">
        <v>0</v>
      </c>
      <c r="Q19" s="46">
        <v>0</v>
      </c>
      <c r="R19" s="126">
        <f t="shared" si="3"/>
        <v>0</v>
      </c>
      <c r="S19" s="45">
        <f>+G19+J19+M19+P19</f>
        <v>-37021</v>
      </c>
      <c r="T19" s="46">
        <f>+H19+K19+N19+Q19</f>
        <v>1251933</v>
      </c>
      <c r="U19" s="126">
        <f>+T19-S19</f>
        <v>1288954</v>
      </c>
      <c r="V19" s="230">
        <f>IF(S19=0," ",U19/S19)</f>
        <v>-34.81683368898733</v>
      </c>
      <c r="X19" s="12"/>
      <c r="Y19" s="165"/>
    </row>
    <row r="20" spans="1:25" ht="12.75" customHeight="1" x14ac:dyDescent="0.2">
      <c r="A20" s="16"/>
      <c r="B20" s="29"/>
      <c r="C20" s="26"/>
      <c r="D20" s="45"/>
      <c r="E20" s="46"/>
      <c r="F20" s="126"/>
      <c r="G20" s="45"/>
      <c r="H20" s="46"/>
      <c r="I20" s="126"/>
      <c r="J20" s="45"/>
      <c r="K20" s="46"/>
      <c r="L20" s="126"/>
      <c r="M20" s="45"/>
      <c r="N20" s="46"/>
      <c r="O20" s="126"/>
      <c r="P20" s="45"/>
      <c r="Q20" s="46"/>
      <c r="R20" s="126">
        <f t="shared" si="3"/>
        <v>0</v>
      </c>
      <c r="S20" s="45"/>
      <c r="T20" s="46"/>
      <c r="U20" s="126"/>
      <c r="V20" s="230"/>
      <c r="X20" s="12"/>
    </row>
    <row r="21" spans="1:25" ht="12.75" customHeight="1" x14ac:dyDescent="0.2">
      <c r="A21" s="17" t="s">
        <v>52</v>
      </c>
      <c r="B21" s="29" t="s">
        <v>115</v>
      </c>
      <c r="C21" s="26"/>
      <c r="D21" s="45">
        <v>0</v>
      </c>
      <c r="E21" s="47">
        <v>0</v>
      </c>
      <c r="F21" s="126">
        <f t="shared" si="0"/>
        <v>0</v>
      </c>
      <c r="G21" s="45">
        <v>1910</v>
      </c>
      <c r="H21" s="46">
        <v>1440</v>
      </c>
      <c r="I21" s="126">
        <f>+H21-G21</f>
        <v>-470</v>
      </c>
      <c r="J21" s="45">
        <v>116932</v>
      </c>
      <c r="K21" s="46">
        <v>251705</v>
      </c>
      <c r="L21" s="126">
        <f>+K21-J21</f>
        <v>134773</v>
      </c>
      <c r="M21" s="45">
        <v>0</v>
      </c>
      <c r="N21" s="47">
        <v>0</v>
      </c>
      <c r="O21" s="126">
        <f>+N21-M21</f>
        <v>0</v>
      </c>
      <c r="P21" s="45">
        <v>0</v>
      </c>
      <c r="Q21" s="46">
        <v>0</v>
      </c>
      <c r="R21" s="126">
        <f t="shared" si="3"/>
        <v>0</v>
      </c>
      <c r="S21" s="45">
        <f t="shared" ref="S21:T24" si="4">+G21+J21+M21+P21</f>
        <v>118842</v>
      </c>
      <c r="T21" s="47">
        <f t="shared" si="4"/>
        <v>253145</v>
      </c>
      <c r="U21" s="126">
        <f t="shared" si="2"/>
        <v>134303</v>
      </c>
      <c r="V21" s="230">
        <f>IF(S21=0," ",U21/S21)</f>
        <v>1.1300971037175409</v>
      </c>
      <c r="X21" s="12"/>
    </row>
    <row r="22" spans="1:25" ht="12.75" customHeight="1" x14ac:dyDescent="0.2">
      <c r="A22" s="16" t="s">
        <v>53</v>
      </c>
      <c r="B22" s="29" t="s">
        <v>116</v>
      </c>
      <c r="C22" s="26"/>
      <c r="D22" s="45">
        <v>0</v>
      </c>
      <c r="E22" s="46">
        <v>0</v>
      </c>
      <c r="F22" s="126">
        <f t="shared" si="0"/>
        <v>0</v>
      </c>
      <c r="G22" s="45">
        <v>0</v>
      </c>
      <c r="H22" s="46">
        <v>1646592</v>
      </c>
      <c r="I22" s="126">
        <f>+H22-G22</f>
        <v>1646592</v>
      </c>
      <c r="J22" s="45">
        <v>0</v>
      </c>
      <c r="K22" s="46">
        <v>0</v>
      </c>
      <c r="L22" s="126">
        <f>+K22-J22</f>
        <v>0</v>
      </c>
      <c r="M22" s="45">
        <v>0</v>
      </c>
      <c r="N22" s="46">
        <v>0</v>
      </c>
      <c r="O22" s="126">
        <f>+N22-M22</f>
        <v>0</v>
      </c>
      <c r="P22" s="45">
        <v>0</v>
      </c>
      <c r="Q22" s="46">
        <v>0</v>
      </c>
      <c r="R22" s="126">
        <f t="shared" si="3"/>
        <v>0</v>
      </c>
      <c r="S22" s="45">
        <f t="shared" si="4"/>
        <v>0</v>
      </c>
      <c r="T22" s="46">
        <f t="shared" si="4"/>
        <v>1646592</v>
      </c>
      <c r="U22" s="126">
        <f t="shared" si="2"/>
        <v>1646592</v>
      </c>
      <c r="V22" s="230" t="str">
        <f>IF(S22=0," ",U22/S22)</f>
        <v xml:space="preserve"> </v>
      </c>
      <c r="X22" s="12"/>
    </row>
    <row r="23" spans="1:25" ht="12.75" customHeight="1" x14ac:dyDescent="0.2">
      <c r="A23" s="16" t="s">
        <v>54</v>
      </c>
      <c r="B23" s="29" t="s">
        <v>117</v>
      </c>
      <c r="C23" s="26"/>
      <c r="D23" s="45">
        <v>24600</v>
      </c>
      <c r="E23" s="46">
        <v>28600</v>
      </c>
      <c r="F23" s="126">
        <f>+E23-D23</f>
        <v>4000</v>
      </c>
      <c r="G23" s="45">
        <v>0</v>
      </c>
      <c r="H23" s="46">
        <v>0</v>
      </c>
      <c r="I23" s="126">
        <f>+H23-G23</f>
        <v>0</v>
      </c>
      <c r="J23" s="45">
        <v>0</v>
      </c>
      <c r="K23" s="46">
        <v>0</v>
      </c>
      <c r="L23" s="126">
        <f>+K23-J23</f>
        <v>0</v>
      </c>
      <c r="M23" s="45">
        <v>24600</v>
      </c>
      <c r="N23" s="46">
        <v>28600</v>
      </c>
      <c r="O23" s="126">
        <f>+N23-M23</f>
        <v>4000</v>
      </c>
      <c r="P23" s="45">
        <v>0</v>
      </c>
      <c r="Q23" s="46">
        <v>0</v>
      </c>
      <c r="R23" s="126">
        <f t="shared" si="3"/>
        <v>0</v>
      </c>
      <c r="S23" s="45">
        <f t="shared" si="4"/>
        <v>24600</v>
      </c>
      <c r="T23" s="46">
        <f t="shared" si="4"/>
        <v>28600</v>
      </c>
      <c r="U23" s="126">
        <f>+T23-S23</f>
        <v>4000</v>
      </c>
      <c r="V23" s="230">
        <f>IF(S23=0," ",U23/S23)</f>
        <v>0.16260162601626016</v>
      </c>
      <c r="X23" s="12"/>
    </row>
    <row r="24" spans="1:25" ht="12.75" customHeight="1" x14ac:dyDescent="0.2">
      <c r="A24" s="17" t="s">
        <v>48</v>
      </c>
      <c r="B24" s="29" t="s">
        <v>118</v>
      </c>
      <c r="C24" s="26"/>
      <c r="D24" s="45">
        <v>0</v>
      </c>
      <c r="E24" s="46">
        <v>0</v>
      </c>
      <c r="F24" s="126">
        <f t="shared" si="0"/>
        <v>0</v>
      </c>
      <c r="G24" s="45">
        <v>7722</v>
      </c>
      <c r="H24" s="46">
        <v>1138627</v>
      </c>
      <c r="I24" s="126">
        <f>+H24-G24</f>
        <v>1130905</v>
      </c>
      <c r="J24" s="45">
        <v>5986</v>
      </c>
      <c r="K24" s="46">
        <v>807090</v>
      </c>
      <c r="L24" s="126">
        <f>+K24-J24</f>
        <v>801104</v>
      </c>
      <c r="M24" s="45">
        <v>9065</v>
      </c>
      <c r="N24" s="46">
        <v>25835</v>
      </c>
      <c r="O24" s="126">
        <f>+N24-M24</f>
        <v>16770</v>
      </c>
      <c r="P24" s="45">
        <v>0</v>
      </c>
      <c r="Q24" s="46">
        <v>0</v>
      </c>
      <c r="R24" s="126">
        <f t="shared" si="3"/>
        <v>0</v>
      </c>
      <c r="S24" s="45">
        <f t="shared" si="4"/>
        <v>22773</v>
      </c>
      <c r="T24" s="46">
        <f t="shared" si="4"/>
        <v>1971552</v>
      </c>
      <c r="U24" s="126">
        <f t="shared" si="2"/>
        <v>1948779</v>
      </c>
      <c r="V24" s="230">
        <f>IF(S24=0," ",U24/S24)</f>
        <v>85.574100908971147</v>
      </c>
      <c r="X24" s="12"/>
    </row>
    <row r="25" spans="1:25" ht="12.75" customHeight="1" x14ac:dyDescent="0.2">
      <c r="A25" s="27"/>
      <c r="B25" s="30"/>
      <c r="C25" s="24"/>
      <c r="D25" s="48"/>
      <c r="E25" s="49"/>
      <c r="F25" s="126"/>
      <c r="G25" s="45"/>
      <c r="H25" s="46"/>
      <c r="I25" s="126"/>
      <c r="J25" s="45"/>
      <c r="K25" s="46"/>
      <c r="L25" s="126"/>
      <c r="M25" s="45"/>
      <c r="N25" s="49"/>
      <c r="O25" s="126"/>
      <c r="P25" s="45"/>
      <c r="Q25" s="46"/>
      <c r="R25" s="126"/>
      <c r="S25" s="48"/>
      <c r="T25" s="49"/>
      <c r="U25" s="126"/>
      <c r="V25" s="230"/>
      <c r="X25" s="12"/>
    </row>
    <row r="26" spans="1:25" ht="12.75" customHeight="1" x14ac:dyDescent="0.2">
      <c r="A26" s="17" t="s">
        <v>93</v>
      </c>
      <c r="B26" s="29" t="s">
        <v>119</v>
      </c>
      <c r="C26" s="26"/>
      <c r="D26" s="45">
        <v>74880201</v>
      </c>
      <c r="E26" s="46">
        <v>53125658</v>
      </c>
      <c r="F26" s="126">
        <f>+E26-D26</f>
        <v>-21754543</v>
      </c>
      <c r="G26" s="45">
        <v>0</v>
      </c>
      <c r="H26" s="46">
        <v>0</v>
      </c>
      <c r="I26" s="126">
        <f>+H26-G26</f>
        <v>0</v>
      </c>
      <c r="J26" s="45">
        <v>64961175</v>
      </c>
      <c r="K26" s="46">
        <v>39446466</v>
      </c>
      <c r="L26" s="126">
        <f>+K26-J26</f>
        <v>-25514709</v>
      </c>
      <c r="M26" s="45">
        <v>0</v>
      </c>
      <c r="N26" s="46">
        <v>0</v>
      </c>
      <c r="O26" s="126">
        <f>+N26-M26</f>
        <v>0</v>
      </c>
      <c r="P26" s="45">
        <v>0</v>
      </c>
      <c r="Q26" s="46">
        <v>0</v>
      </c>
      <c r="R26" s="126">
        <f>+Q26-P26</f>
        <v>0</v>
      </c>
      <c r="S26" s="45">
        <f>+G26+J26+M26+P26</f>
        <v>64961175</v>
      </c>
      <c r="T26" s="46">
        <f>+H26+K26+N26+Q26</f>
        <v>39446466</v>
      </c>
      <c r="U26" s="126">
        <f>+T26-S26</f>
        <v>-25514709</v>
      </c>
      <c r="V26" s="230">
        <f>IF(S26=0," ",U26/S26)</f>
        <v>-0.39276858831448169</v>
      </c>
      <c r="X26" s="12"/>
    </row>
    <row r="27" spans="1:25" ht="12.75" customHeight="1" x14ac:dyDescent="0.2">
      <c r="A27" s="28" t="s">
        <v>98</v>
      </c>
      <c r="B27" s="29" t="s">
        <v>120</v>
      </c>
      <c r="C27" s="24"/>
      <c r="D27" s="45">
        <v>0</v>
      </c>
      <c r="E27" s="46">
        <v>0</v>
      </c>
      <c r="F27" s="126">
        <f>+E27-D27</f>
        <v>0</v>
      </c>
      <c r="G27" s="45">
        <v>0</v>
      </c>
      <c r="H27" s="46">
        <v>0</v>
      </c>
      <c r="I27" s="126">
        <f>+H27-G27</f>
        <v>0</v>
      </c>
      <c r="J27" s="45">
        <v>0</v>
      </c>
      <c r="K27" s="46">
        <v>0</v>
      </c>
      <c r="L27" s="126">
        <f>+K27-J27</f>
        <v>0</v>
      </c>
      <c r="M27" s="45">
        <v>0</v>
      </c>
      <c r="N27" s="46">
        <v>0</v>
      </c>
      <c r="O27" s="126">
        <f>+N27-M27</f>
        <v>0</v>
      </c>
      <c r="P27" s="45">
        <v>0</v>
      </c>
      <c r="Q27" s="46">
        <v>0</v>
      </c>
      <c r="R27" s="126">
        <f>+Q27-P27</f>
        <v>0</v>
      </c>
      <c r="S27" s="45">
        <f>+G27+J27+M27+P27</f>
        <v>0</v>
      </c>
      <c r="T27" s="46">
        <f>+H27+K27+N27+Q27</f>
        <v>0</v>
      </c>
      <c r="U27" s="126">
        <f>+T27-S27</f>
        <v>0</v>
      </c>
      <c r="V27" s="230" t="str">
        <f>IF(S27=0," ",U27/S27)</f>
        <v xml:space="preserve"> </v>
      </c>
      <c r="X27" s="12"/>
    </row>
    <row r="28" spans="1:25" ht="12.75" customHeight="1" x14ac:dyDescent="0.2">
      <c r="A28" s="28"/>
      <c r="B28" s="29"/>
      <c r="C28" s="24"/>
      <c r="D28" s="45"/>
      <c r="E28" s="46"/>
      <c r="F28" s="126"/>
      <c r="G28" s="48"/>
      <c r="H28" s="49"/>
      <c r="I28" s="126"/>
      <c r="J28" s="48"/>
      <c r="K28" s="49"/>
      <c r="L28" s="126"/>
      <c r="M28" s="48"/>
      <c r="N28" s="49"/>
      <c r="O28" s="126"/>
      <c r="P28" s="48"/>
      <c r="Q28" s="49"/>
      <c r="R28" s="126"/>
      <c r="S28" s="48"/>
      <c r="T28" s="49"/>
      <c r="U28" s="126"/>
      <c r="V28" s="230"/>
      <c r="X28" s="12"/>
    </row>
    <row r="29" spans="1:25" ht="12.75" customHeight="1" x14ac:dyDescent="0.2">
      <c r="A29" s="17" t="s">
        <v>51</v>
      </c>
      <c r="B29" s="29" t="s">
        <v>121</v>
      </c>
      <c r="C29" s="26"/>
      <c r="D29" s="45">
        <v>162570932</v>
      </c>
      <c r="E29" s="46">
        <v>96275329</v>
      </c>
      <c r="F29" s="126">
        <f>+E29-D29</f>
        <v>-66295603</v>
      </c>
      <c r="G29" s="45">
        <v>3844789</v>
      </c>
      <c r="H29" s="46">
        <v>219711</v>
      </c>
      <c r="I29" s="126">
        <f>+H29-G29</f>
        <v>-3625078</v>
      </c>
      <c r="J29" s="45">
        <v>31916095</v>
      </c>
      <c r="K29" s="46">
        <v>10384917</v>
      </c>
      <c r="L29" s="126">
        <f>+K29-J29</f>
        <v>-21531178</v>
      </c>
      <c r="M29" s="45">
        <v>175562751</v>
      </c>
      <c r="N29" s="46">
        <v>110447059</v>
      </c>
      <c r="O29" s="126">
        <f>+N29-M29</f>
        <v>-65115692</v>
      </c>
      <c r="P29" s="45">
        <v>951420</v>
      </c>
      <c r="Q29" s="46">
        <v>399084</v>
      </c>
      <c r="R29" s="126">
        <f>+Q29-P29</f>
        <v>-552336</v>
      </c>
      <c r="S29" s="45">
        <f>+G29+J29+M29+P29</f>
        <v>212275055</v>
      </c>
      <c r="T29" s="46">
        <f>+H29+K29+N29+Q29</f>
        <v>121450771</v>
      </c>
      <c r="U29" s="126">
        <f>+T29-S29</f>
        <v>-90824284</v>
      </c>
      <c r="V29" s="230">
        <f>IF(S29=0," ",U29/S29)</f>
        <v>-0.42786131418032136</v>
      </c>
      <c r="X29" s="12"/>
    </row>
    <row r="30" spans="1:25" ht="12.75" customHeight="1" x14ac:dyDescent="0.2">
      <c r="A30" s="28"/>
      <c r="B30" s="25"/>
      <c r="C30" s="26"/>
      <c r="D30" s="45"/>
      <c r="E30" s="46"/>
      <c r="F30" s="126"/>
      <c r="G30" s="127"/>
      <c r="H30" s="46"/>
      <c r="I30" s="126"/>
      <c r="J30" s="127"/>
      <c r="K30" s="46"/>
      <c r="L30" s="126"/>
      <c r="M30" s="127"/>
      <c r="N30" s="46"/>
      <c r="O30" s="126"/>
      <c r="P30" s="127"/>
      <c r="Q30" s="46"/>
      <c r="R30" s="126"/>
      <c r="S30" s="127"/>
      <c r="T30" s="46"/>
      <c r="U30" s="126"/>
      <c r="V30" s="231"/>
      <c r="X30" s="12"/>
    </row>
    <row r="31" spans="1:25" ht="20.25" customHeight="1" thickBot="1" x14ac:dyDescent="0.25">
      <c r="A31" s="225" t="s">
        <v>4</v>
      </c>
      <c r="B31" s="226"/>
      <c r="C31" s="15"/>
      <c r="D31" s="128">
        <f>SUM(D12:D29)</f>
        <v>899791488</v>
      </c>
      <c r="E31" s="129">
        <f t="shared" ref="E31:U31" si="5">SUM(E12:E29)</f>
        <v>815307647</v>
      </c>
      <c r="F31" s="130">
        <f t="shared" si="5"/>
        <v>-84483841</v>
      </c>
      <c r="G31" s="128">
        <f t="shared" si="5"/>
        <v>3855209</v>
      </c>
      <c r="H31" s="131">
        <f>SUM(H12:H29)</f>
        <v>17688234</v>
      </c>
      <c r="I31" s="130">
        <f t="shared" si="5"/>
        <v>13833025</v>
      </c>
      <c r="J31" s="128">
        <f t="shared" si="5"/>
        <v>97000188</v>
      </c>
      <c r="K31" s="131">
        <f t="shared" si="5"/>
        <v>50890178</v>
      </c>
      <c r="L31" s="130">
        <f t="shared" si="5"/>
        <v>-46110010</v>
      </c>
      <c r="M31" s="128">
        <f t="shared" si="5"/>
        <v>838575947</v>
      </c>
      <c r="N31" s="131">
        <f t="shared" si="5"/>
        <v>754135675</v>
      </c>
      <c r="O31" s="130">
        <f t="shared" si="5"/>
        <v>-84440272</v>
      </c>
      <c r="P31" s="128">
        <f t="shared" si="5"/>
        <v>951420</v>
      </c>
      <c r="Q31" s="131">
        <f t="shared" si="5"/>
        <v>5268724</v>
      </c>
      <c r="R31" s="130">
        <f t="shared" si="5"/>
        <v>4317304</v>
      </c>
      <c r="S31" s="128">
        <f t="shared" si="5"/>
        <v>940382764</v>
      </c>
      <c r="T31" s="131">
        <f t="shared" si="5"/>
        <v>827982811</v>
      </c>
      <c r="U31" s="130">
        <f t="shared" si="5"/>
        <v>-112399953</v>
      </c>
      <c r="V31" s="232">
        <f>IF(S31=0," ",U31/S31)</f>
        <v>-0.11952574770925938</v>
      </c>
    </row>
    <row r="32" spans="1:25" ht="3" customHeight="1" x14ac:dyDescent="0.2">
      <c r="H32" s="21"/>
      <c r="N32" s="21"/>
      <c r="Q32" s="21"/>
      <c r="S32" s="12"/>
      <c r="T32" s="12"/>
    </row>
    <row r="33" spans="1:22" ht="13.5" x14ac:dyDescent="0.25">
      <c r="A33" s="57" t="s">
        <v>142</v>
      </c>
      <c r="C33" s="23"/>
      <c r="M33" s="21"/>
      <c r="N33" s="21"/>
      <c r="S33" s="99"/>
      <c r="T33" s="12"/>
    </row>
    <row r="34" spans="1:22" s="1" customFormat="1" ht="11.25" x14ac:dyDescent="0.2">
      <c r="A34" s="56"/>
      <c r="F34" s="42"/>
      <c r="H34" s="2"/>
      <c r="I34" s="42"/>
      <c r="L34" s="42"/>
      <c r="M34" s="132"/>
      <c r="N34" s="132"/>
      <c r="O34" s="42"/>
      <c r="P34" s="93"/>
      <c r="R34" s="42"/>
      <c r="S34" s="132"/>
      <c r="T34" s="132"/>
      <c r="U34" s="42"/>
      <c r="V34" s="42"/>
    </row>
    <row r="35" spans="1:22" s="1" customFormat="1" ht="11.25" x14ac:dyDescent="0.2">
      <c r="A35" s="42" t="s">
        <v>62</v>
      </c>
      <c r="D35" s="2"/>
      <c r="E35" s="2"/>
      <c r="F35" s="89"/>
      <c r="G35" s="2"/>
      <c r="H35" s="2"/>
      <c r="I35" s="89"/>
      <c r="J35" s="2"/>
      <c r="K35" s="2"/>
      <c r="L35" s="89"/>
      <c r="M35" s="2"/>
      <c r="N35" s="2"/>
      <c r="O35" s="89"/>
      <c r="P35" s="2"/>
      <c r="Q35" s="2"/>
      <c r="R35" s="89"/>
      <c r="S35" s="2"/>
      <c r="T35" s="2"/>
      <c r="U35" s="89"/>
      <c r="V35" s="89"/>
    </row>
    <row r="36" spans="1:22" s="1" customFormat="1" ht="11.25" x14ac:dyDescent="0.2">
      <c r="A36" s="31" t="s">
        <v>27</v>
      </c>
      <c r="B36" s="18" t="s">
        <v>40</v>
      </c>
      <c r="F36" s="42"/>
      <c r="I36" s="42"/>
      <c r="L36" s="42"/>
      <c r="O36" s="42"/>
      <c r="R36" s="42"/>
      <c r="U36" s="42"/>
      <c r="V36" s="42"/>
    </row>
    <row r="37" spans="1:22" s="1" customFormat="1" ht="11.25" x14ac:dyDescent="0.2">
      <c r="A37" s="32" t="s">
        <v>44</v>
      </c>
      <c r="B37" s="18" t="s">
        <v>45</v>
      </c>
      <c r="F37" s="42"/>
      <c r="I37" s="42"/>
      <c r="L37" s="42"/>
      <c r="O37" s="42"/>
      <c r="R37" s="42"/>
      <c r="U37" s="42"/>
      <c r="V37" s="42"/>
    </row>
    <row r="38" spans="1:22" s="1" customFormat="1" ht="11.25" x14ac:dyDescent="0.2">
      <c r="A38" s="32" t="s">
        <v>21</v>
      </c>
      <c r="B38" s="18" t="s">
        <v>47</v>
      </c>
      <c r="F38" s="42"/>
      <c r="I38" s="42"/>
      <c r="L38" s="42"/>
      <c r="O38" s="42"/>
      <c r="R38" s="42"/>
      <c r="U38" s="42"/>
      <c r="V38" s="42"/>
    </row>
    <row r="39" spans="1:22" s="1" customFormat="1" ht="11.25" x14ac:dyDescent="0.2">
      <c r="A39" s="42" t="s">
        <v>94</v>
      </c>
      <c r="B39" s="42" t="s">
        <v>95</v>
      </c>
      <c r="F39" s="42"/>
      <c r="I39" s="42"/>
      <c r="L39" s="42"/>
      <c r="O39" s="42"/>
      <c r="R39" s="42"/>
      <c r="U39" s="42"/>
      <c r="V39" s="42"/>
    </row>
    <row r="40" spans="1:22" s="1" customFormat="1" ht="11.25" x14ac:dyDescent="0.2">
      <c r="A40" s="32" t="s">
        <v>49</v>
      </c>
      <c r="B40" s="18" t="s">
        <v>50</v>
      </c>
      <c r="F40" s="42"/>
      <c r="I40" s="42"/>
      <c r="L40" s="42"/>
      <c r="O40" s="42"/>
      <c r="R40" s="42"/>
      <c r="U40" s="42"/>
      <c r="V40" s="42"/>
    </row>
    <row r="41" spans="1:22" s="1" customFormat="1" ht="11.25" x14ac:dyDescent="0.2">
      <c r="F41" s="42"/>
      <c r="I41" s="42"/>
      <c r="L41" s="42"/>
      <c r="O41" s="42"/>
      <c r="R41" s="42"/>
      <c r="U41" s="42"/>
      <c r="V41" s="42"/>
    </row>
    <row r="42" spans="1:22" s="1" customFormat="1" ht="11.25" x14ac:dyDescent="0.2">
      <c r="F42" s="42"/>
      <c r="I42" s="42"/>
      <c r="L42" s="42"/>
      <c r="O42" s="42"/>
      <c r="R42" s="42"/>
      <c r="U42" s="42"/>
      <c r="V42" s="42"/>
    </row>
  </sheetData>
  <mergeCells count="14">
    <mergeCell ref="A31:B31"/>
    <mergeCell ref="S8:V8"/>
    <mergeCell ref="B7:B9"/>
    <mergeCell ref="A7:A9"/>
    <mergeCell ref="M8:O8"/>
    <mergeCell ref="B1:V1"/>
    <mergeCell ref="B2:V2"/>
    <mergeCell ref="B3:V3"/>
    <mergeCell ref="D8:F8"/>
    <mergeCell ref="G8:I8"/>
    <mergeCell ref="J8:L8"/>
    <mergeCell ref="P8:R8"/>
    <mergeCell ref="D7:F7"/>
    <mergeCell ref="G7:V7"/>
  </mergeCells>
  <phoneticPr fontId="21" type="noConversion"/>
  <pageMargins left="0.19685039370078741" right="0.19685039370078741" top="0.98425196850393704" bottom="0.98425196850393704" header="0" footer="0"/>
  <pageSetup paperSize="9" scale="58" orientation="landscape" r:id="rId1"/>
  <headerFooter alignWithMargins="0"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Egresos_1</vt:lpstr>
      <vt:lpstr>Egresos_2</vt:lpstr>
      <vt:lpstr>Gto_09_10</vt:lpstr>
      <vt:lpstr>Ing_2023_2024</vt:lpstr>
      <vt:lpstr>Egresos_1!Área_de_impresión</vt:lpstr>
      <vt:lpstr>Egresos_2!Área_de_impresión</vt:lpstr>
      <vt:lpstr>Gto_09_10!Área_de_impresión</vt:lpstr>
      <vt:lpstr>Ing_2023_2024!Área_de_impresión</vt:lpstr>
    </vt:vector>
  </TitlesOfParts>
  <Company>minsa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minsa</dc:creator>
  <cp:lastModifiedBy>DAMIAN VICENTE GALLO</cp:lastModifiedBy>
  <cp:lastPrinted>2017-09-19T16:09:39Z</cp:lastPrinted>
  <dcterms:created xsi:type="dcterms:W3CDTF">2005-04-28T15:55:54Z</dcterms:created>
  <dcterms:modified xsi:type="dcterms:W3CDTF">2025-04-22T14:52:25Z</dcterms:modified>
</cp:coreProperties>
</file>