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6HZTKZAQ\"/>
    </mc:Choice>
  </mc:AlternateContent>
  <bookViews>
    <workbookView xWindow="120" yWindow="225" windowWidth="17595" windowHeight="9855" activeTab="3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F18" i="5" l="1"/>
  <c r="E14" i="7"/>
  <c r="E17" i="5"/>
  <c r="E16" i="5"/>
  <c r="E15" i="5"/>
  <c r="E14" i="5"/>
  <c r="E17" i="6"/>
  <c r="E16" i="6"/>
  <c r="E15" i="6"/>
  <c r="E14" i="6"/>
  <c r="E17" i="4"/>
  <c r="E16" i="4"/>
  <c r="E15" i="4"/>
  <c r="E14" i="4"/>
  <c r="E17" i="1"/>
  <c r="E16" i="1"/>
  <c r="E15" i="1"/>
  <c r="E14" i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28" i="6"/>
  <c r="E27" i="6"/>
  <c r="E26" i="6"/>
  <c r="E28" i="5"/>
  <c r="E27" i="5"/>
  <c r="E26" i="5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25" i="7"/>
  <c r="E25" i="1"/>
  <c r="G18" i="4" l="1"/>
  <c r="F18" i="4"/>
  <c r="D18" i="4"/>
  <c r="G18" i="6"/>
  <c r="F18" i="6"/>
  <c r="D18" i="6"/>
  <c r="G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<sst xmlns="http://schemas.openxmlformats.org/spreadsheetml/2006/main" count="165" uniqueCount="32">
  <si>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</si>
  <si>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</si>
  <si>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</si>
  <si>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</si>
  <si>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</si>
  <si>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</si>
  <si>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</si>
  <si>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</si>
  <si>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</si>
  <si>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</si>
  <si>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</si>
  <si>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</si>
  <si>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</si>
  <si>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</si>
  <si>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</si>
  <si>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</si>
  <si>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</si>
  <si>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</si>
  <si>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</si>
  <si>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</si>
  <si>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</si>
  <si>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</si>
  <si>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</si>
  <si>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</si>
  <si>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</si>
  <si>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PCA</t>
  </si>
  <si>
    <t>COMP. ANUAL</t>
  </si>
  <si>
    <t>DEVENG
AL MES DE JULIO</t>
  </si>
  <si>
    <t>EJECUCION PRESUPUESTAL MENSUALIZADA DE GASTOS 
MINISTERIO DE SALUD 2016
AL MES DE JUNIO</t>
  </si>
  <si>
    <t>DEVENGADO
AL MES DE JUNIO
(4)</t>
  </si>
  <si>
    <t>Fuente: Consulta Amigable y Base de Datos al 30 de Junio del 2016</t>
  </si>
  <si>
    <t>*/ La Ejecución se encuentra en la Fase de Devengados, la cual para el 2016 solo se tiene a cargo (04) Unidades Ejecutoras en el Pliego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</si>
</sst>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1613.8792020000001</c:v>
                </c:pt>
                <c:pt idx="2">
                  <c:v>1291.1033616</c:v>
                </c:pt>
                <c:pt idx="3">
                  <c:v>840.81398356000022</c:v>
                </c:pt>
                <c:pt idx="4">
                  <c:v>471.46936784000053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73.315509000000006</c:v>
                </c:pt>
                <c:pt idx="2">
                  <c:v>73.315509000000006</c:v>
                </c:pt>
                <c:pt idx="3">
                  <c:v>24.086237639999986</c:v>
                </c:pt>
                <c:pt idx="4">
                  <c:v>22.771222949999988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86.147847999999996</c:v>
                </c:pt>
                <c:pt idx="2">
                  <c:v>86.147847999999996</c:v>
                </c:pt>
                <c:pt idx="3">
                  <c:v>27.909708160000001</c:v>
                </c:pt>
                <c:pt idx="4">
                  <c:v>17.52962518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436.35</c:v>
                </c:pt>
                <c:pt idx="2">
                  <c:v>349.08</c:v>
                </c:pt>
                <c:pt idx="3">
                  <c:v>358.70852494000036</c:v>
                </c:pt>
                <c:pt idx="4">
                  <c:v>285.95056156999988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587328"/>
        <c:axId val="1962586784"/>
        <c:axId val="0"/>
      </c:bar3DChart>
      <c:catAx>
        <c:axId val="196258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586784"/>
        <c:crosses val="autoZero"/>
        <c:auto val="1"/>
        <c:lblAlgn val="ctr"/>
        <c:lblOffset val="100"/>
        <c:noMultiLvlLbl val="0"/>
      </c:catAx>
      <c:valAx>
        <c:axId val="19625867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962587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73.767612</c:v>
                </c:pt>
                <c:pt idx="2">
                  <c:v>71.554583640000004</c:v>
                </c:pt>
                <c:pt idx="3">
                  <c:v>54.297634319999993</c:v>
                </c:pt>
                <c:pt idx="4">
                  <c:v>35.439726709999995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5.69194157</c:v>
                </c:pt>
                <c:pt idx="3">
                  <c:v>3.10785416</c:v>
                </c:pt>
                <c:pt idx="4">
                  <c:v>2.4650615700000005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3.136107</c:v>
                </c:pt>
                <c:pt idx="2">
                  <c:v>3.04202379</c:v>
                </c:pt>
                <c:pt idx="3">
                  <c:v>0.83486553000000008</c:v>
                </c:pt>
                <c:pt idx="4">
                  <c:v>0.72054085999999995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17.922535</c:v>
                </c:pt>
                <c:pt idx="2">
                  <c:v>17.384858949999998</c:v>
                </c:pt>
                <c:pt idx="3">
                  <c:v>14.076803099999999</c:v>
                </c:pt>
                <c:pt idx="4">
                  <c:v>12.91671536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598208"/>
        <c:axId val="1962593856"/>
        <c:axId val="0"/>
      </c:bar3DChart>
      <c:catAx>
        <c:axId val="196259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593856"/>
        <c:crosses val="autoZero"/>
        <c:auto val="1"/>
        <c:lblAlgn val="ctr"/>
        <c:lblOffset val="100"/>
        <c:noMultiLvlLbl val="0"/>
      </c:catAx>
      <c:valAx>
        <c:axId val="196259385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962598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0.83899599999999996</c:v>
                </c:pt>
                <c:pt idx="2">
                  <c:v>0.81382611999999999</c:v>
                </c:pt>
                <c:pt idx="3">
                  <c:v>0.13877345000000002</c:v>
                </c:pt>
                <c:pt idx="4">
                  <c:v>8.2849999999999993E-2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0.72324460999999995</c:v>
                </c:pt>
                <c:pt idx="3">
                  <c:v>4.3162499999999999E-2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599296"/>
        <c:axId val="1962590048"/>
        <c:axId val="0"/>
      </c:bar3DChart>
      <c:catAx>
        <c:axId val="196259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590048"/>
        <c:crosses val="autoZero"/>
        <c:auto val="1"/>
        <c:lblAlgn val="ctr"/>
        <c:lblOffset val="100"/>
        <c:noMultiLvlLbl val="0"/>
      </c:catAx>
      <c:valAx>
        <c:axId val="19625900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962599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464.52255400000001</c:v>
                </c:pt>
                <c:pt idx="2">
                  <c:v>450.58687737999998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585152"/>
        <c:axId val="1962585696"/>
        <c:axId val="0"/>
      </c:bar3DChart>
      <c:catAx>
        <c:axId val="196258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585696"/>
        <c:crosses val="autoZero"/>
        <c:auto val="1"/>
        <c:lblAlgn val="ctr"/>
        <c:lblOffset val="100"/>
        <c:noMultiLvlLbl val="0"/>
      </c:catAx>
      <c:valAx>
        <c:axId val="19625856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962585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591136"/>
        <c:axId val="1962591680"/>
        <c:axId val="0"/>
      </c:bar3DChart>
      <c:catAx>
        <c:axId val="1962591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591680"/>
        <c:crosses val="autoZero"/>
        <c:auto val="1"/>
        <c:lblAlgn val="ctr"/>
        <c:lblOffset val="100"/>
        <c:noMultiLvlLbl val="0"/>
      </c:catAx>
      <c:valAx>
        <c:axId val="19625916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62591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19</v>
      </c>
      <c r="F12" s="51" t="s">
        <v>14</v>
      </c>
      <c r="G12" s="51" t="s">
        <v>29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2319877349</v>
      </c>
      <c r="D14" s="8">
        <v>1613879202</v>
      </c>
      <c r="E14" s="19">
        <f>+D14*80/100</f>
        <v>1291103361.5999999</v>
      </c>
      <c r="F14" s="19">
        <v>840813983.56000018</v>
      </c>
      <c r="G14" s="8">
        <v>471469367.84000051</v>
      </c>
      <c r="H14" s="8"/>
      <c r="I14" s="13">
        <f>IF(ISERROR(+#REF!/E14)=TRUE,0,++#REF!/E14)</f>
        <v>0</v>
      </c>
      <c r="J14" s="13">
        <f>IF(ISERROR(+G14/E14)=TRUE,0,++G14/E14)</f>
        <v>0.36516779512968822</v>
      </c>
      <c r="K14" s="13">
        <f>IF(ISERROR(+H14/E14)=TRUE,0,++H14/E14)</f>
        <v>0</v>
      </c>
      <c r="L14" s="16">
        <f>+D14-G14</f>
        <v>1142409834.1599994</v>
      </c>
    </row>
    <row r="15" spans="1:12" ht="20.100000000000001" customHeight="1" x14ac:dyDescent="0.25">
      <c r="B15" s="7" t="s">
        <v>4</v>
      </c>
      <c r="C15" s="9">
        <v>65371578</v>
      </c>
      <c r="D15" s="9">
        <v>73315509</v>
      </c>
      <c r="E15" s="20">
        <f>+D15*100/100</f>
        <v>73315509</v>
      </c>
      <c r="F15" s="20">
        <v>24086237.639999986</v>
      </c>
      <c r="G15" s="9">
        <v>22771222.949999988</v>
      </c>
      <c r="H15" s="9"/>
      <c r="I15" s="14">
        <f>IF(ISERROR(+#REF!/E15)=TRUE,0,++#REF!/E15)</f>
        <v>0</v>
      </c>
      <c r="J15" s="14">
        <f>IF(ISERROR(+G15/E15)=TRUE,0,++G15/E15)</f>
        <v>0.3105921688411109</v>
      </c>
      <c r="K15" s="14">
        <f>IF(ISERROR(+H15/E15)=TRUE,0,++H15/E15)</f>
        <v>0</v>
      </c>
      <c r="L15" s="17">
        <f>+D15-G15</f>
        <v>50544286.050000012</v>
      </c>
    </row>
    <row r="16" spans="1:12" ht="20.100000000000001" customHeight="1" x14ac:dyDescent="0.25">
      <c r="B16" s="7" t="s">
        <v>5</v>
      </c>
      <c r="C16" s="9">
        <v>71531785</v>
      </c>
      <c r="D16" s="9">
        <v>86147848</v>
      </c>
      <c r="E16" s="20">
        <f>+D16*100/100</f>
        <v>86147848</v>
      </c>
      <c r="F16" s="23">
        <v>27909708.16</v>
      </c>
      <c r="G16" s="9">
        <v>17529625.18</v>
      </c>
      <c r="H16" s="9"/>
      <c r="I16" s="14">
        <f>IF(ISERROR(+#REF!/E16)=TRUE,0,++#REF!/E16)</f>
        <v>0</v>
      </c>
      <c r="J16" s="14">
        <f>IF(ISERROR(+G16/E16)=TRUE,0,++G16/E16)</f>
        <v>0.20348303047570032</v>
      </c>
      <c r="K16" s="14">
        <f>IF(ISERROR(+H16/E16)=TRUE,0,++H16/E16)</f>
        <v>0</v>
      </c>
      <c r="L16" s="17">
        <f>+D16-G16</f>
        <v>68618222.819999993</v>
      </c>
    </row>
    <row r="17" spans="2:12" ht="20.100000000000001" customHeight="1" x14ac:dyDescent="0.25">
      <c r="B17" s="7" t="s">
        <v>6</v>
      </c>
      <c r="C17" s="9">
        <v>436350000</v>
      </c>
      <c r="D17" s="9">
        <v>436350000</v>
      </c>
      <c r="E17" s="20">
        <f>+D17*80/100</f>
        <v>349080000</v>
      </c>
      <c r="F17" s="23">
        <v>358708524.94000036</v>
      </c>
      <c r="G17" s="9">
        <v>285950561.56999987</v>
      </c>
      <c r="H17" s="9"/>
      <c r="I17" s="14">
        <f>IF(ISERROR(+#REF!/E17)=TRUE,0,++#REF!/E17)</f>
        <v>0</v>
      </c>
      <c r="J17" s="14">
        <f>IF(ISERROR(+G17/E17)=TRUE,0,++G17/E17)</f>
        <v>0.81915481141858559</v>
      </c>
      <c r="K17" s="14">
        <f>IF(ISERROR(+H17/E17)=TRUE,0,++H17/E17)</f>
        <v>0</v>
      </c>
      <c r="L17" s="17">
        <f>+D17-G17</f>
        <v>150399438.43000013</v>
      </c>
    </row>
    <row r="18" spans="2:12" ht="23.25" customHeight="1" x14ac:dyDescent="0.25">
      <c r="B18" s="30" t="s">
        <v>9</v>
      </c>
      <c r="C18" s="11">
        <f t="shared" ref="C18:H18" si="0">SUM(C14:C17)</f>
        <v>2893130712</v>
      </c>
      <c r="D18" s="11">
        <f t="shared" si="0"/>
        <v>2209692559</v>
      </c>
      <c r="E18" s="11">
        <f t="shared" si="0"/>
        <v>1799646718.5999999</v>
      </c>
      <c r="F18" s="11">
        <f t="shared" si="0"/>
        <v>1251518454.3000004</v>
      </c>
      <c r="G18" s="11">
        <f t="shared" si="0"/>
        <v>797720777.54000044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0.44326520827408378</v>
      </c>
      <c r="K18" s="15">
        <f>IF(ISERROR(+H18/E18)=TRUE,0,++H18/E18)</f>
        <v>0</v>
      </c>
      <c r="L18" s="18">
        <f>SUM(L14:L17)</f>
        <v>1411971781.4599993</v>
      </c>
    </row>
    <row r="19" spans="2:12" x14ac:dyDescent="0.25">
      <c r="B19" s="1" t="s">
        <v>31</v>
      </c>
    </row>
    <row r="20" spans="2:12" x14ac:dyDescent="0.2">
      <c r="B20" s="12" t="s">
        <v>30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2319.8773489999999</v>
      </c>
      <c r="D25" s="41">
        <f t="shared" si="1"/>
        <v>1613.8792020000001</v>
      </c>
      <c r="E25" s="41">
        <f t="shared" si="1"/>
        <v>1291.1033616</v>
      </c>
      <c r="F25" s="41">
        <f t="shared" si="1"/>
        <v>840.81398356000022</v>
      </c>
      <c r="G25" s="41">
        <f t="shared" si="1"/>
        <v>471.46936784000053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65.371578</v>
      </c>
      <c r="D26" s="41">
        <f t="shared" si="1"/>
        <v>73.315509000000006</v>
      </c>
      <c r="E26" s="41">
        <f t="shared" si="1"/>
        <v>73.315509000000006</v>
      </c>
      <c r="F26" s="41">
        <f t="shared" si="1"/>
        <v>24.086237639999986</v>
      </c>
      <c r="G26" s="41">
        <f t="shared" si="1"/>
        <v>22.771222949999988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71.531784999999999</v>
      </c>
      <c r="D27" s="41">
        <f t="shared" si="1"/>
        <v>86.147847999999996</v>
      </c>
      <c r="E27" s="41">
        <f t="shared" si="1"/>
        <v>86.147847999999996</v>
      </c>
      <c r="F27" s="41">
        <f t="shared" si="1"/>
        <v>27.909708160000001</v>
      </c>
      <c r="G27" s="41">
        <f t="shared" si="1"/>
        <v>17.52962518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436.35</v>
      </c>
      <c r="D28" s="41">
        <f t="shared" si="1"/>
        <v>436.35</v>
      </c>
      <c r="E28" s="41">
        <f t="shared" si="1"/>
        <v>349.08</v>
      </c>
      <c r="F28" s="41">
        <f t="shared" si="1"/>
        <v>358.70852494000036</v>
      </c>
      <c r="G28" s="41">
        <f t="shared" si="1"/>
        <v>285.95056156999988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29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57681394</v>
      </c>
      <c r="D14" s="8">
        <v>73767612</v>
      </c>
      <c r="E14" s="19">
        <f>+D14*97/100</f>
        <v>71554583.640000001</v>
      </c>
      <c r="F14" s="19">
        <v>54297634.319999993</v>
      </c>
      <c r="G14" s="8">
        <v>35439726.709999993</v>
      </c>
      <c r="H14" s="8"/>
      <c r="I14" s="13">
        <f>IF(ISERROR(+#REF!/E14)=TRUE,0,++#REF!/E14)</f>
        <v>0</v>
      </c>
      <c r="J14" s="13">
        <f>IF(ISERROR(+G14/E14)=TRUE,0,++G14/E14)</f>
        <v>0.49528241109335025</v>
      </c>
      <c r="K14" s="13">
        <f>IF(ISERROR(+H14/E14)=TRUE,0,++H14/E14)</f>
        <v>0</v>
      </c>
      <c r="L14" s="16">
        <f>+D14-G14</f>
        <v>38327885.290000007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+D15*97/100</f>
        <v>5691941.5700000003</v>
      </c>
      <c r="F15" s="23">
        <v>3107854.16</v>
      </c>
      <c r="G15" s="9">
        <v>2465061.5700000003</v>
      </c>
      <c r="H15" s="9"/>
      <c r="I15" s="14">
        <f>IF(ISERROR(+#REF!/E15)=TRUE,0,++#REF!/E15)</f>
        <v>0</v>
      </c>
      <c r="J15" s="14">
        <f>IF(ISERROR(+G15/E15)=TRUE,0,++G15/E15)</f>
        <v>0.43307921202009109</v>
      </c>
      <c r="K15" s="14">
        <f>IF(ISERROR(+H15/E15)=TRUE,0,++H15/E15)</f>
        <v>0</v>
      </c>
      <c r="L15" s="17">
        <f>+D15-G15</f>
        <v>3402919.4299999997</v>
      </c>
    </row>
    <row r="16" spans="1:12" ht="20.100000000000001" customHeight="1" x14ac:dyDescent="0.25">
      <c r="B16" s="7" t="s">
        <v>5</v>
      </c>
      <c r="C16" s="9">
        <v>136107</v>
      </c>
      <c r="D16" s="9">
        <v>3136107</v>
      </c>
      <c r="E16" s="20">
        <f>+D16*97/100</f>
        <v>3042023.79</v>
      </c>
      <c r="F16" s="23">
        <v>834865.53</v>
      </c>
      <c r="G16" s="9">
        <v>720540.86</v>
      </c>
      <c r="H16" s="9"/>
      <c r="I16" s="14">
        <f>IF(ISERROR(+#REF!/E16)=TRUE,0,++#REF!/E16)</f>
        <v>0</v>
      </c>
      <c r="J16" s="14">
        <f>IF(ISERROR(+G16/E16)=TRUE,0,++G16/E16)</f>
        <v>0.23686233564925538</v>
      </c>
      <c r="K16" s="14">
        <f>IF(ISERROR(+H16/E16)=TRUE,0,++H16/E16)</f>
        <v>0</v>
      </c>
      <c r="L16" s="17">
        <f>+D16-G16</f>
        <v>2415566.14</v>
      </c>
    </row>
    <row r="17" spans="2:12" ht="20.100000000000001" customHeight="1" x14ac:dyDescent="0.25">
      <c r="B17" s="7" t="s">
        <v>6</v>
      </c>
      <c r="C17" s="9">
        <v>100000</v>
      </c>
      <c r="D17" s="9">
        <v>17922535</v>
      </c>
      <c r="E17" s="20">
        <f>+D17*97/100</f>
        <v>17384858.949999999</v>
      </c>
      <c r="F17" s="23">
        <v>14076803.1</v>
      </c>
      <c r="G17" s="9">
        <v>12916715.359999999</v>
      </c>
      <c r="H17" s="9"/>
      <c r="I17" s="14">
        <f>IF(ISERROR(+#REF!/E17)=TRUE,0,++#REF!/E17)</f>
        <v>0</v>
      </c>
      <c r="J17" s="14">
        <f>IF(ISERROR(+G17/E17)=TRUE,0,++G17/E17)</f>
        <v>0.74298649170230968</v>
      </c>
      <c r="K17" s="14">
        <f>IF(ISERROR(+H17/E17)=TRUE,0,++H17/E17)</f>
        <v>0</v>
      </c>
      <c r="L17" s="17">
        <f>+D17-G17</f>
        <v>5005819.6400000006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100694235</v>
      </c>
      <c r="E18" s="11">
        <f t="shared" si="0"/>
        <v>97673407.950000018</v>
      </c>
      <c r="F18" s="11">
        <f t="shared" si="0"/>
        <v>72317157.109999985</v>
      </c>
      <c r="G18" s="11">
        <f t="shared" si="0"/>
        <v>51542044.499999993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0.52769782054072356</v>
      </c>
      <c r="K18" s="15">
        <f>IF(ISERROR(+H18/E18)=TRUE,0,++H18/E18)</f>
        <v>0</v>
      </c>
      <c r="L18" s="18">
        <f>SUM(L14:L17)</f>
        <v>49152190.500000007</v>
      </c>
    </row>
    <row r="19" spans="2:12" x14ac:dyDescent="0.25">
      <c r="B19" s="1" t="s">
        <v>31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4">
        <f>C14/$A$1</f>
        <v>57.681393999999997</v>
      </c>
      <c r="D25" s="44">
        <f t="shared" ref="D25:G25" si="1">D14/$A$1</f>
        <v>73.767612</v>
      </c>
      <c r="E25" s="44">
        <f t="shared" si="1"/>
        <v>71.554583640000004</v>
      </c>
      <c r="F25" s="44">
        <f t="shared" si="1"/>
        <v>54.297634319999993</v>
      </c>
      <c r="G25" s="44">
        <f t="shared" si="1"/>
        <v>35.439726709999995</v>
      </c>
    </row>
    <row r="26" spans="2:12" x14ac:dyDescent="0.25">
      <c r="B26" s="1" t="s">
        <v>4</v>
      </c>
      <c r="C26" s="44">
        <f t="shared" ref="C26:G26" si="2">C15/$A$1</f>
        <v>4.8679810000000003</v>
      </c>
      <c r="D26" s="44">
        <f t="shared" si="2"/>
        <v>5.8679810000000003</v>
      </c>
      <c r="E26" s="44">
        <f t="shared" si="2"/>
        <v>5.69194157</v>
      </c>
      <c r="F26" s="44">
        <f t="shared" si="2"/>
        <v>3.10785416</v>
      </c>
      <c r="G26" s="44">
        <f t="shared" si="2"/>
        <v>2.4650615700000005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3.136107</v>
      </c>
      <c r="E27" s="44">
        <f t="shared" si="3"/>
        <v>3.04202379</v>
      </c>
      <c r="F27" s="44">
        <f t="shared" si="3"/>
        <v>0.83486553000000008</v>
      </c>
      <c r="G27" s="44">
        <f t="shared" si="3"/>
        <v>0.72054085999999995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17.922535</v>
      </c>
      <c r="E28" s="44">
        <f t="shared" si="4"/>
        <v>17.384858949999998</v>
      </c>
      <c r="F28" s="44">
        <f t="shared" si="4"/>
        <v>14.076803099999999</v>
      </c>
      <c r="G28" s="44">
        <f t="shared" si="4"/>
        <v>12.91671536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1">
        <v>1000000</v>
      </c>
    </row>
    <row r="2" spans="1:12" ht="15" customHeight="1" x14ac:dyDescent="0.25"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29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838996</v>
      </c>
      <c r="E14" s="27">
        <f>+D14*97/100</f>
        <v>813826.12</v>
      </c>
      <c r="F14" s="27">
        <v>138773.45000000001</v>
      </c>
      <c r="G14" s="8">
        <v>82850</v>
      </c>
      <c r="H14" s="8"/>
      <c r="I14" s="13">
        <f>IF(ISERROR(+#REF!/E14)=TRUE,0,++#REF!/E14)</f>
        <v>0</v>
      </c>
      <c r="J14" s="13">
        <f>IF(ISERROR(+G14/E14)=TRUE,0,++G14/E14)</f>
        <v>0.10180307311837079</v>
      </c>
      <c r="K14" s="13">
        <f>IF(ISERROR(+H14/E14)=TRUE,0,++H14/E14)</f>
        <v>0</v>
      </c>
      <c r="L14" s="16">
        <f>+D14-G14</f>
        <v>756146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>+D15*97/100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+D16*97/100</f>
        <v>723244.61</v>
      </c>
      <c r="F16" s="23">
        <v>43162.5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5.9678979149253526E-2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+D17*97/100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0</v>
      </c>
      <c r="D18" s="11">
        <f t="shared" si="0"/>
        <v>1584609</v>
      </c>
      <c r="E18" s="11">
        <f t="shared" si="0"/>
        <v>1537070.73</v>
      </c>
      <c r="F18" s="11">
        <f t="shared" si="0"/>
        <v>181935.95</v>
      </c>
      <c r="G18" s="11">
        <f t="shared" si="0"/>
        <v>126012.5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8.1982239034634405E-2</v>
      </c>
      <c r="K18" s="15">
        <f>IF(ISERROR(+H18/E18)=TRUE,0,++H18/E18)</f>
        <v>0</v>
      </c>
      <c r="L18" s="18">
        <f>SUM(L14:L17)</f>
        <v>1458596.5</v>
      </c>
    </row>
    <row r="19" spans="2:12" x14ac:dyDescent="0.25">
      <c r="B19" s="1" t="s">
        <v>31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1">D14/$A$1</f>
        <v>0.83899599999999996</v>
      </c>
      <c r="E25" s="45">
        <f t="shared" si="1"/>
        <v>0.81382611999999999</v>
      </c>
      <c r="F25" s="45">
        <f t="shared" si="1"/>
        <v>0.13877345000000002</v>
      </c>
      <c r="G25" s="45">
        <f t="shared" si="1"/>
        <v>8.2849999999999993E-2</v>
      </c>
      <c r="H25" s="1">
        <v>1373981</v>
      </c>
    </row>
    <row r="26" spans="2:12" x14ac:dyDescent="0.25">
      <c r="B26" s="1" t="s">
        <v>4</v>
      </c>
      <c r="C26" s="45">
        <f t="shared" ref="C26:G26" si="2">C15/$A$1</f>
        <v>0</v>
      </c>
      <c r="D26" s="45">
        <f t="shared" si="2"/>
        <v>0</v>
      </c>
      <c r="E26" s="45">
        <f t="shared" si="2"/>
        <v>0</v>
      </c>
      <c r="F26" s="45">
        <f t="shared" si="2"/>
        <v>0</v>
      </c>
      <c r="G26" s="45">
        <f t="shared" si="2"/>
        <v>0</v>
      </c>
      <c r="H26" s="1">
        <v>5072</v>
      </c>
    </row>
    <row r="27" spans="2:12" x14ac:dyDescent="0.25">
      <c r="B27" s="1" t="s">
        <v>5</v>
      </c>
      <c r="C27" s="45">
        <f t="shared" ref="C27:G27" si="3">C16/$A$1</f>
        <v>0</v>
      </c>
      <c r="D27" s="45">
        <f t="shared" si="3"/>
        <v>0.74561299999999997</v>
      </c>
      <c r="E27" s="45">
        <f t="shared" si="3"/>
        <v>0.72324460999999995</v>
      </c>
      <c r="F27" s="45">
        <f t="shared" si="3"/>
        <v>4.3162499999999999E-2</v>
      </c>
      <c r="G27" s="45">
        <f t="shared" si="3"/>
        <v>4.3162499999999999E-2</v>
      </c>
      <c r="H27" s="1">
        <v>3078714.9799999995</v>
      </c>
    </row>
    <row r="28" spans="2:12" x14ac:dyDescent="0.25">
      <c r="B28" s="1" t="s">
        <v>6</v>
      </c>
      <c r="C28" s="45">
        <f t="shared" ref="C28:G28" si="4">C17/$A$1</f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tabSelected="1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/>
      <c r="C12" s="53" t="s">
        <v>0</v>
      </c>
      <c r="D12" s="53"/>
      <c r="E12" s="51" t="s">
        <v>13</v>
      </c>
      <c r="F12" s="51" t="s">
        <v>14</v>
      </c>
      <c r="G12" s="51" t="s">
        <v>29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630714878</v>
      </c>
      <c r="D14" s="8">
        <v>464522554</v>
      </c>
      <c r="E14" s="19">
        <f>+D14*97/100</f>
        <v>450586877.38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464522554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>+D15*97/100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>+D16*97/100</f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>+D17*97/100</f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630714878</v>
      </c>
      <c r="D18" s="11">
        <f t="shared" si="0"/>
        <v>464522554</v>
      </c>
      <c r="E18" s="11">
        <f t="shared" si="0"/>
        <v>450586877.38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464522554</v>
      </c>
    </row>
    <row r="19" spans="2:12" x14ac:dyDescent="0.25">
      <c r="B19" s="1" t="s">
        <v>31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46">
        <f>C14/$A$1</f>
        <v>630.714878</v>
      </c>
      <c r="D25" s="46">
        <f t="shared" ref="D25:G25" si="1">D14/$A$1</f>
        <v>464.52255400000001</v>
      </c>
      <c r="E25" s="46">
        <f t="shared" si="1"/>
        <v>450.58687737999998</v>
      </c>
      <c r="F25" s="46">
        <f t="shared" si="1"/>
        <v>0</v>
      </c>
      <c r="G25" s="46">
        <f t="shared" si="1"/>
        <v>0</v>
      </c>
    </row>
    <row r="26" spans="2:12" x14ac:dyDescent="0.25">
      <c r="B26" s="31" t="s">
        <v>4</v>
      </c>
      <c r="C26" s="46">
        <f t="shared" ref="C26:G26" si="2">C15/$A$1</f>
        <v>0</v>
      </c>
      <c r="D26" s="46">
        <f t="shared" si="2"/>
        <v>0</v>
      </c>
      <c r="E26" s="46">
        <f t="shared" si="2"/>
        <v>0</v>
      </c>
      <c r="F26" s="46">
        <f t="shared" si="2"/>
        <v>0</v>
      </c>
      <c r="G26" s="46">
        <f t="shared" si="2"/>
        <v>0</v>
      </c>
    </row>
    <row r="27" spans="2:12" x14ac:dyDescent="0.25">
      <c r="B27" s="31" t="s">
        <v>5</v>
      </c>
      <c r="C27" s="46">
        <f t="shared" ref="C27:G27" si="3">C16/$A$1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</row>
    <row r="28" spans="2:12" x14ac:dyDescent="0.25">
      <c r="B28" s="31" t="s">
        <v>6</v>
      </c>
      <c r="C28" s="46">
        <f t="shared" ref="C28:G28" si="4">C17/$A$1</f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21" sqref="B2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29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/>
      <c r="D14" s="26"/>
      <c r="E14" s="27">
        <f>+D14*97/100</f>
        <v>0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2016-07-18T14:04:48Z</dcterms:modified>
</cp:coreProperties>
</file>