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icente\AppData\Local\Microsoft\Windows\INetCache\Content.Outlook\D2LDJN6T\"/>
    </mc:Choice>
  </mc:AlternateContent>
  <bookViews>
    <workbookView xWindow="120" yWindow="225" windowWidth="17595" windowHeight="9855"/>
  </bookViews>
  <sheets>
    <sheet name="RO" sheetId="1" r:id="rId1"/>
    <sheet name="RDR" sheetId="4" r:id="rId2"/>
    <sheet name="DYT" sheetId="6" state="hidden" r:id="rId3"/>
    <sheet name="ROOC" sheetId="5" state="hidden" r:id="rId4"/>
    <sheet name="RD" sheetId="7" state="hidden" r:id="rId5"/>
  </sheets>
  <definedNames>
    <definedName name="_xlnm._FilterDatabase" localSheetId="0" hidden="1">RO!$B$12:$L$17</definedName>
    <definedName name="_xlnm.Print_Area" localSheetId="2">DYT!$B$2:$L$20</definedName>
    <definedName name="_xlnm.Print_Area" localSheetId="4">RD!$B$2:$L$20</definedName>
    <definedName name="_xlnm.Print_Area" localSheetId="1">RDR!$B$2:$L$20</definedName>
    <definedName name="_xlnm.Print_Area" localSheetId="0">RO!$B$2:$L$20</definedName>
    <definedName name="_xlnm.Print_Area" localSheetId="3">ROOC!$B$2:$L$20</definedName>
  </definedNames>
  <calcPr calcId="152511"/>
</workbook>
</file>

<file path=xl/calcChain.xml><?xml version="1.0" encoding="utf-8"?>
<calcChain xmlns="http://schemas.openxmlformats.org/spreadsheetml/2006/main">
  <c r="E14" i="1" l="1"/>
  <c r="E14" i="4"/>
  <c r="E17" i="1" l="1"/>
  <c r="E16" i="1"/>
  <c r="E15" i="1"/>
  <c r="C18" i="1" l="1"/>
  <c r="D18" i="1"/>
  <c r="E14" i="6" l="1"/>
  <c r="E14" i="5"/>
  <c r="C18" i="4" l="1"/>
  <c r="E16" i="6"/>
  <c r="E15" i="4"/>
  <c r="E16" i="4"/>
  <c r="E17" i="4"/>
  <c r="G28" i="7" l="1"/>
  <c r="F28" i="7"/>
  <c r="D28" i="7"/>
  <c r="C28" i="7"/>
  <c r="G27" i="7"/>
  <c r="F27" i="7"/>
  <c r="D27" i="7"/>
  <c r="C27" i="7"/>
  <c r="G26" i="7"/>
  <c r="F26" i="7"/>
  <c r="D26" i="7"/>
  <c r="C26" i="7"/>
  <c r="G25" i="7"/>
  <c r="F25" i="7"/>
  <c r="D25" i="7"/>
  <c r="C25" i="7"/>
  <c r="G28" i="5"/>
  <c r="F28" i="5"/>
  <c r="D28" i="5"/>
  <c r="C28" i="5"/>
  <c r="G27" i="5"/>
  <c r="F27" i="5"/>
  <c r="D27" i="5"/>
  <c r="C27" i="5"/>
  <c r="G26" i="5"/>
  <c r="F26" i="5"/>
  <c r="D26" i="5"/>
  <c r="C26" i="5"/>
  <c r="G25" i="5"/>
  <c r="F25" i="5"/>
  <c r="D25" i="5"/>
  <c r="C25" i="5"/>
  <c r="G28" i="6"/>
  <c r="F28" i="6"/>
  <c r="D28" i="6"/>
  <c r="C28" i="6"/>
  <c r="G27" i="6"/>
  <c r="F27" i="6"/>
  <c r="D27" i="6"/>
  <c r="C27" i="6"/>
  <c r="G26" i="6"/>
  <c r="F26" i="6"/>
  <c r="D26" i="6"/>
  <c r="C26" i="6"/>
  <c r="G25" i="6"/>
  <c r="F25" i="6"/>
  <c r="D25" i="6"/>
  <c r="C25" i="6"/>
  <c r="G28" i="4"/>
  <c r="F28" i="4"/>
  <c r="D28" i="4"/>
  <c r="C28" i="4"/>
  <c r="G27" i="4"/>
  <c r="F27" i="4"/>
  <c r="D27" i="4"/>
  <c r="C27" i="4"/>
  <c r="G26" i="4"/>
  <c r="F26" i="4"/>
  <c r="D26" i="4"/>
  <c r="C26" i="4"/>
  <c r="G25" i="4"/>
  <c r="F25" i="4"/>
  <c r="D25" i="4"/>
  <c r="C25" i="4"/>
  <c r="G28" i="1"/>
  <c r="F28" i="1"/>
  <c r="D28" i="1"/>
  <c r="C28" i="1"/>
  <c r="G27" i="1"/>
  <c r="F27" i="1"/>
  <c r="D27" i="1"/>
  <c r="C27" i="1"/>
  <c r="G26" i="1"/>
  <c r="F26" i="1"/>
  <c r="D26" i="1"/>
  <c r="C26" i="1"/>
  <c r="G25" i="1"/>
  <c r="F25" i="1"/>
  <c r="D25" i="1"/>
  <c r="C25" i="1"/>
  <c r="E28" i="4" l="1"/>
  <c r="E27" i="4"/>
  <c r="E26" i="4"/>
  <c r="E17" i="6"/>
  <c r="E28" i="6" s="1"/>
  <c r="E27" i="6"/>
  <c r="E15" i="6"/>
  <c r="E26" i="6" s="1"/>
  <c r="E17" i="5"/>
  <c r="E28" i="5" s="1"/>
  <c r="E16" i="5"/>
  <c r="E27" i="5" s="1"/>
  <c r="E15" i="5"/>
  <c r="E26" i="5" s="1"/>
  <c r="E17" i="7"/>
  <c r="E28" i="7" s="1"/>
  <c r="E16" i="7"/>
  <c r="E27" i="7" s="1"/>
  <c r="E15" i="7"/>
  <c r="E26" i="7" s="1"/>
  <c r="E28" i="1"/>
  <c r="E27" i="1"/>
  <c r="E26" i="1"/>
  <c r="E25" i="4"/>
  <c r="E25" i="6"/>
  <c r="E25" i="5"/>
  <c r="E14" i="7"/>
  <c r="E25" i="7" s="1"/>
  <c r="E25" i="1"/>
  <c r="G18" i="4" l="1"/>
  <c r="F18" i="4"/>
  <c r="D18" i="4"/>
  <c r="G18" i="6"/>
  <c r="F18" i="6"/>
  <c r="D18" i="6"/>
  <c r="G18" i="5"/>
  <c r="F18" i="5"/>
  <c r="D18" i="5"/>
  <c r="G18" i="7"/>
  <c r="F18" i="7"/>
  <c r="E18" i="7"/>
  <c r="D18" i="7"/>
  <c r="G18" i="1"/>
  <c r="F18" i="1"/>
  <c r="C18" i="6"/>
  <c r="C18" i="5"/>
  <c r="C18" i="7"/>
  <c r="L17" i="4" l="1"/>
  <c r="L16" i="4"/>
  <c r="L15" i="4"/>
  <c r="L17" i="6"/>
  <c r="L16" i="6"/>
  <c r="L15" i="6"/>
  <c r="L17" i="5"/>
  <c r="L16" i="5"/>
  <c r="L15" i="5"/>
  <c r="L17" i="7"/>
  <c r="L16" i="7"/>
  <c r="L15" i="7"/>
  <c r="L17" i="1"/>
  <c r="L16" i="1"/>
  <c r="L15" i="1"/>
  <c r="L14" i="4"/>
  <c r="L14" i="6"/>
  <c r="L14" i="5"/>
  <c r="L14" i="7"/>
  <c r="L14" i="1"/>
  <c r="E18" i="5"/>
  <c r="E18" i="4"/>
  <c r="E18" i="1" l="1"/>
  <c r="E18" i="6"/>
  <c r="H18" i="7" l="1"/>
  <c r="K17" i="7"/>
  <c r="J17" i="7"/>
  <c r="I17" i="7"/>
  <c r="K16" i="7"/>
  <c r="J16" i="7"/>
  <c r="I16" i="7"/>
  <c r="K15" i="7"/>
  <c r="J15" i="7"/>
  <c r="I15" i="7"/>
  <c r="L18" i="7"/>
  <c r="K14" i="7"/>
  <c r="J14" i="7"/>
  <c r="I14" i="7"/>
  <c r="H18" i="1"/>
  <c r="I14" i="1"/>
  <c r="I15" i="1"/>
  <c r="I16" i="1"/>
  <c r="I17" i="1"/>
  <c r="H18" i="6"/>
  <c r="K17" i="6"/>
  <c r="J17" i="6"/>
  <c r="I17" i="6"/>
  <c r="K16" i="6"/>
  <c r="J16" i="6"/>
  <c r="I16" i="6"/>
  <c r="K15" i="6"/>
  <c r="J15" i="6"/>
  <c r="I15" i="6"/>
  <c r="K14" i="6"/>
  <c r="J14" i="6"/>
  <c r="I14" i="6"/>
  <c r="H18" i="5"/>
  <c r="K17" i="5"/>
  <c r="J17" i="5"/>
  <c r="I17" i="5"/>
  <c r="K16" i="5"/>
  <c r="J16" i="5"/>
  <c r="I16" i="5"/>
  <c r="K15" i="5"/>
  <c r="J15" i="5"/>
  <c r="I15" i="5"/>
  <c r="K14" i="5"/>
  <c r="J14" i="5"/>
  <c r="I14" i="5"/>
  <c r="H18" i="4"/>
  <c r="K17" i="4"/>
  <c r="J17" i="4"/>
  <c r="I17" i="4"/>
  <c r="K16" i="4"/>
  <c r="J16" i="4"/>
  <c r="I16" i="4"/>
  <c r="K15" i="4"/>
  <c r="J15" i="4"/>
  <c r="I15" i="4"/>
  <c r="K14" i="4"/>
  <c r="J14" i="4"/>
  <c r="I14" i="4"/>
  <c r="K17" i="1"/>
  <c r="J17" i="1"/>
  <c r="K16" i="1"/>
  <c r="J16" i="1"/>
  <c r="K15" i="1"/>
  <c r="J15" i="1"/>
  <c r="K14" i="1"/>
  <c r="J14" i="1"/>
  <c r="L18" i="5" l="1"/>
  <c r="L18" i="6"/>
  <c r="L18" i="4"/>
  <c r="L18" i="1"/>
  <c r="I18" i="7"/>
  <c r="K18" i="7"/>
  <c r="J18" i="7"/>
  <c r="J18" i="6"/>
  <c r="I18" i="6"/>
  <c r="K18" i="6"/>
  <c r="I18" i="5"/>
  <c r="K18" i="5"/>
  <c r="J18" i="5"/>
  <c r="I18" i="4"/>
  <c r="K18" i="4"/>
  <c r="J18" i="4"/>
  <c r="K18" i="1"/>
  <c r="I18" i="1" l="1"/>
  <c r="J18" i="1"/>
</calcChain>
</file>

<file path=xl/sharedStrings.xml><?xml version="1.0" encoding="utf-8"?>
<sst xmlns="http://schemas.openxmlformats.org/spreadsheetml/2006/main" count="166" uniqueCount="41">
  <si>
    <t>PRESUPUESTO</t>
  </si>
  <si>
    <t>UNIDAD EJECUTORA</t>
  </si>
  <si>
    <t>PLIEGO 011 MINISTERIO DE SALUD</t>
  </si>
  <si>
    <t>001 Administración Central</t>
  </si>
  <si>
    <t>022 Dirección de Salud II Lima Sur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</si>
  <si>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</si>
  <si>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</si>
  <si>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</si>
  <si>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</si>
  <si>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</si>
  <si>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</si>
  <si>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</si>
  <si>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</si>
  <si>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</si>
  <si>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</si>
  <si>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</si>
  <si>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</si>
  <si>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</si>
  <si>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</si>
  <si>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</si>
  <si>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</si>
  <si>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</si>
  <si>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</si>
  <si>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</si>
  <si>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*/ La Ejecución se encuentra en la Fase de Devengados, la cual para el 2015 solo se tiene a cargo (04) Unidades Ejecutoras en el Pliego</t>
  </si>
  <si>
    <t>Fuente: Consulta Amigable y Base de Datos al 31 de Julio del 2015</t>
  </si>
  <si>
    <t>PCA</t>
  </si>
  <si>
    <t>COMP. ANUAL</t>
  </si>
  <si>
    <t>DEVENGADO
AL MES DE JULIO
(4)</t>
  </si>
  <si>
    <t>DEVENG
AL MES DE JULIO</t>
  </si>
  <si>
    <t>EJECUCION PRESUPUESTAL MENSUALIZADA DE GASTOS 
MINISTERIO DE SALUD 2016
AL MES DE JULIO</t>
  </si>
  <si>
    <t>UNIDADES EJECUTORAS</t>
  </si>
  <si>
    <t>(EN SOLES)</t>
  </si>
  <si>
    <t>DEVENG
AL MES DE DIC</t>
  </si>
  <si>
    <t>DEVENG
AL MES DE DIC.</t>
  </si>
  <si>
    <t>EJECUCION PRESUPUESTAL MENSUALIZADA DE GASTOS 
MINISTERIO DE SALUD 2017
MES DE ENERO</t>
  </si>
  <si>
    <t>Fuente: Consulta Amigable y Base de Datos al 31 de Enero del 2017</t>
  </si>
  <si>
    <t>DEVENGADO
MES DE ENERO
(4)</t>
  </si>
  <si>
    <t>022 Dirección de Salud Lima Metropolitana</t>
  </si>
  <si>
    <t>125 Programa Nacional de Inversiones en Salud - PRONIS</t>
  </si>
  <si>
    <t>124 Centro Nacional de Abastecimientos de Recursos Estrategicos en Salud - CENARES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</si>
</sst>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#,##0.0"/>
    <numFmt numFmtId="166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5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0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3" fontId="19" fillId="35" borderId="2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vertical="center"/>
    </xf>
    <xf numFmtId="43" fontId="22" fillId="0" borderId="0" xfId="0" applyNumberFormat="1" applyFont="1" applyFill="1" applyBorder="1" applyAlignment="1">
      <alignment vertical="center"/>
    </xf>
    <xf numFmtId="41" fontId="22" fillId="0" borderId="0" xfId="0" applyNumberFormat="1" applyFont="1" applyFill="1" applyBorder="1" applyAlignment="1">
      <alignment vertical="center"/>
    </xf>
    <xf numFmtId="165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4" fontId="23" fillId="0" borderId="0" xfId="1" applyNumberFormat="1" applyFont="1" applyAlignment="1">
      <alignment vertical="center"/>
    </xf>
    <xf numFmtId="164" fontId="22" fillId="0" borderId="0" xfId="1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1" fontId="22" fillId="0" borderId="21" xfId="0" applyNumberFormat="1" applyFont="1" applyBorder="1" applyAlignment="1">
      <alignment vertical="center"/>
    </xf>
    <xf numFmtId="164" fontId="19" fillId="0" borderId="0" xfId="1" applyNumberFormat="1" applyFont="1" applyFill="1" applyBorder="1" applyAlignment="1">
      <alignment vertical="center"/>
    </xf>
    <xf numFmtId="3" fontId="19" fillId="0" borderId="0" xfId="1" applyNumberFormat="1" applyFont="1" applyFill="1" applyBorder="1" applyAlignment="1">
      <alignment vertical="center"/>
    </xf>
    <xf numFmtId="41" fontId="22" fillId="0" borderId="22" xfId="0" applyNumberFormat="1" applyFont="1" applyBorder="1" applyAlignment="1">
      <alignment vertical="center"/>
    </xf>
    <xf numFmtId="164" fontId="19" fillId="0" borderId="0" xfId="1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RO!$C$25:$G$25</c:f>
              <c:numCache>
                <c:formatCode>_(* #,##0_);_(* \(#,##0\);_(* "-"_);_(@_)</c:formatCode>
                <c:ptCount val="5"/>
                <c:pt idx="0" formatCode="_(* #,##0.00_);_(* \(#,##0.00\);_(* &quot;-&quot;??_);_(@_)">
                  <c:v>2476.3626009999998</c:v>
                </c:pt>
                <c:pt idx="1">
                  <c:v>2482.6790559999999</c:v>
                </c:pt>
                <c:pt idx="2">
                  <c:v>1986.1432448</c:v>
                </c:pt>
                <c:pt idx="3">
                  <c:v>787.62954002999948</c:v>
                </c:pt>
                <c:pt idx="4">
                  <c:v>63.65034665999999</c:v>
                </c:pt>
              </c:numCache>
            </c:numRef>
          </c:val>
        </c:ser>
        <c:ser>
          <c:idx val="1"/>
          <c:order val="1"/>
          <c:tx>
            <c:strRef>
              <c:f>RO!$B$26</c:f>
              <c:strCache>
                <c:ptCount val="1"/>
                <c:pt idx="0">
                  <c:v>022 Dirección de Salud Lima Metropolitana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1.9540416241387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37578115922186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5939452898054855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315234057277135E-3"/>
                  <c:y val="-1.4655167937262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1136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RO!$C$26:$G$26</c:f>
              <c:numCache>
                <c:formatCode>_(* #,##0_);_(* \(#,##0\);_(* "-"_);_(@_)</c:formatCode>
                <c:ptCount val="5"/>
                <c:pt idx="0">
                  <c:v>217.84044800000001</c:v>
                </c:pt>
                <c:pt idx="1">
                  <c:v>221.28819300000001</c:v>
                </c:pt>
                <c:pt idx="2">
                  <c:v>177.0305544</c:v>
                </c:pt>
                <c:pt idx="3">
                  <c:v>3.439400200000001</c:v>
                </c:pt>
                <c:pt idx="4">
                  <c:v>3.2185114600000011</c:v>
                </c:pt>
              </c:numCache>
            </c:numRef>
          </c:val>
        </c:ser>
        <c:ser>
          <c:idx val="2"/>
          <c:order val="2"/>
          <c:tx>
            <c:strRef>
              <c:f>RO!$B$27</c:f>
              <c:strCache>
                <c:ptCount val="1"/>
                <c:pt idx="0">
                  <c:v>124 Centro Nacional de Abastecimientos de Recursos Estrategicos en Salud - CENARES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0510895785668701E-17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021791571337402E-17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375781159221452E-3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375781159220628E-3"/>
                  <c:y val="-1.4655167937262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RO!$C$27:$G$27</c:f>
              <c:numCache>
                <c:formatCode>_(* #,##0_);_(* \(#,##0\);_(* "-"_);_(@_)</c:formatCode>
                <c:ptCount val="5"/>
                <c:pt idx="0">
                  <c:v>726.35</c:v>
                </c:pt>
                <c:pt idx="1">
                  <c:v>726.42061000000001</c:v>
                </c:pt>
                <c:pt idx="2">
                  <c:v>581.13648799999999</c:v>
                </c:pt>
                <c:pt idx="3">
                  <c:v>25.243653299999995</c:v>
                </c:pt>
                <c:pt idx="4">
                  <c:v>8.3011990099999995</c:v>
                </c:pt>
              </c:numCache>
            </c:numRef>
          </c:val>
        </c:ser>
        <c:ser>
          <c:idx val="3"/>
          <c:order val="3"/>
          <c:tx>
            <c:strRef>
              <c:f>RO!$B$28</c:f>
              <c:strCache>
                <c:ptCount val="1"/>
                <c:pt idx="0">
                  <c:v>125 Programa Nacional de Inversiones en Salud - PRONIS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7127343477665991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9503124636888254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315234057278766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RO!$C$28:$G$28</c:f>
              <c:numCache>
                <c:formatCode>_(* #,##0_);_(* \(#,##0\);_(* "-"_);_(@_)</c:formatCode>
                <c:ptCount val="5"/>
                <c:pt idx="0">
                  <c:v>41.837898000000003</c:v>
                </c:pt>
                <c:pt idx="1">
                  <c:v>53.035859000000002</c:v>
                </c:pt>
                <c:pt idx="2">
                  <c:v>42.428687200000006</c:v>
                </c:pt>
                <c:pt idx="3">
                  <c:v>0.83859934999999997</c:v>
                </c:pt>
                <c:pt idx="4">
                  <c:v>2.5764349999999998E-2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2119219024"/>
        <c:axId val="-2119215216"/>
        <c:axId val="0"/>
      </c:bar3DChart>
      <c:catAx>
        <c:axId val="-2119219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19215216"/>
        <c:crosses val="autoZero"/>
        <c:auto val="1"/>
        <c:lblAlgn val="ctr"/>
        <c:lblOffset val="100"/>
        <c:noMultiLvlLbl val="0"/>
      </c:catAx>
      <c:valAx>
        <c:axId val="-2119215216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crossAx val="-21192190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RDR!$C$25:$G$25</c:f>
              <c:numCache>
                <c:formatCode>#,##0.0</c:formatCode>
                <c:ptCount val="5"/>
                <c:pt idx="0">
                  <c:v>62.040827</c:v>
                </c:pt>
                <c:pt idx="1">
                  <c:v>62.040827</c:v>
                </c:pt>
                <c:pt idx="2">
                  <c:v>50.873478140000003</c:v>
                </c:pt>
                <c:pt idx="3">
                  <c:v>24.251967899999997</c:v>
                </c:pt>
                <c:pt idx="4">
                  <c:v>1.7077866900000005</c:v>
                </c:pt>
              </c:numCache>
            </c:numRef>
          </c:val>
        </c:ser>
        <c:ser>
          <c:idx val="1"/>
          <c:order val="1"/>
          <c:tx>
            <c:strRef>
              <c:f>RDR!$B$26</c:f>
              <c:strCache>
                <c:ptCount val="1"/>
                <c:pt idx="0">
                  <c:v>022 Dirección de Salud Lima Metropolitana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591567387717116E-3"/>
                  <c:y val="-8.1750411487799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165E-3"/>
                  <c:y val="-8.1750411487800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079051331118177E-2"/>
                  <c:y val="-8.1750411487800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RDR!$C$26:$G$26</c:f>
              <c:numCache>
                <c:formatCode>#,##0.0</c:formatCode>
                <c:ptCount val="5"/>
                <c:pt idx="0">
                  <c:v>5.4640139999999997</c:v>
                </c:pt>
                <c:pt idx="1">
                  <c:v>5.4640139999999997</c:v>
                </c:pt>
                <c:pt idx="2">
                  <c:v>5.4640139999999997</c:v>
                </c:pt>
                <c:pt idx="3">
                  <c:v>0.27788499999999999</c:v>
                </c:pt>
                <c:pt idx="4">
                  <c:v>5.0000000000000001E-3</c:v>
                </c:pt>
              </c:numCache>
            </c:numRef>
          </c:val>
        </c:ser>
        <c:ser>
          <c:idx val="2"/>
          <c:order val="2"/>
          <c:tx>
            <c:strRef>
              <c:f>RDR!$B$27</c:f>
              <c:strCache>
                <c:ptCount val="1"/>
                <c:pt idx="0">
                  <c:v>124 Centro Nacional de Abastecimientos de Recursos Estrategicos en Salud - CENARES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8.9591567387717116E-3"/>
                  <c:y val="-8.17504114877985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392621464252483E-3"/>
                  <c:y val="-1.090005486503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7193675540786193E-3"/>
                  <c:y val="-5.4500274325200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RDR!$C$27:$G$27</c:f>
              <c:numCache>
                <c:formatCode>#,##0.0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8.7255250000000006E-2</c:v>
                </c:pt>
                <c:pt idx="4">
                  <c:v>4.6755249999999998E-2</c:v>
                </c:pt>
              </c:numCache>
            </c:numRef>
          </c:val>
        </c:ser>
        <c:ser>
          <c:idx val="3"/>
          <c:order val="3"/>
          <c:tx>
            <c:strRef>
              <c:f>RDR!$B$28</c:f>
              <c:strCache>
                <c:ptCount val="1"/>
                <c:pt idx="0">
                  <c:v>125 Programa Nacional de Inversiones en Salud - PRONIS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591567387717116E-3"/>
                  <c:y val="-5.4500274325200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19894592346464E-2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5994729617322376E-3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599472961732156E-3"/>
                  <c:y val="-8.1750411487799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RDR!$C$28:$G$28</c:f>
              <c:numCache>
                <c:formatCode>#,##0.0</c:formatCode>
                <c:ptCount val="5"/>
                <c:pt idx="0">
                  <c:v>0.163328</c:v>
                </c:pt>
                <c:pt idx="1">
                  <c:v>0.163328</c:v>
                </c:pt>
                <c:pt idx="2">
                  <c:v>0.163328</c:v>
                </c:pt>
                <c:pt idx="3">
                  <c:v>9.1999999999999998E-2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2119213584"/>
        <c:axId val="-2119216304"/>
        <c:axId val="0"/>
      </c:bar3DChart>
      <c:catAx>
        <c:axId val="-211921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19216304"/>
        <c:crosses val="autoZero"/>
        <c:auto val="1"/>
        <c:lblAlgn val="ctr"/>
        <c:lblOffset val="100"/>
        <c:noMultiLvlLbl val="0"/>
      </c:catAx>
      <c:valAx>
        <c:axId val="-211921630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21192135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DYT!$C$25:$G$25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DYT!$B$26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4.4884489148688386E-3"/>
                  <c:y val="-8.720183723513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3663366861516595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32673372303319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DYT!$C$26:$G$26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DYT!$B$27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7.8547856010205384E-3"/>
                  <c:y val="-8.72018372351388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099010058454979E-2"/>
                  <c:y val="-1.7440367447027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7326733723034014E-3"/>
                  <c:y val="-5.8134558156759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8547856010205384E-3"/>
                  <c:y val="-1.4533639539189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DYT!$C$27:$G$27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DYT!$B$28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768978297377587E-3"/>
                  <c:y val="-8.7201837235138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9768978297377587E-3"/>
                  <c:y val="-1.7440367447027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9768978297377587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8547856010203736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DYT!$C$28:$G$28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2119211952"/>
        <c:axId val="-2119217936"/>
        <c:axId val="0"/>
      </c:bar3DChart>
      <c:catAx>
        <c:axId val="-211921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19217936"/>
        <c:crosses val="autoZero"/>
        <c:auto val="1"/>
        <c:lblAlgn val="ctr"/>
        <c:lblOffset val="100"/>
        <c:noMultiLvlLbl val="0"/>
      </c:catAx>
      <c:valAx>
        <c:axId val="-211921793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-21192119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ROOC!$B$25</c:f>
              <c:strCache>
                <c:ptCount val="1"/>
                <c:pt idx="0">
                  <c:v>001 Administración Central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ROOC!$C$25:$G$25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ROOC!$B$26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ROOC!$C$26:$G$26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ROOC!$B$27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6553560140124581E-3"/>
                  <c:y val="-1.751673744952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179640825222425E-2"/>
                  <c:y val="-1.7516737449523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9174984196173585E-3"/>
                  <c:y val="-1.751673744952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179640825222342E-2"/>
                  <c:y val="-1.00095642568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0179640825222425E-2"/>
                  <c:y val="-1.501434638530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ROOC!$C$27:$G$27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ROOC!$B$28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ROOC!$C$28:$G$28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771065696"/>
        <c:axId val="-1771065152"/>
        <c:axId val="0"/>
      </c:bar3DChart>
      <c:catAx>
        <c:axId val="-1771065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771065152"/>
        <c:crosses val="autoZero"/>
        <c:auto val="1"/>
        <c:lblAlgn val="ctr"/>
        <c:lblOffset val="100"/>
        <c:noMultiLvlLbl val="0"/>
      </c:catAx>
      <c:valAx>
        <c:axId val="-177106515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7710656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7127343477666815E-3"/>
                  <c:y val="-1.237533554699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8315234057277534E-3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187890579611053E-2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RD!$C$25:$G$25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RD!$B$26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RD!$C$26:$G$26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RD!$B$27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RD!$C$27:$G$27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RD!$B$28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RD!$C$28:$G$28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771067872"/>
        <c:axId val="-1771062976"/>
        <c:axId val="0"/>
      </c:bar3DChart>
      <c:catAx>
        <c:axId val="-1771067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771062976"/>
        <c:crosses val="autoZero"/>
        <c:auto val="1"/>
        <c:lblAlgn val="ctr"/>
        <c:lblOffset val="100"/>
        <c:noMultiLvlLbl val="0"/>
      </c:catAx>
      <c:valAx>
        <c:axId val="-177106297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-17710678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336175</xdr:colOff>
      <xdr:row>19</xdr:row>
      <xdr:rowOff>112060</xdr:rowOff>
    </xdr:from>
    <xdr:to>
      <xdr:col>11</xdr:col>
      <xdr:colOff>997322</xdr:colOff>
      <xdr:row>45</xdr:row>
      <xdr:rowOff>78443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347381</xdr:colOff>
      <xdr:row>19</xdr:row>
      <xdr:rowOff>134470</xdr:rowOff>
    </xdr:from>
    <xdr:to>
      <xdr:col>11</xdr:col>
      <xdr:colOff>997322</xdr:colOff>
      <xdr:row>61</xdr:row>
      <xdr:rowOff>100853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358588</xdr:colOff>
      <xdr:row>19</xdr:row>
      <xdr:rowOff>123264</xdr:rowOff>
    </xdr:from>
    <xdr:to>
      <xdr:col>11</xdr:col>
      <xdr:colOff>986117</xdr:colOff>
      <xdr:row>45</xdr:row>
      <xdr:rowOff>134471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336177</xdr:colOff>
      <xdr:row>19</xdr:row>
      <xdr:rowOff>146796</xdr:rowOff>
    </xdr:from>
    <xdr:to>
      <xdr:col>12</xdr:col>
      <xdr:colOff>11206</xdr:colOff>
      <xdr:row>45</xdr:row>
      <xdr:rowOff>78442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21</xdr:row>
      <xdr:rowOff>34738</xdr:rowOff>
    </xdr:from>
    <xdr:to>
      <xdr:col>12</xdr:col>
      <xdr:colOff>22411</xdr:colOff>
      <xdr:row>47</xdr:row>
      <xdr:rowOff>22412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44"/>
  <sheetViews>
    <sheetView showGridLines="0" tabSelected="1" zoomScale="85" zoomScaleNormal="85" workbookViewId="0">
      <selection activeCell="B12" sqref="B12:B13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1" t="s">
        <v>35</v>
      </c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5.75" customHeight="1" x14ac:dyDescent="0.2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15" customHeight="1" x14ac:dyDescent="0.25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 ht="15" customHeight="1" x14ac:dyDescent="0.2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15" customHeight="1" x14ac:dyDescent="0.25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8" spans="1:12" ht="15.75" x14ac:dyDescent="0.25">
      <c r="B8" s="2" t="s">
        <v>10</v>
      </c>
    </row>
    <row r="9" spans="1:12" x14ac:dyDescent="0.2">
      <c r="B9" s="3" t="s">
        <v>2</v>
      </c>
    </row>
    <row r="10" spans="1:12" x14ac:dyDescent="0.25">
      <c r="A10" s="31">
        <v>1000000</v>
      </c>
    </row>
    <row r="11" spans="1:12" x14ac:dyDescent="0.25">
      <c r="B11" s="4"/>
      <c r="I11" s="57"/>
      <c r="J11" s="57"/>
      <c r="K11" s="57"/>
      <c r="L11" s="39" t="s">
        <v>32</v>
      </c>
    </row>
    <row r="12" spans="1:12" s="5" customFormat="1" ht="15" customHeight="1" x14ac:dyDescent="0.25">
      <c r="B12" s="55" t="s">
        <v>31</v>
      </c>
      <c r="C12" s="54" t="s">
        <v>0</v>
      </c>
      <c r="D12" s="54"/>
      <c r="E12" s="52" t="s">
        <v>19</v>
      </c>
      <c r="F12" s="52" t="s">
        <v>14</v>
      </c>
      <c r="G12" s="52" t="s">
        <v>37</v>
      </c>
      <c r="H12" s="52" t="s">
        <v>21</v>
      </c>
      <c r="I12" s="58" t="s">
        <v>23</v>
      </c>
      <c r="J12" s="58"/>
      <c r="K12" s="58"/>
      <c r="L12" s="49" t="s">
        <v>22</v>
      </c>
    </row>
    <row r="13" spans="1:12" s="5" customFormat="1" ht="40.5" customHeight="1" x14ac:dyDescent="0.25">
      <c r="B13" s="56"/>
      <c r="C13" s="21" t="s">
        <v>8</v>
      </c>
      <c r="D13" s="21" t="s">
        <v>7</v>
      </c>
      <c r="E13" s="53"/>
      <c r="F13" s="53"/>
      <c r="G13" s="53"/>
      <c r="H13" s="53"/>
      <c r="I13" s="21" t="s">
        <v>15</v>
      </c>
      <c r="J13" s="21" t="s">
        <v>16</v>
      </c>
      <c r="K13" s="22" t="s">
        <v>17</v>
      </c>
      <c r="L13" s="50"/>
    </row>
    <row r="14" spans="1:12" ht="20.100000000000001" customHeight="1" x14ac:dyDescent="0.25">
      <c r="B14" s="6" t="s">
        <v>3</v>
      </c>
      <c r="C14" s="8">
        <v>2476362601</v>
      </c>
      <c r="D14" s="8">
        <v>2482679056</v>
      </c>
      <c r="E14" s="19">
        <f>+D14*80/100</f>
        <v>1986143244.8</v>
      </c>
      <c r="F14" s="19">
        <v>787629540.02999949</v>
      </c>
      <c r="G14" s="8">
        <v>63650346.659999989</v>
      </c>
      <c r="H14" s="8"/>
      <c r="I14" s="13">
        <f>IF(ISERROR(+#REF!/E14)=TRUE,0,++#REF!/E14)</f>
        <v>0</v>
      </c>
      <c r="J14" s="13">
        <f>IF(ISERROR(+G14/E14)=TRUE,0,++G14/E14)</f>
        <v>3.2047208491454718E-2</v>
      </c>
      <c r="K14" s="13">
        <f>IF(ISERROR(+H14/E14)=TRUE,0,++H14/E14)</f>
        <v>0</v>
      </c>
      <c r="L14" s="16">
        <f>+D14-G14</f>
        <v>2419028709.3400002</v>
      </c>
    </row>
    <row r="15" spans="1:12" ht="20.100000000000001" customHeight="1" x14ac:dyDescent="0.25">
      <c r="B15" s="7" t="s">
        <v>38</v>
      </c>
      <c r="C15" s="9">
        <v>217840448</v>
      </c>
      <c r="D15" s="9">
        <v>221288193</v>
      </c>
      <c r="E15" s="20">
        <f>+D15*80/100</f>
        <v>177030554.40000001</v>
      </c>
      <c r="F15" s="20">
        <v>3439400.2000000011</v>
      </c>
      <c r="G15" s="9">
        <v>3218511.4600000009</v>
      </c>
      <c r="H15" s="9"/>
      <c r="I15" s="14">
        <f>IF(ISERROR(+#REF!/E15)=TRUE,0,++#REF!/E15)</f>
        <v>0</v>
      </c>
      <c r="J15" s="14">
        <f>IF(ISERROR(+G15/E15)=TRUE,0,++G15/E15)</f>
        <v>1.8180542171990173E-2</v>
      </c>
      <c r="K15" s="14">
        <f>IF(ISERROR(+H15/E15)=TRUE,0,++H15/E15)</f>
        <v>0</v>
      </c>
      <c r="L15" s="17">
        <f>+D15-G15</f>
        <v>218069681.53999999</v>
      </c>
    </row>
    <row r="16" spans="1:12" ht="20.100000000000001" customHeight="1" x14ac:dyDescent="0.25">
      <c r="B16" s="7" t="s">
        <v>40</v>
      </c>
      <c r="C16" s="9">
        <v>726350000</v>
      </c>
      <c r="D16" s="9">
        <v>726420610</v>
      </c>
      <c r="E16" s="20">
        <f>+D16*80/100</f>
        <v>581136488</v>
      </c>
      <c r="F16" s="23">
        <v>25243653.299999993</v>
      </c>
      <c r="G16" s="9">
        <v>8301199.0099999998</v>
      </c>
      <c r="H16" s="9"/>
      <c r="I16" s="14">
        <f>IF(ISERROR(+#REF!/E16)=TRUE,0,++#REF!/E16)</f>
        <v>0</v>
      </c>
      <c r="J16" s="14">
        <f>IF(ISERROR(+G16/E16)=TRUE,0,++G16/E16)</f>
        <v>1.4284422302528008E-2</v>
      </c>
      <c r="K16" s="14">
        <f>IF(ISERROR(+H16/E16)=TRUE,0,++H16/E16)</f>
        <v>0</v>
      </c>
      <c r="L16" s="17">
        <f>+D16-G16</f>
        <v>718119410.99000001</v>
      </c>
    </row>
    <row r="17" spans="2:12" ht="20.100000000000001" customHeight="1" x14ac:dyDescent="0.25">
      <c r="B17" s="7" t="s">
        <v>39</v>
      </c>
      <c r="C17" s="9">
        <v>41837898</v>
      </c>
      <c r="D17" s="9">
        <v>53035859</v>
      </c>
      <c r="E17" s="20">
        <f>+D17*80/100</f>
        <v>42428687.200000003</v>
      </c>
      <c r="F17" s="23">
        <v>838599.35</v>
      </c>
      <c r="G17" s="9">
        <v>25764.35</v>
      </c>
      <c r="H17" s="9"/>
      <c r="I17" s="14">
        <f>IF(ISERROR(+#REF!/E17)=TRUE,0,++#REF!/E17)</f>
        <v>0</v>
      </c>
      <c r="J17" s="14">
        <f>IF(ISERROR(+G17/E17)=TRUE,0,++G17/E17)</f>
        <v>6.0723891546660906E-4</v>
      </c>
      <c r="K17" s="14">
        <f>IF(ISERROR(+H17/E17)=TRUE,0,++H17/E17)</f>
        <v>0</v>
      </c>
      <c r="L17" s="17">
        <f>+D17-G17</f>
        <v>53010094.649999999</v>
      </c>
    </row>
    <row r="18" spans="2:12" ht="23.25" customHeight="1" x14ac:dyDescent="0.25">
      <c r="B18" s="30" t="s">
        <v>9</v>
      </c>
      <c r="C18" s="11">
        <f t="shared" ref="C18:H18" si="0">SUM(C14:C17)</f>
        <v>3462390947</v>
      </c>
      <c r="D18" s="11">
        <f t="shared" si="0"/>
        <v>3483423718</v>
      </c>
      <c r="E18" s="11">
        <f t="shared" si="0"/>
        <v>2786738974.3999996</v>
      </c>
      <c r="F18" s="11">
        <f t="shared" si="0"/>
        <v>817151192.87999952</v>
      </c>
      <c r="G18" s="11">
        <f t="shared" si="0"/>
        <v>75195821.479999989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2.6983446304363713E-2</v>
      </c>
      <c r="K18" s="15">
        <f>IF(ISERROR(+H18/E18)=TRUE,0,++H18/E18)</f>
        <v>0</v>
      </c>
      <c r="L18" s="18">
        <f>SUM(L14:L17)</f>
        <v>3408227896.52</v>
      </c>
    </row>
    <row r="19" spans="2:12" x14ac:dyDescent="0.2">
      <c r="B19" s="12" t="s">
        <v>36</v>
      </c>
    </row>
    <row r="20" spans="2:12" s="40" customFormat="1" x14ac:dyDescent="0.2">
      <c r="B20" s="12"/>
    </row>
    <row r="21" spans="2:12" s="31" customFormat="1" x14ac:dyDescent="0.25">
      <c r="K21" s="42"/>
    </row>
    <row r="22" spans="2:12" s="31" customFormat="1" x14ac:dyDescent="0.25">
      <c r="K22" s="42"/>
    </row>
    <row r="23" spans="2:12" s="31" customFormat="1" x14ac:dyDescent="0.25">
      <c r="K23" s="42"/>
    </row>
    <row r="24" spans="2:12" s="31" customFormat="1" ht="44.25" customHeight="1" x14ac:dyDescent="0.25">
      <c r="B24" s="34" t="s">
        <v>1</v>
      </c>
      <c r="C24" s="34" t="s">
        <v>8</v>
      </c>
      <c r="D24" s="34" t="s">
        <v>7</v>
      </c>
      <c r="E24" s="32" t="s">
        <v>26</v>
      </c>
      <c r="F24" s="32" t="s">
        <v>27</v>
      </c>
      <c r="G24" s="32" t="s">
        <v>33</v>
      </c>
      <c r="H24" s="33" t="s">
        <v>21</v>
      </c>
      <c r="I24" s="48"/>
      <c r="J24" s="48"/>
      <c r="K24" s="48"/>
      <c r="L24" s="32"/>
    </row>
    <row r="25" spans="2:12" s="31" customFormat="1" x14ac:dyDescent="0.25">
      <c r="B25" s="35" t="s">
        <v>3</v>
      </c>
      <c r="C25" s="36">
        <f t="shared" ref="C25:G28" si="1">C14/$A$10</f>
        <v>2476.3626009999998</v>
      </c>
      <c r="D25" s="37">
        <f t="shared" si="1"/>
        <v>2482.6790559999999</v>
      </c>
      <c r="E25" s="37">
        <f t="shared" si="1"/>
        <v>1986.1432448</v>
      </c>
      <c r="F25" s="37">
        <f t="shared" si="1"/>
        <v>787.62954002999948</v>
      </c>
      <c r="G25" s="37">
        <f t="shared" si="1"/>
        <v>63.65034665999999</v>
      </c>
      <c r="H25" s="44"/>
      <c r="I25" s="45"/>
      <c r="J25" s="45"/>
      <c r="K25" s="45"/>
      <c r="L25" s="46"/>
    </row>
    <row r="26" spans="2:12" s="31" customFormat="1" x14ac:dyDescent="0.25">
      <c r="B26" s="35" t="s">
        <v>38</v>
      </c>
      <c r="C26" s="37">
        <f t="shared" si="1"/>
        <v>217.84044800000001</v>
      </c>
      <c r="D26" s="37">
        <f t="shared" si="1"/>
        <v>221.28819300000001</v>
      </c>
      <c r="E26" s="37">
        <f t="shared" si="1"/>
        <v>177.0305544</v>
      </c>
      <c r="F26" s="37">
        <f t="shared" si="1"/>
        <v>3.439400200000001</v>
      </c>
      <c r="G26" s="37">
        <f t="shared" si="1"/>
        <v>3.2185114600000011</v>
      </c>
      <c r="H26" s="47"/>
      <c r="I26" s="45"/>
      <c r="J26" s="45"/>
      <c r="K26" s="45"/>
      <c r="L26" s="46"/>
    </row>
    <row r="27" spans="2:12" s="31" customFormat="1" x14ac:dyDescent="0.25">
      <c r="B27" s="35" t="s">
        <v>40</v>
      </c>
      <c r="C27" s="37">
        <f t="shared" si="1"/>
        <v>726.35</v>
      </c>
      <c r="D27" s="37">
        <f t="shared" si="1"/>
        <v>726.42061000000001</v>
      </c>
      <c r="E27" s="37">
        <f t="shared" si="1"/>
        <v>581.13648799999999</v>
      </c>
      <c r="F27" s="37">
        <f t="shared" si="1"/>
        <v>25.243653299999995</v>
      </c>
      <c r="G27" s="37">
        <f t="shared" si="1"/>
        <v>8.3011990099999995</v>
      </c>
      <c r="H27" s="47"/>
      <c r="I27" s="45"/>
      <c r="J27" s="45"/>
      <c r="K27" s="45"/>
      <c r="L27" s="46"/>
    </row>
    <row r="28" spans="2:12" s="31" customFormat="1" x14ac:dyDescent="0.25">
      <c r="B28" s="35" t="s">
        <v>39</v>
      </c>
      <c r="C28" s="37">
        <f t="shared" si="1"/>
        <v>41.837898000000003</v>
      </c>
      <c r="D28" s="37">
        <f t="shared" si="1"/>
        <v>53.035859000000002</v>
      </c>
      <c r="E28" s="37">
        <f t="shared" si="1"/>
        <v>42.428687200000006</v>
      </c>
      <c r="F28" s="37">
        <f t="shared" si="1"/>
        <v>0.83859934999999997</v>
      </c>
      <c r="G28" s="37">
        <f t="shared" si="1"/>
        <v>2.5764349999999998E-2</v>
      </c>
      <c r="H28" s="47"/>
      <c r="I28" s="45"/>
      <c r="J28" s="45"/>
      <c r="K28" s="45"/>
      <c r="L28" s="46"/>
    </row>
    <row r="29" spans="2:12" s="31" customFormat="1" x14ac:dyDescent="0.25">
      <c r="K29" s="42"/>
    </row>
    <row r="30" spans="2:12" s="40" customFormat="1" x14ac:dyDescent="0.25">
      <c r="K30" s="41"/>
    </row>
    <row r="31" spans="2:12" s="40" customFormat="1" x14ac:dyDescent="0.25">
      <c r="K31" s="41"/>
    </row>
    <row r="32" spans="2:12" s="40" customFormat="1" x14ac:dyDescent="0.25">
      <c r="K32" s="41"/>
    </row>
    <row r="33" spans="11:11" s="40" customFormat="1" x14ac:dyDescent="0.25">
      <c r="K33" s="41"/>
    </row>
    <row r="34" spans="11:11" s="40" customFormat="1" x14ac:dyDescent="0.25">
      <c r="K34" s="41"/>
    </row>
    <row r="35" spans="11:11" s="40" customFormat="1" x14ac:dyDescent="0.25">
      <c r="K35" s="41"/>
    </row>
    <row r="36" spans="11:11" s="40" customFormat="1" x14ac:dyDescent="0.25">
      <c r="K36" s="41"/>
    </row>
    <row r="37" spans="11:11" s="40" customFormat="1" x14ac:dyDescent="0.25">
      <c r="K37" s="41"/>
    </row>
    <row r="38" spans="11:11" s="40" customFormat="1" x14ac:dyDescent="0.25">
      <c r="K38" s="41"/>
    </row>
    <row r="39" spans="11:11" s="40" customFormat="1" x14ac:dyDescent="0.25">
      <c r="K39" s="41"/>
    </row>
    <row r="40" spans="11:11" s="40" customFormat="1" x14ac:dyDescent="0.25">
      <c r="K40" s="41"/>
    </row>
    <row r="41" spans="11:11" s="40" customFormat="1" x14ac:dyDescent="0.25">
      <c r="K41" s="41"/>
    </row>
    <row r="42" spans="11:11" s="40" customFormat="1" x14ac:dyDescent="0.25">
      <c r="K42" s="41"/>
    </row>
    <row r="43" spans="11:11" s="40" customFormat="1" x14ac:dyDescent="0.25">
      <c r="K43" s="41"/>
    </row>
    <row r="44" spans="11:11" s="40" customFormat="1" x14ac:dyDescent="0.25">
      <c r="K44" s="41"/>
    </row>
  </sheetData>
  <mergeCells count="11">
    <mergeCell ref="I24:K24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30"/>
  <sheetViews>
    <sheetView showGridLines="0" zoomScale="85" zoomScaleNormal="85" workbookViewId="0">
      <selection activeCell="B25" sqref="B25:B28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51" t="s">
        <v>35</v>
      </c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5.75" customHeight="1" x14ac:dyDescent="0.2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15" customHeight="1" x14ac:dyDescent="0.25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 ht="15" customHeight="1" x14ac:dyDescent="0.2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15" customHeight="1" x14ac:dyDescent="0.25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8" spans="1:12" ht="15.75" x14ac:dyDescent="0.25">
      <c r="B8" s="2" t="s">
        <v>11</v>
      </c>
    </row>
    <row r="9" spans="1:12" x14ac:dyDescent="0.2">
      <c r="B9" s="3" t="s">
        <v>2</v>
      </c>
    </row>
    <row r="11" spans="1:12" x14ac:dyDescent="0.25">
      <c r="B11" s="4"/>
      <c r="I11" s="57"/>
      <c r="J11" s="57"/>
      <c r="K11" s="57"/>
      <c r="L11" s="39" t="s">
        <v>32</v>
      </c>
    </row>
    <row r="12" spans="1:12" s="5" customFormat="1" ht="15" customHeight="1" x14ac:dyDescent="0.25">
      <c r="B12" s="55" t="s">
        <v>31</v>
      </c>
      <c r="C12" s="54" t="s">
        <v>0</v>
      </c>
      <c r="D12" s="54"/>
      <c r="E12" s="52" t="s">
        <v>13</v>
      </c>
      <c r="F12" s="52" t="s">
        <v>14</v>
      </c>
      <c r="G12" s="52" t="s">
        <v>37</v>
      </c>
      <c r="H12" s="52" t="s">
        <v>21</v>
      </c>
      <c r="I12" s="58" t="s">
        <v>23</v>
      </c>
      <c r="J12" s="58"/>
      <c r="K12" s="58"/>
      <c r="L12" s="49" t="s">
        <v>22</v>
      </c>
    </row>
    <row r="13" spans="1:12" s="5" customFormat="1" ht="40.5" customHeight="1" x14ac:dyDescent="0.25">
      <c r="B13" s="56"/>
      <c r="C13" s="21" t="s">
        <v>8</v>
      </c>
      <c r="D13" s="21" t="s">
        <v>7</v>
      </c>
      <c r="E13" s="53"/>
      <c r="F13" s="53"/>
      <c r="G13" s="53"/>
      <c r="H13" s="53"/>
      <c r="I13" s="21" t="s">
        <v>15</v>
      </c>
      <c r="J13" s="21" t="s">
        <v>16</v>
      </c>
      <c r="K13" s="22" t="s">
        <v>17</v>
      </c>
      <c r="L13" s="50"/>
    </row>
    <row r="14" spans="1:12" ht="20.100000000000001" customHeight="1" x14ac:dyDescent="0.25">
      <c r="B14" s="6" t="s">
        <v>3</v>
      </c>
      <c r="C14" s="8">
        <v>62040827</v>
      </c>
      <c r="D14" s="8">
        <v>62040827</v>
      </c>
      <c r="E14" s="19">
        <f>+D14*82/100</f>
        <v>50873478.140000001</v>
      </c>
      <c r="F14" s="19">
        <v>24251967.899999999</v>
      </c>
      <c r="G14" s="8">
        <v>1707786.6900000004</v>
      </c>
      <c r="H14" s="8"/>
      <c r="I14" s="13">
        <f>IF(ISERROR(+#REF!/E14)=TRUE,0,++#REF!/E14)</f>
        <v>0</v>
      </c>
      <c r="J14" s="13">
        <f>IF(ISERROR(+G14/E14)=TRUE,0,++G14/E14)</f>
        <v>3.3569292929024816E-2</v>
      </c>
      <c r="K14" s="13">
        <f>IF(ISERROR(+H14/E14)=TRUE,0,++H14/E14)</f>
        <v>0</v>
      </c>
      <c r="L14" s="16">
        <f>+D14-G14</f>
        <v>60333040.310000002</v>
      </c>
    </row>
    <row r="15" spans="1:12" ht="20.100000000000001" customHeight="1" x14ac:dyDescent="0.25">
      <c r="B15" s="7" t="s">
        <v>38</v>
      </c>
      <c r="C15" s="9">
        <v>5464014</v>
      </c>
      <c r="D15" s="9">
        <v>5464014</v>
      </c>
      <c r="E15" s="20">
        <f>+D15*100/100</f>
        <v>5464014</v>
      </c>
      <c r="F15" s="23">
        <v>277885</v>
      </c>
      <c r="G15" s="9">
        <v>5000</v>
      </c>
      <c r="H15" s="9"/>
      <c r="I15" s="14">
        <f>IF(ISERROR(+#REF!/E15)=TRUE,0,++#REF!/E15)</f>
        <v>0</v>
      </c>
      <c r="J15" s="14">
        <f>IF(ISERROR(+G15/E15)=TRUE,0,++G15/E15)</f>
        <v>9.1507818244975219E-4</v>
      </c>
      <c r="K15" s="14">
        <f>IF(ISERROR(+H15/E15)=TRUE,0,++H15/E15)</f>
        <v>0</v>
      </c>
      <c r="L15" s="17">
        <f>+D15-G15</f>
        <v>5459014</v>
      </c>
    </row>
    <row r="16" spans="1:12" ht="20.100000000000001" customHeight="1" x14ac:dyDescent="0.25">
      <c r="B16" s="7" t="s">
        <v>40</v>
      </c>
      <c r="C16" s="9">
        <v>100000</v>
      </c>
      <c r="D16" s="9">
        <v>100000</v>
      </c>
      <c r="E16" s="20">
        <f>+D16*100/100</f>
        <v>100000</v>
      </c>
      <c r="F16" s="23">
        <v>87255.25</v>
      </c>
      <c r="G16" s="9">
        <v>46755.25</v>
      </c>
      <c r="H16" s="9"/>
      <c r="I16" s="14">
        <f>IF(ISERROR(+#REF!/E16)=TRUE,0,++#REF!/E16)</f>
        <v>0</v>
      </c>
      <c r="J16" s="14">
        <f>IF(ISERROR(+G16/E16)=TRUE,0,++G16/E16)</f>
        <v>0.46755249999999998</v>
      </c>
      <c r="K16" s="14">
        <f>IF(ISERROR(+H16/E16)=TRUE,0,++H16/E16)</f>
        <v>0</v>
      </c>
      <c r="L16" s="17">
        <f>+D16-G16</f>
        <v>53244.75</v>
      </c>
    </row>
    <row r="17" spans="2:12" ht="20.100000000000001" customHeight="1" x14ac:dyDescent="0.25">
      <c r="B17" s="7" t="s">
        <v>39</v>
      </c>
      <c r="C17" s="9">
        <v>163328</v>
      </c>
      <c r="D17" s="9">
        <v>163328</v>
      </c>
      <c r="E17" s="20">
        <f>+D17*100/100</f>
        <v>163328</v>
      </c>
      <c r="F17" s="23">
        <v>92000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163328</v>
      </c>
    </row>
    <row r="18" spans="2:12" ht="23.25" customHeight="1" x14ac:dyDescent="0.25">
      <c r="B18" s="30" t="s">
        <v>9</v>
      </c>
      <c r="C18" s="11">
        <f t="shared" ref="C18:H18" si="0">SUM(C14:C17)</f>
        <v>67768169</v>
      </c>
      <c r="D18" s="11">
        <f t="shared" si="0"/>
        <v>67768169</v>
      </c>
      <c r="E18" s="11">
        <f t="shared" si="0"/>
        <v>56600820.140000001</v>
      </c>
      <c r="F18" s="11">
        <f t="shared" si="0"/>
        <v>24709108.149999999</v>
      </c>
      <c r="G18" s="11">
        <f t="shared" si="0"/>
        <v>1759541.9400000004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3.1086862975621899E-2</v>
      </c>
      <c r="K18" s="15">
        <f>IF(ISERROR(+H18/E18)=TRUE,0,++H18/E18)</f>
        <v>0</v>
      </c>
      <c r="L18" s="18">
        <f>SUM(L14:L17)</f>
        <v>66008627.060000002</v>
      </c>
    </row>
    <row r="19" spans="2:12" x14ac:dyDescent="0.2">
      <c r="B19" s="12" t="s">
        <v>36</v>
      </c>
    </row>
    <row r="21" spans="2:12" s="31" customFormat="1" x14ac:dyDescent="0.25">
      <c r="K21" s="42"/>
    </row>
    <row r="22" spans="2:12" s="31" customFormat="1" x14ac:dyDescent="0.25">
      <c r="K22" s="42"/>
    </row>
    <row r="23" spans="2:12" s="31" customFormat="1" x14ac:dyDescent="0.25">
      <c r="K23" s="42"/>
    </row>
    <row r="24" spans="2:12" s="31" customFormat="1" ht="30" x14ac:dyDescent="0.25">
      <c r="B24" s="34" t="s">
        <v>1</v>
      </c>
      <c r="C24" s="34" t="s">
        <v>8</v>
      </c>
      <c r="D24" s="34" t="s">
        <v>7</v>
      </c>
      <c r="E24" s="32" t="s">
        <v>26</v>
      </c>
      <c r="F24" s="32" t="s">
        <v>27</v>
      </c>
      <c r="G24" s="32" t="s">
        <v>34</v>
      </c>
      <c r="K24" s="42"/>
    </row>
    <row r="25" spans="2:12" s="31" customFormat="1" x14ac:dyDescent="0.25">
      <c r="B25" s="31" t="s">
        <v>3</v>
      </c>
      <c r="C25" s="38">
        <f>C14/$A$1</f>
        <v>62.040827</v>
      </c>
      <c r="D25" s="38">
        <f t="shared" ref="D25:G25" si="1">D14/$A$1</f>
        <v>62.040827</v>
      </c>
      <c r="E25" s="38">
        <f t="shared" si="1"/>
        <v>50.873478140000003</v>
      </c>
      <c r="F25" s="38">
        <f t="shared" si="1"/>
        <v>24.251967899999997</v>
      </c>
      <c r="G25" s="38">
        <f t="shared" si="1"/>
        <v>1.7077866900000005</v>
      </c>
      <c r="K25" s="42"/>
    </row>
    <row r="26" spans="2:12" s="31" customFormat="1" x14ac:dyDescent="0.25">
      <c r="B26" s="31" t="s">
        <v>38</v>
      </c>
      <c r="C26" s="38">
        <f t="shared" ref="C26:G26" si="2">C15/$A$1</f>
        <v>5.4640139999999997</v>
      </c>
      <c r="D26" s="38">
        <f t="shared" si="2"/>
        <v>5.4640139999999997</v>
      </c>
      <c r="E26" s="38">
        <f t="shared" si="2"/>
        <v>5.4640139999999997</v>
      </c>
      <c r="F26" s="38">
        <f t="shared" si="2"/>
        <v>0.27788499999999999</v>
      </c>
      <c r="G26" s="38">
        <f t="shared" si="2"/>
        <v>5.0000000000000001E-3</v>
      </c>
      <c r="K26" s="42"/>
    </row>
    <row r="27" spans="2:12" s="31" customFormat="1" x14ac:dyDescent="0.25">
      <c r="B27" s="31" t="s">
        <v>40</v>
      </c>
      <c r="C27" s="38">
        <f t="shared" ref="C27:G27" si="3">C16/$A$1</f>
        <v>0.1</v>
      </c>
      <c r="D27" s="38">
        <f t="shared" si="3"/>
        <v>0.1</v>
      </c>
      <c r="E27" s="38">
        <f t="shared" si="3"/>
        <v>0.1</v>
      </c>
      <c r="F27" s="38">
        <f t="shared" si="3"/>
        <v>8.7255250000000006E-2</v>
      </c>
      <c r="G27" s="38">
        <f t="shared" si="3"/>
        <v>4.6755249999999998E-2</v>
      </c>
      <c r="K27" s="42"/>
    </row>
    <row r="28" spans="2:12" s="31" customFormat="1" x14ac:dyDescent="0.25">
      <c r="B28" s="31" t="s">
        <v>39</v>
      </c>
      <c r="C28" s="38">
        <f t="shared" ref="C28:G28" si="4">C17/$A$1</f>
        <v>0.163328</v>
      </c>
      <c r="D28" s="38">
        <f t="shared" si="4"/>
        <v>0.163328</v>
      </c>
      <c r="E28" s="38">
        <f t="shared" si="4"/>
        <v>0.163328</v>
      </c>
      <c r="F28" s="38">
        <f t="shared" si="4"/>
        <v>9.1999999999999998E-2</v>
      </c>
      <c r="G28" s="38">
        <f t="shared" si="4"/>
        <v>0</v>
      </c>
      <c r="K28" s="42"/>
    </row>
    <row r="29" spans="2:12" s="31" customFormat="1" x14ac:dyDescent="0.25">
      <c r="K29" s="42"/>
    </row>
    <row r="30" spans="2:12" s="31" customFormat="1" x14ac:dyDescent="0.25">
      <c r="K30" s="42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9"/>
  <sheetViews>
    <sheetView showGridLines="0" zoomScale="85" zoomScaleNormal="85" workbookViewId="0">
      <selection activeCell="C14" sqref="C14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51" t="s">
        <v>35</v>
      </c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5.75" customHeight="1" x14ac:dyDescent="0.2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15" customHeight="1" x14ac:dyDescent="0.25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 ht="15" customHeight="1" x14ac:dyDescent="0.2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15" customHeight="1" x14ac:dyDescent="0.25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8" spans="1:12" ht="15.75" x14ac:dyDescent="0.25">
      <c r="B8" s="2" t="s">
        <v>12</v>
      </c>
    </row>
    <row r="9" spans="1:12" x14ac:dyDescent="0.2">
      <c r="B9" s="3" t="s">
        <v>2</v>
      </c>
    </row>
    <row r="11" spans="1:12" x14ac:dyDescent="0.25">
      <c r="B11" s="4"/>
      <c r="I11" s="57"/>
      <c r="J11" s="57"/>
      <c r="K11" s="57"/>
      <c r="L11" s="39" t="s">
        <v>32</v>
      </c>
    </row>
    <row r="12" spans="1:12" s="5" customFormat="1" ht="15" customHeight="1" x14ac:dyDescent="0.25">
      <c r="B12" s="55" t="s">
        <v>31</v>
      </c>
      <c r="C12" s="54" t="s">
        <v>0</v>
      </c>
      <c r="D12" s="54"/>
      <c r="E12" s="52" t="s">
        <v>13</v>
      </c>
      <c r="F12" s="52" t="s">
        <v>14</v>
      </c>
      <c r="G12" s="52" t="s">
        <v>37</v>
      </c>
      <c r="H12" s="52" t="s">
        <v>21</v>
      </c>
      <c r="I12" s="58" t="s">
        <v>23</v>
      </c>
      <c r="J12" s="58"/>
      <c r="K12" s="58"/>
      <c r="L12" s="49" t="s">
        <v>22</v>
      </c>
    </row>
    <row r="13" spans="1:12" s="5" customFormat="1" ht="40.5" customHeight="1" x14ac:dyDescent="0.25">
      <c r="B13" s="56"/>
      <c r="C13" s="21" t="s">
        <v>8</v>
      </c>
      <c r="D13" s="21" t="s">
        <v>7</v>
      </c>
      <c r="E13" s="53"/>
      <c r="F13" s="53"/>
      <c r="G13" s="53"/>
      <c r="H13" s="53"/>
      <c r="I13" s="21" t="s">
        <v>15</v>
      </c>
      <c r="J13" s="21" t="s">
        <v>16</v>
      </c>
      <c r="K13" s="22" t="s">
        <v>17</v>
      </c>
      <c r="L13" s="50"/>
    </row>
    <row r="14" spans="1:12" ht="20.100000000000001" customHeight="1" x14ac:dyDescent="0.25">
      <c r="B14" s="25" t="s">
        <v>3</v>
      </c>
      <c r="C14" s="26"/>
      <c r="D14" s="26"/>
      <c r="E14" s="27">
        <f>+D14*100/100</f>
        <v>0</v>
      </c>
      <c r="F14" s="27"/>
      <c r="G14" s="8"/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0</v>
      </c>
    </row>
    <row r="15" spans="1:12" ht="20.100000000000001" customHeight="1" x14ac:dyDescent="0.25">
      <c r="B15" s="24" t="s">
        <v>4</v>
      </c>
      <c r="C15" s="28"/>
      <c r="D15" s="28"/>
      <c r="E15" s="23">
        <f t="shared" ref="E15:E17" si="0">+D15*85/100</f>
        <v>0</v>
      </c>
      <c r="F15" s="23"/>
      <c r="G15" s="9"/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24" t="s">
        <v>5</v>
      </c>
      <c r="C16" s="28"/>
      <c r="D16" s="29"/>
      <c r="E16" s="23">
        <f>+D16*100/100</f>
        <v>0</v>
      </c>
      <c r="F16" s="23"/>
      <c r="G16" s="9"/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24" t="s">
        <v>6</v>
      </c>
      <c r="C17" s="28"/>
      <c r="D17" s="28"/>
      <c r="E17" s="23">
        <f t="shared" si="0"/>
        <v>0</v>
      </c>
      <c r="F17" s="23"/>
      <c r="G17" s="9"/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1">SUM(C14:C17)</f>
        <v>0</v>
      </c>
      <c r="D18" s="11">
        <f t="shared" si="1"/>
        <v>0</v>
      </c>
      <c r="E18" s="11">
        <f t="shared" si="1"/>
        <v>0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0</v>
      </c>
    </row>
    <row r="19" spans="2:12" x14ac:dyDescent="0.2">
      <c r="B19" s="12" t="s">
        <v>36</v>
      </c>
    </row>
    <row r="23" spans="2:12" s="31" customFormat="1" x14ac:dyDescent="0.25">
      <c r="K23" s="42"/>
    </row>
    <row r="24" spans="2:12" s="31" customFormat="1" ht="30" x14ac:dyDescent="0.25">
      <c r="B24" s="34" t="s">
        <v>1</v>
      </c>
      <c r="C24" s="34" t="s">
        <v>8</v>
      </c>
      <c r="D24" s="34" t="s">
        <v>7</v>
      </c>
      <c r="E24" s="32" t="s">
        <v>26</v>
      </c>
      <c r="F24" s="32" t="s">
        <v>27</v>
      </c>
      <c r="G24" s="32" t="s">
        <v>34</v>
      </c>
      <c r="K24" s="42"/>
    </row>
    <row r="25" spans="2:12" s="31" customFormat="1" x14ac:dyDescent="0.25">
      <c r="B25" s="31" t="s">
        <v>3</v>
      </c>
      <c r="C25" s="43">
        <f>C14/$A$1</f>
        <v>0</v>
      </c>
      <c r="D25" s="43">
        <f t="shared" ref="D25:G25" si="2">D14/$A$1</f>
        <v>0</v>
      </c>
      <c r="E25" s="43">
        <f t="shared" si="2"/>
        <v>0</v>
      </c>
      <c r="F25" s="43">
        <f t="shared" si="2"/>
        <v>0</v>
      </c>
      <c r="G25" s="43">
        <f t="shared" si="2"/>
        <v>0</v>
      </c>
      <c r="H25" s="31">
        <v>1373981</v>
      </c>
      <c r="K25" s="42"/>
    </row>
    <row r="26" spans="2:12" s="31" customFormat="1" x14ac:dyDescent="0.25">
      <c r="B26" s="31" t="s">
        <v>4</v>
      </c>
      <c r="C26" s="43">
        <f t="shared" ref="C26:G26" si="3">C15/$A$1</f>
        <v>0</v>
      </c>
      <c r="D26" s="43">
        <f t="shared" si="3"/>
        <v>0</v>
      </c>
      <c r="E26" s="43">
        <f t="shared" si="3"/>
        <v>0</v>
      </c>
      <c r="F26" s="43">
        <f t="shared" si="3"/>
        <v>0</v>
      </c>
      <c r="G26" s="43">
        <f t="shared" si="3"/>
        <v>0</v>
      </c>
      <c r="H26" s="31">
        <v>5072</v>
      </c>
      <c r="K26" s="42"/>
    </row>
    <row r="27" spans="2:12" s="31" customFormat="1" x14ac:dyDescent="0.25">
      <c r="B27" s="31" t="s">
        <v>5</v>
      </c>
      <c r="C27" s="43">
        <f t="shared" ref="C27:G27" si="4">C16/$A$1</f>
        <v>0</v>
      </c>
      <c r="D27" s="43">
        <f t="shared" si="4"/>
        <v>0</v>
      </c>
      <c r="E27" s="43">
        <f t="shared" si="4"/>
        <v>0</v>
      </c>
      <c r="F27" s="43">
        <f t="shared" si="4"/>
        <v>0</v>
      </c>
      <c r="G27" s="43">
        <f t="shared" si="4"/>
        <v>0</v>
      </c>
      <c r="H27" s="31">
        <v>3078714.9799999995</v>
      </c>
      <c r="K27" s="42"/>
    </row>
    <row r="28" spans="2:12" s="31" customFormat="1" x14ac:dyDescent="0.25">
      <c r="B28" s="31" t="s">
        <v>6</v>
      </c>
      <c r="C28" s="43">
        <f t="shared" ref="C28:G28" si="5">C17/$A$1</f>
        <v>0</v>
      </c>
      <c r="D28" s="43">
        <f t="shared" si="5"/>
        <v>0</v>
      </c>
      <c r="E28" s="43">
        <f t="shared" si="5"/>
        <v>0</v>
      </c>
      <c r="F28" s="43">
        <f t="shared" si="5"/>
        <v>0</v>
      </c>
      <c r="G28" s="43">
        <f t="shared" si="5"/>
        <v>0</v>
      </c>
      <c r="H28" s="31">
        <v>0</v>
      </c>
      <c r="K28" s="42"/>
    </row>
    <row r="29" spans="2:12" s="31" customFormat="1" x14ac:dyDescent="0.25">
      <c r="K29" s="42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32"/>
  <sheetViews>
    <sheetView showGridLines="0" zoomScale="85" zoomScaleNormal="85" workbookViewId="0">
      <selection activeCell="C14" sqref="C14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51" t="s">
        <v>35</v>
      </c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5.75" customHeight="1" x14ac:dyDescent="0.2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15" customHeight="1" x14ac:dyDescent="0.25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 ht="15" customHeight="1" x14ac:dyDescent="0.2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15" customHeight="1" x14ac:dyDescent="0.25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8" spans="1:12" ht="15.75" x14ac:dyDescent="0.25">
      <c r="B8" s="2" t="s">
        <v>18</v>
      </c>
    </row>
    <row r="9" spans="1:12" x14ac:dyDescent="0.2">
      <c r="B9" s="3" t="s">
        <v>2</v>
      </c>
    </row>
    <row r="11" spans="1:12" x14ac:dyDescent="0.25">
      <c r="B11" s="4"/>
      <c r="I11" s="57"/>
      <c r="J11" s="57"/>
      <c r="K11" s="57"/>
      <c r="L11" s="39" t="s">
        <v>32</v>
      </c>
    </row>
    <row r="12" spans="1:12" s="5" customFormat="1" ht="15" customHeight="1" x14ac:dyDescent="0.25">
      <c r="B12" s="55" t="s">
        <v>31</v>
      </c>
      <c r="C12" s="54" t="s">
        <v>0</v>
      </c>
      <c r="D12" s="54"/>
      <c r="E12" s="52" t="s">
        <v>13</v>
      </c>
      <c r="F12" s="52" t="s">
        <v>14</v>
      </c>
      <c r="G12" s="52" t="s">
        <v>37</v>
      </c>
      <c r="H12" s="52" t="s">
        <v>21</v>
      </c>
      <c r="I12" s="58" t="s">
        <v>23</v>
      </c>
      <c r="J12" s="58"/>
      <c r="K12" s="58"/>
      <c r="L12" s="49" t="s">
        <v>22</v>
      </c>
    </row>
    <row r="13" spans="1:12" s="5" customFormat="1" ht="40.5" customHeight="1" x14ac:dyDescent="0.25">
      <c r="B13" s="56"/>
      <c r="C13" s="21" t="s">
        <v>8</v>
      </c>
      <c r="D13" s="21" t="s">
        <v>7</v>
      </c>
      <c r="E13" s="53"/>
      <c r="F13" s="53"/>
      <c r="G13" s="53"/>
      <c r="H13" s="53"/>
      <c r="I13" s="21" t="s">
        <v>15</v>
      </c>
      <c r="J13" s="21" t="s">
        <v>16</v>
      </c>
      <c r="K13" s="22" t="s">
        <v>17</v>
      </c>
      <c r="L13" s="50"/>
    </row>
    <row r="14" spans="1:12" ht="20.100000000000001" customHeight="1" x14ac:dyDescent="0.25">
      <c r="B14" s="6" t="s">
        <v>3</v>
      </c>
      <c r="C14" s="8"/>
      <c r="D14" s="8"/>
      <c r="E14" s="19">
        <f>+D14*100/100</f>
        <v>0</v>
      </c>
      <c r="F14" s="19"/>
      <c r="G14" s="8"/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0</v>
      </c>
    </row>
    <row r="15" spans="1:12" ht="20.100000000000001" customHeight="1" x14ac:dyDescent="0.25">
      <c r="B15" s="7" t="s">
        <v>4</v>
      </c>
      <c r="C15" s="9"/>
      <c r="D15" s="9"/>
      <c r="E15" s="20">
        <f t="shared" ref="E15:E17" si="0">+D15*85/100</f>
        <v>0</v>
      </c>
      <c r="F15" s="20"/>
      <c r="G15" s="9"/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7" t="s">
        <v>5</v>
      </c>
      <c r="C16" s="9"/>
      <c r="D16" s="9"/>
      <c r="E16" s="20">
        <f t="shared" si="0"/>
        <v>0</v>
      </c>
      <c r="F16" s="20"/>
      <c r="G16" s="9"/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7" t="s">
        <v>6</v>
      </c>
      <c r="C17" s="9"/>
      <c r="D17" s="9"/>
      <c r="E17" s="20">
        <f t="shared" si="0"/>
        <v>0</v>
      </c>
      <c r="F17" s="20"/>
      <c r="G17" s="9"/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1">SUM(C14:C17)</f>
        <v>0</v>
      </c>
      <c r="D18" s="11">
        <f t="shared" si="1"/>
        <v>0</v>
      </c>
      <c r="E18" s="11">
        <f t="shared" si="1"/>
        <v>0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0</v>
      </c>
    </row>
    <row r="19" spans="2:12" x14ac:dyDescent="0.2">
      <c r="B19" s="12" t="s">
        <v>36</v>
      </c>
    </row>
    <row r="20" spans="2:12" s="31" customFormat="1" x14ac:dyDescent="0.25">
      <c r="K20" s="42"/>
    </row>
    <row r="21" spans="2:12" s="31" customFormat="1" x14ac:dyDescent="0.25">
      <c r="K21" s="42"/>
    </row>
    <row r="22" spans="2:12" s="31" customFormat="1" x14ac:dyDescent="0.25">
      <c r="K22" s="42"/>
    </row>
    <row r="23" spans="2:12" s="31" customFormat="1" x14ac:dyDescent="0.25">
      <c r="K23" s="42"/>
    </row>
    <row r="24" spans="2:12" s="31" customFormat="1" ht="30" x14ac:dyDescent="0.25">
      <c r="B24" s="34" t="s">
        <v>1</v>
      </c>
      <c r="C24" s="34" t="s">
        <v>8</v>
      </c>
      <c r="D24" s="34" t="s">
        <v>7</v>
      </c>
      <c r="E24" s="32" t="s">
        <v>26</v>
      </c>
      <c r="F24" s="32" t="s">
        <v>27</v>
      </c>
      <c r="G24" s="32" t="s">
        <v>34</v>
      </c>
      <c r="K24" s="42"/>
    </row>
    <row r="25" spans="2:12" s="31" customFormat="1" x14ac:dyDescent="0.25">
      <c r="B25" s="31" t="s">
        <v>3</v>
      </c>
      <c r="C25" s="38">
        <f>C14/$A$1</f>
        <v>0</v>
      </c>
      <c r="D25" s="38">
        <f t="shared" ref="D25:G25" si="2">D14/$A$1</f>
        <v>0</v>
      </c>
      <c r="E25" s="38">
        <f t="shared" si="2"/>
        <v>0</v>
      </c>
      <c r="F25" s="38">
        <f t="shared" si="2"/>
        <v>0</v>
      </c>
      <c r="G25" s="38">
        <f t="shared" si="2"/>
        <v>0</v>
      </c>
      <c r="K25" s="42"/>
    </row>
    <row r="26" spans="2:12" s="31" customFormat="1" x14ac:dyDescent="0.25">
      <c r="B26" s="31" t="s">
        <v>4</v>
      </c>
      <c r="C26" s="38">
        <f t="shared" ref="C26:G26" si="3">C15/$A$1</f>
        <v>0</v>
      </c>
      <c r="D26" s="38">
        <f t="shared" si="3"/>
        <v>0</v>
      </c>
      <c r="E26" s="38">
        <f t="shared" si="3"/>
        <v>0</v>
      </c>
      <c r="F26" s="38">
        <f t="shared" si="3"/>
        <v>0</v>
      </c>
      <c r="G26" s="38">
        <f t="shared" si="3"/>
        <v>0</v>
      </c>
      <c r="K26" s="42"/>
    </row>
    <row r="27" spans="2:12" s="31" customFormat="1" x14ac:dyDescent="0.25">
      <c r="B27" s="31" t="s">
        <v>5</v>
      </c>
      <c r="C27" s="38">
        <f t="shared" ref="C27:G27" si="4">C16/$A$1</f>
        <v>0</v>
      </c>
      <c r="D27" s="38">
        <f t="shared" si="4"/>
        <v>0</v>
      </c>
      <c r="E27" s="38">
        <f t="shared" si="4"/>
        <v>0</v>
      </c>
      <c r="F27" s="38">
        <f t="shared" si="4"/>
        <v>0</v>
      </c>
      <c r="G27" s="38">
        <f t="shared" si="4"/>
        <v>0</v>
      </c>
      <c r="K27" s="42"/>
    </row>
    <row r="28" spans="2:12" s="31" customFormat="1" x14ac:dyDescent="0.25">
      <c r="B28" s="31" t="s">
        <v>6</v>
      </c>
      <c r="C28" s="38">
        <f t="shared" ref="C28:G28" si="5">C17/$A$1</f>
        <v>0</v>
      </c>
      <c r="D28" s="38">
        <f t="shared" si="5"/>
        <v>0</v>
      </c>
      <c r="E28" s="38">
        <f t="shared" si="5"/>
        <v>0</v>
      </c>
      <c r="F28" s="38">
        <f t="shared" si="5"/>
        <v>0</v>
      </c>
      <c r="G28" s="38">
        <f t="shared" si="5"/>
        <v>0</v>
      </c>
      <c r="K28" s="42"/>
    </row>
    <row r="29" spans="2:12" s="31" customFormat="1" x14ac:dyDescent="0.25">
      <c r="K29" s="42"/>
    </row>
    <row r="30" spans="2:12" s="31" customFormat="1" x14ac:dyDescent="0.25">
      <c r="K30" s="42"/>
    </row>
    <row r="31" spans="2:12" s="40" customFormat="1" x14ac:dyDescent="0.25">
      <c r="K31" s="41"/>
    </row>
    <row r="32" spans="2:12" s="40" customFormat="1" x14ac:dyDescent="0.25">
      <c r="K32" s="41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E14" sqref="E14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51" t="s">
        <v>30</v>
      </c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5.75" customHeight="1" x14ac:dyDescent="0.2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15" customHeight="1" x14ac:dyDescent="0.25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 ht="15" customHeight="1" x14ac:dyDescent="0.2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15" customHeight="1" x14ac:dyDescent="0.25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8" spans="1:12" ht="15.75" x14ac:dyDescent="0.25">
      <c r="B8" s="2" t="s">
        <v>20</v>
      </c>
    </row>
    <row r="9" spans="1:12" x14ac:dyDescent="0.2">
      <c r="B9" s="3" t="s">
        <v>2</v>
      </c>
    </row>
    <row r="11" spans="1:12" x14ac:dyDescent="0.25">
      <c r="B11" s="4"/>
      <c r="I11" s="57"/>
      <c r="J11" s="57"/>
      <c r="K11" s="57"/>
    </row>
    <row r="12" spans="1:12" s="5" customFormat="1" ht="15" customHeight="1" x14ac:dyDescent="0.25">
      <c r="B12" s="55" t="s">
        <v>1</v>
      </c>
      <c r="C12" s="54" t="s">
        <v>0</v>
      </c>
      <c r="D12" s="54"/>
      <c r="E12" s="52" t="s">
        <v>13</v>
      </c>
      <c r="F12" s="52" t="s">
        <v>14</v>
      </c>
      <c r="G12" s="52" t="s">
        <v>28</v>
      </c>
      <c r="H12" s="52" t="s">
        <v>21</v>
      </c>
      <c r="I12" s="58" t="s">
        <v>23</v>
      </c>
      <c r="J12" s="58"/>
      <c r="K12" s="58"/>
      <c r="L12" s="49" t="s">
        <v>22</v>
      </c>
    </row>
    <row r="13" spans="1:12" s="5" customFormat="1" ht="40.5" customHeight="1" x14ac:dyDescent="0.25">
      <c r="B13" s="56"/>
      <c r="C13" s="21" t="s">
        <v>8</v>
      </c>
      <c r="D13" s="21" t="s">
        <v>7</v>
      </c>
      <c r="E13" s="53"/>
      <c r="F13" s="53"/>
      <c r="G13" s="53"/>
      <c r="H13" s="53"/>
      <c r="I13" s="21" t="s">
        <v>15</v>
      </c>
      <c r="J13" s="21" t="s">
        <v>16</v>
      </c>
      <c r="K13" s="22" t="s">
        <v>17</v>
      </c>
      <c r="L13" s="50"/>
    </row>
    <row r="14" spans="1:12" ht="20.100000000000001" customHeight="1" x14ac:dyDescent="0.25">
      <c r="B14" s="25" t="s">
        <v>3</v>
      </c>
      <c r="C14" s="26"/>
      <c r="D14" s="26"/>
      <c r="E14" s="27">
        <f>+D14*85/100</f>
        <v>0</v>
      </c>
      <c r="F14" s="27"/>
      <c r="G14" s="8"/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0</v>
      </c>
    </row>
    <row r="15" spans="1:12" ht="20.100000000000001" customHeight="1" x14ac:dyDescent="0.25">
      <c r="B15" s="24" t="s">
        <v>4</v>
      </c>
      <c r="C15" s="28"/>
      <c r="D15" s="28"/>
      <c r="E15" s="23">
        <f t="shared" ref="E15:E17" si="0">+D15*85/100</f>
        <v>0</v>
      </c>
      <c r="F15" s="23"/>
      <c r="G15" s="9"/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24" t="s">
        <v>5</v>
      </c>
      <c r="C16" s="28"/>
      <c r="D16" s="28"/>
      <c r="E16" s="23">
        <f t="shared" si="0"/>
        <v>0</v>
      </c>
      <c r="F16" s="23"/>
      <c r="G16" s="9"/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24" t="s">
        <v>6</v>
      </c>
      <c r="C17" s="28"/>
      <c r="D17" s="28"/>
      <c r="E17" s="23">
        <f t="shared" si="0"/>
        <v>0</v>
      </c>
      <c r="F17" s="23"/>
      <c r="G17" s="9"/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1">SUM(C14:C17)</f>
        <v>0</v>
      </c>
      <c r="D18" s="11">
        <f t="shared" si="1"/>
        <v>0</v>
      </c>
      <c r="E18" s="11">
        <f t="shared" si="1"/>
        <v>0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0</v>
      </c>
    </row>
    <row r="19" spans="2:12" x14ac:dyDescent="0.25">
      <c r="B19" s="1" t="s">
        <v>24</v>
      </c>
    </row>
    <row r="20" spans="2:12" x14ac:dyDescent="0.2">
      <c r="B20" s="12" t="s">
        <v>25</v>
      </c>
    </row>
    <row r="24" spans="2:12" ht="30" x14ac:dyDescent="0.25">
      <c r="B24" s="34" t="s">
        <v>1</v>
      </c>
      <c r="C24" s="34" t="s">
        <v>8</v>
      </c>
      <c r="D24" s="34" t="s">
        <v>7</v>
      </c>
      <c r="E24" s="32" t="s">
        <v>26</v>
      </c>
      <c r="F24" s="32" t="s">
        <v>27</v>
      </c>
      <c r="G24" s="32" t="s">
        <v>29</v>
      </c>
    </row>
    <row r="25" spans="2:12" x14ac:dyDescent="0.25">
      <c r="B25" s="31" t="s">
        <v>3</v>
      </c>
      <c r="C25" s="31">
        <f>+C14/$A$1</f>
        <v>0</v>
      </c>
      <c r="D25" s="31">
        <f t="shared" ref="D25:G25" si="2">+D14/$A$1</f>
        <v>0</v>
      </c>
      <c r="E25" s="31">
        <f t="shared" si="2"/>
        <v>0</v>
      </c>
      <c r="F25" s="31">
        <f t="shared" si="2"/>
        <v>0</v>
      </c>
      <c r="G25" s="31">
        <f t="shared" si="2"/>
        <v>0</v>
      </c>
    </row>
    <row r="26" spans="2:12" x14ac:dyDescent="0.25">
      <c r="B26" s="31" t="s">
        <v>4</v>
      </c>
      <c r="C26" s="31">
        <f t="shared" ref="C26:G26" si="3">+C15/$A$1</f>
        <v>0</v>
      </c>
      <c r="D26" s="31">
        <f t="shared" si="3"/>
        <v>0</v>
      </c>
      <c r="E26" s="31">
        <f t="shared" si="3"/>
        <v>0</v>
      </c>
      <c r="F26" s="31">
        <f t="shared" si="3"/>
        <v>0</v>
      </c>
      <c r="G26" s="31">
        <f t="shared" si="3"/>
        <v>0</v>
      </c>
    </row>
    <row r="27" spans="2:12" x14ac:dyDescent="0.25">
      <c r="B27" s="31" t="s">
        <v>5</v>
      </c>
      <c r="C27" s="31">
        <f t="shared" ref="C27:G27" si="4">+C16/$A$1</f>
        <v>0</v>
      </c>
      <c r="D27" s="31">
        <f t="shared" si="4"/>
        <v>0</v>
      </c>
      <c r="E27" s="31">
        <f t="shared" si="4"/>
        <v>0</v>
      </c>
      <c r="F27" s="31">
        <f t="shared" si="4"/>
        <v>0</v>
      </c>
      <c r="G27" s="31">
        <f t="shared" si="4"/>
        <v>0</v>
      </c>
    </row>
    <row r="28" spans="2:12" x14ac:dyDescent="0.25">
      <c r="B28" s="31" t="s">
        <v>6</v>
      </c>
      <c r="C28" s="31">
        <f t="shared" ref="C28:G28" si="5">+C17/$A$1</f>
        <v>0</v>
      </c>
      <c r="D28" s="31">
        <f t="shared" si="5"/>
        <v>0</v>
      </c>
      <c r="E28" s="31">
        <f t="shared" si="5"/>
        <v>0</v>
      </c>
      <c r="F28" s="31">
        <f t="shared" si="5"/>
        <v>0</v>
      </c>
      <c r="G28" s="31">
        <f t="shared" si="5"/>
        <v>0</v>
      </c>
    </row>
  </sheetData>
  <mergeCells count="10">
    <mergeCell ref="L12:L13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2017-02-16T19:21:32Z</dcterms:modified>
</cp:coreProperties>
</file>