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D2LDJN6T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state="hidden" r:id="rId3"/>
    <sheet name="ROOC" sheetId="5" state="hidden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1" l="1"/>
  <c r="E14" i="4"/>
  <c r="E17" i="1" l="1"/>
  <c r="E16" i="1"/>
  <c r="E15" i="1"/>
  <c r="C18" i="1" l="1"/>
  <c r="D18" i="1"/>
  <c r="E14" i="6" l="1"/>
  <c r="E14" i="5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C18" i="6"/>
  <c r="C18" i="5"/>
  <c r="C18" i="7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<sst xmlns="http://schemas.openxmlformats.org/spreadsheetml/2006/main" count="166" uniqueCount="41">
  <si>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</si>
  <si>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</si>
  <si>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</si>
  <si>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</si>
  <si>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</si>
  <si>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</si>
  <si>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</si>
  <si>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</si>
  <si>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</si>
  <si>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</si>
  <si>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</si>
  <si>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</si>
  <si>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</si>
  <si>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</si>
  <si>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</si>
  <si>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</si>
  <si>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</si>
  <si>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</si>
  <si>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</si>
  <si>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</si>
  <si>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</si>
  <si>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</si>
  <si>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</si>
  <si>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</si>
  <si>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</si>
  <si>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</si>
  <si>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</si>
  <si>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</si>
  <si>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</si>
  <si>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</si>
  <si>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</si>
  <si>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UNIDADES EJECUTORAS</t>
  </si>
  <si>
    <t>(EN SOLES)</t>
  </si>
  <si>
    <t>DEVENG
AL MES DE DIC</t>
  </si>
  <si>
    <t>DEVENG
AL MES DE DIC.</t>
  </si>
  <si>
    <t>EJECUCION PRESUPUESTAL MENSUALIZADA DE GASTOS 
MINISTERIO DE SALUD 2017
MES DE ENERO</t>
  </si>
  <si>
    <t>Fuente: Consulta Amigable y Base de Datos al 31 de Enero del 2017</t>
  </si>
  <si>
    <t>DEVENGADO
MES DE ENERO
(4)</t>
  </si>
  <si>
    <t>022 Dirección de Salud Lima Metropolitana</t>
  </si>
  <si>
    <t>125 Programa Nacional de Inversiones en Salud - PRONIS</t>
  </si>
  <si>
    <t>124 Centro Nacional de Abastecimientos de Recursos Estrategicos en Salud - CENARES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</si>
</sst>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164" fontId="22" fillId="0" borderId="0" xfId="1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41" fontId="22" fillId="0" borderId="22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2476.3626009999998</c:v>
                </c:pt>
                <c:pt idx="1">
                  <c:v>2482.6790559999999</c:v>
                </c:pt>
                <c:pt idx="2">
                  <c:v>1986.1432448</c:v>
                </c:pt>
                <c:pt idx="3">
                  <c:v>787.62954002999948</c:v>
                </c:pt>
                <c:pt idx="4">
                  <c:v>63.65034665999999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Lima Metropolitana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217.84044800000001</c:v>
                </c:pt>
                <c:pt idx="1">
                  <c:v>221.28819300000001</c:v>
                </c:pt>
                <c:pt idx="2">
                  <c:v>177.0305544</c:v>
                </c:pt>
                <c:pt idx="3">
                  <c:v>3.439400200000001</c:v>
                </c:pt>
                <c:pt idx="4">
                  <c:v>3.2185114600000011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124 Centro Nacional de Abastecimientos de Recursos Estrategicos en Salud - CENARES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726.35</c:v>
                </c:pt>
                <c:pt idx="1">
                  <c:v>726.42061000000001</c:v>
                </c:pt>
                <c:pt idx="2">
                  <c:v>581.13648799999999</c:v>
                </c:pt>
                <c:pt idx="3">
                  <c:v>25.243653299999995</c:v>
                </c:pt>
                <c:pt idx="4">
                  <c:v>8.3011990099999995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125 Programa Nacional de Inversiones en Salud - PRONIS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41.837898000000003</c:v>
                </c:pt>
                <c:pt idx="1">
                  <c:v>53.035859000000002</c:v>
                </c:pt>
                <c:pt idx="2">
                  <c:v>42.428687200000006</c:v>
                </c:pt>
                <c:pt idx="3">
                  <c:v>0.83859934999999997</c:v>
                </c:pt>
                <c:pt idx="4">
                  <c:v>2.5764349999999998E-2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9219024"/>
        <c:axId val="-2119215216"/>
        <c:axId val="0"/>
      </c:bar3DChart>
      <c:catAx>
        <c:axId val="-211921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9215216"/>
        <c:crosses val="autoZero"/>
        <c:auto val="1"/>
        <c:lblAlgn val="ctr"/>
        <c:lblOffset val="100"/>
        <c:noMultiLvlLbl val="0"/>
      </c:catAx>
      <c:valAx>
        <c:axId val="-211921521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211921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62.040827</c:v>
                </c:pt>
                <c:pt idx="1">
                  <c:v>62.040827</c:v>
                </c:pt>
                <c:pt idx="2">
                  <c:v>50.873478140000003</c:v>
                </c:pt>
                <c:pt idx="3">
                  <c:v>24.251967899999997</c:v>
                </c:pt>
                <c:pt idx="4">
                  <c:v>1.7077866900000005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Lima Metropolitana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5.4640139999999997</c:v>
                </c:pt>
                <c:pt idx="1">
                  <c:v>5.4640139999999997</c:v>
                </c:pt>
                <c:pt idx="2">
                  <c:v>5.4640139999999997</c:v>
                </c:pt>
                <c:pt idx="3">
                  <c:v>0.27788499999999999</c:v>
                </c:pt>
                <c:pt idx="4">
                  <c:v>5.0000000000000001E-3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124 Centro Nacional de Abastecimientos de Recursos Estrategicos en Salud - CENARES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8.7255250000000006E-2</c:v>
                </c:pt>
                <c:pt idx="4">
                  <c:v>4.6755249999999998E-2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125 Programa Nacional de Inversiones en Salud - PRONIS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0.163328</c:v>
                </c:pt>
                <c:pt idx="1">
                  <c:v>0.163328</c:v>
                </c:pt>
                <c:pt idx="2">
                  <c:v>0.163328</c:v>
                </c:pt>
                <c:pt idx="3">
                  <c:v>9.1999999999999998E-2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9213584"/>
        <c:axId val="-2119216304"/>
        <c:axId val="0"/>
      </c:bar3DChart>
      <c:catAx>
        <c:axId val="-211921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9216304"/>
        <c:crosses val="autoZero"/>
        <c:auto val="1"/>
        <c:lblAlgn val="ctr"/>
        <c:lblOffset val="100"/>
        <c:noMultiLvlLbl val="0"/>
      </c:catAx>
      <c:valAx>
        <c:axId val="-21192163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119213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9211952"/>
        <c:axId val="-2119217936"/>
        <c:axId val="0"/>
      </c:bar3DChart>
      <c:catAx>
        <c:axId val="-211921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9217936"/>
        <c:crosses val="autoZero"/>
        <c:auto val="1"/>
        <c:lblAlgn val="ctr"/>
        <c:lblOffset val="100"/>
        <c:noMultiLvlLbl val="0"/>
      </c:catAx>
      <c:valAx>
        <c:axId val="-21192179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2119211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71065696"/>
        <c:axId val="-1771065152"/>
        <c:axId val="0"/>
      </c:bar3DChart>
      <c:catAx>
        <c:axId val="-177106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71065152"/>
        <c:crosses val="autoZero"/>
        <c:auto val="1"/>
        <c:lblAlgn val="ctr"/>
        <c:lblOffset val="100"/>
        <c:noMultiLvlLbl val="0"/>
      </c:catAx>
      <c:valAx>
        <c:axId val="-177106515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71065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71067872"/>
        <c:axId val="-1771062976"/>
        <c:axId val="0"/>
      </c:bar3DChart>
      <c:catAx>
        <c:axId val="-177106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71062976"/>
        <c:crosses val="autoZero"/>
        <c:auto val="1"/>
        <c:lblAlgn val="ctr"/>
        <c:lblOffset val="100"/>
        <c:noMultiLvlLbl val="0"/>
      </c:catAx>
      <c:valAx>
        <c:axId val="-1771062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77106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19</xdr:row>
      <xdr:rowOff>112060</xdr:rowOff>
    </xdr:from>
    <xdr:to>
      <xdr:col>11</xdr:col>
      <xdr:colOff>997322</xdr:colOff>
      <xdr:row>45</xdr:row>
      <xdr:rowOff>78443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19</xdr:row>
      <xdr:rowOff>134470</xdr:rowOff>
    </xdr:from>
    <xdr:to>
      <xdr:col>11</xdr:col>
      <xdr:colOff>997322</xdr:colOff>
      <xdr:row>61</xdr:row>
      <xdr:rowOff>100853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358588</xdr:colOff>
      <xdr:row>19</xdr:row>
      <xdr:rowOff>123264</xdr:rowOff>
    </xdr:from>
    <xdr:to>
      <xdr:col>11</xdr:col>
      <xdr:colOff>986117</xdr:colOff>
      <xdr:row>45</xdr:row>
      <xdr:rowOff>134471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19</xdr:row>
      <xdr:rowOff>146796</xdr:rowOff>
    </xdr:from>
    <xdr:to>
      <xdr:col>12</xdr:col>
      <xdr:colOff>11206</xdr:colOff>
      <xdr:row>45</xdr:row>
      <xdr:rowOff>78442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44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19</v>
      </c>
      <c r="F12" s="52" t="s">
        <v>14</v>
      </c>
      <c r="G12" s="52" t="s">
        <v>37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6" t="s">
        <v>3</v>
      </c>
      <c r="C14" s="8">
        <v>2476362601</v>
      </c>
      <c r="D14" s="8">
        <v>2482679056</v>
      </c>
      <c r="E14" s="19">
        <f>+D14*80/100</f>
        <v>1986143244.8</v>
      </c>
      <c r="F14" s="19">
        <v>787629540.02999949</v>
      </c>
      <c r="G14" s="8">
        <v>63650346.659999989</v>
      </c>
      <c r="H14" s="8"/>
      <c r="I14" s="13">
        <f>IF(ISERROR(+#REF!/E14)=TRUE,0,++#REF!/E14)</f>
        <v>0</v>
      </c>
      <c r="J14" s="13">
        <f>IF(ISERROR(+G14/E14)=TRUE,0,++G14/E14)</f>
        <v>3.2047208491454718E-2</v>
      </c>
      <c r="K14" s="13">
        <f>IF(ISERROR(+H14/E14)=TRUE,0,++H14/E14)</f>
        <v>0</v>
      </c>
      <c r="L14" s="16">
        <f>+D14-G14</f>
        <v>2419028709.3400002</v>
      </c>
    </row>
    <row r="15" spans="1:12" ht="20.100000000000001" customHeight="1" x14ac:dyDescent="0.25">
      <c r="B15" s="7" t="s">
        <v>38</v>
      </c>
      <c r="C15" s="9">
        <v>217840448</v>
      </c>
      <c r="D15" s="9">
        <v>221288193</v>
      </c>
      <c r="E15" s="20">
        <f>+D15*80/100</f>
        <v>177030554.40000001</v>
      </c>
      <c r="F15" s="20">
        <v>3439400.2000000011</v>
      </c>
      <c r="G15" s="9">
        <v>3218511.4600000009</v>
      </c>
      <c r="H15" s="9"/>
      <c r="I15" s="14">
        <f>IF(ISERROR(+#REF!/E15)=TRUE,0,++#REF!/E15)</f>
        <v>0</v>
      </c>
      <c r="J15" s="14">
        <f>IF(ISERROR(+G15/E15)=TRUE,0,++G15/E15)</f>
        <v>1.8180542171990173E-2</v>
      </c>
      <c r="K15" s="14">
        <f>IF(ISERROR(+H15/E15)=TRUE,0,++H15/E15)</f>
        <v>0</v>
      </c>
      <c r="L15" s="17">
        <f>+D15-G15</f>
        <v>218069681.53999999</v>
      </c>
    </row>
    <row r="16" spans="1:12" ht="20.100000000000001" customHeight="1" x14ac:dyDescent="0.25">
      <c r="B16" s="7" t="s">
        <v>40</v>
      </c>
      <c r="C16" s="9">
        <v>726350000</v>
      </c>
      <c r="D16" s="9">
        <v>726420610</v>
      </c>
      <c r="E16" s="20">
        <f>+D16*80/100</f>
        <v>581136488</v>
      </c>
      <c r="F16" s="23">
        <v>25243653.299999993</v>
      </c>
      <c r="G16" s="9">
        <v>8301199.0099999998</v>
      </c>
      <c r="H16" s="9"/>
      <c r="I16" s="14">
        <f>IF(ISERROR(+#REF!/E16)=TRUE,0,++#REF!/E16)</f>
        <v>0</v>
      </c>
      <c r="J16" s="14">
        <f>IF(ISERROR(+G16/E16)=TRUE,0,++G16/E16)</f>
        <v>1.4284422302528008E-2</v>
      </c>
      <c r="K16" s="14">
        <f>IF(ISERROR(+H16/E16)=TRUE,0,++H16/E16)</f>
        <v>0</v>
      </c>
      <c r="L16" s="17">
        <f>+D16-G16</f>
        <v>718119410.99000001</v>
      </c>
    </row>
    <row r="17" spans="2:12" ht="20.100000000000001" customHeight="1" x14ac:dyDescent="0.25">
      <c r="B17" s="7" t="s">
        <v>39</v>
      </c>
      <c r="C17" s="9">
        <v>41837898</v>
      </c>
      <c r="D17" s="9">
        <v>53035859</v>
      </c>
      <c r="E17" s="20">
        <f>+D17*80/100</f>
        <v>42428687.200000003</v>
      </c>
      <c r="F17" s="23">
        <v>838599.35</v>
      </c>
      <c r="G17" s="9">
        <v>25764.35</v>
      </c>
      <c r="H17" s="9"/>
      <c r="I17" s="14">
        <f>IF(ISERROR(+#REF!/E17)=TRUE,0,++#REF!/E17)</f>
        <v>0</v>
      </c>
      <c r="J17" s="14">
        <f>IF(ISERROR(+G17/E17)=TRUE,0,++G17/E17)</f>
        <v>6.0723891546660906E-4</v>
      </c>
      <c r="K17" s="14">
        <f>IF(ISERROR(+H17/E17)=TRUE,0,++H17/E17)</f>
        <v>0</v>
      </c>
      <c r="L17" s="17">
        <f>+D17-G17</f>
        <v>53010094.649999999</v>
      </c>
    </row>
    <row r="18" spans="2:12" ht="23.25" customHeight="1" x14ac:dyDescent="0.25">
      <c r="B18" s="30" t="s">
        <v>9</v>
      </c>
      <c r="C18" s="11">
        <f t="shared" ref="C18:H18" si="0">SUM(C14:C17)</f>
        <v>3462390947</v>
      </c>
      <c r="D18" s="11">
        <f t="shared" si="0"/>
        <v>3483423718</v>
      </c>
      <c r="E18" s="11">
        <f t="shared" si="0"/>
        <v>2786738974.3999996</v>
      </c>
      <c r="F18" s="11">
        <f t="shared" si="0"/>
        <v>817151192.87999952</v>
      </c>
      <c r="G18" s="11">
        <f t="shared" si="0"/>
        <v>75195821.479999989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2.6983446304363713E-2</v>
      </c>
      <c r="K18" s="15">
        <f>IF(ISERROR(+H18/E18)=TRUE,0,++H18/E18)</f>
        <v>0</v>
      </c>
      <c r="L18" s="18">
        <f>SUM(L14:L17)</f>
        <v>3408227896.52</v>
      </c>
    </row>
    <row r="19" spans="2:12" x14ac:dyDescent="0.2">
      <c r="B19" s="12" t="s">
        <v>36</v>
      </c>
    </row>
    <row r="20" spans="2:12" s="40" customFormat="1" x14ac:dyDescent="0.2">
      <c r="B20" s="12"/>
    </row>
    <row r="21" spans="2:12" s="31" customFormat="1" x14ac:dyDescent="0.25">
      <c r="K21" s="42"/>
    </row>
    <row r="22" spans="2:12" s="31" customFormat="1" x14ac:dyDescent="0.25">
      <c r="K22" s="42"/>
    </row>
    <row r="23" spans="2:12" s="31" customFormat="1" x14ac:dyDescent="0.25">
      <c r="K23" s="42"/>
    </row>
    <row r="24" spans="2:12" s="31" customFormat="1" ht="44.25" customHeight="1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33</v>
      </c>
      <c r="H24" s="33" t="s">
        <v>21</v>
      </c>
      <c r="I24" s="48"/>
      <c r="J24" s="48"/>
      <c r="K24" s="48"/>
      <c r="L24" s="32"/>
    </row>
    <row r="25" spans="2:12" s="31" customFormat="1" x14ac:dyDescent="0.25">
      <c r="B25" s="35" t="s">
        <v>3</v>
      </c>
      <c r="C25" s="36">
        <f t="shared" ref="C25:G28" si="1">C14/$A$10</f>
        <v>2476.3626009999998</v>
      </c>
      <c r="D25" s="37">
        <f t="shared" si="1"/>
        <v>2482.6790559999999</v>
      </c>
      <c r="E25" s="37">
        <f t="shared" si="1"/>
        <v>1986.1432448</v>
      </c>
      <c r="F25" s="37">
        <f t="shared" si="1"/>
        <v>787.62954002999948</v>
      </c>
      <c r="G25" s="37">
        <f t="shared" si="1"/>
        <v>63.65034665999999</v>
      </c>
      <c r="H25" s="44"/>
      <c r="I25" s="45"/>
      <c r="J25" s="45"/>
      <c r="K25" s="45"/>
      <c r="L25" s="46"/>
    </row>
    <row r="26" spans="2:12" s="31" customFormat="1" x14ac:dyDescent="0.25">
      <c r="B26" s="35" t="s">
        <v>38</v>
      </c>
      <c r="C26" s="37">
        <f t="shared" si="1"/>
        <v>217.84044800000001</v>
      </c>
      <c r="D26" s="37">
        <f t="shared" si="1"/>
        <v>221.28819300000001</v>
      </c>
      <c r="E26" s="37">
        <f t="shared" si="1"/>
        <v>177.0305544</v>
      </c>
      <c r="F26" s="37">
        <f t="shared" si="1"/>
        <v>3.439400200000001</v>
      </c>
      <c r="G26" s="37">
        <f t="shared" si="1"/>
        <v>3.2185114600000011</v>
      </c>
      <c r="H26" s="47"/>
      <c r="I26" s="45"/>
      <c r="J26" s="45"/>
      <c r="K26" s="45"/>
      <c r="L26" s="46"/>
    </row>
    <row r="27" spans="2:12" s="31" customFormat="1" x14ac:dyDescent="0.25">
      <c r="B27" s="35" t="s">
        <v>40</v>
      </c>
      <c r="C27" s="37">
        <f t="shared" si="1"/>
        <v>726.35</v>
      </c>
      <c r="D27" s="37">
        <f t="shared" si="1"/>
        <v>726.42061000000001</v>
      </c>
      <c r="E27" s="37">
        <f t="shared" si="1"/>
        <v>581.13648799999999</v>
      </c>
      <c r="F27" s="37">
        <f t="shared" si="1"/>
        <v>25.243653299999995</v>
      </c>
      <c r="G27" s="37">
        <f t="shared" si="1"/>
        <v>8.3011990099999995</v>
      </c>
      <c r="H27" s="47"/>
      <c r="I27" s="45"/>
      <c r="J27" s="45"/>
      <c r="K27" s="45"/>
      <c r="L27" s="46"/>
    </row>
    <row r="28" spans="2:12" s="31" customFormat="1" x14ac:dyDescent="0.25">
      <c r="B28" s="35" t="s">
        <v>39</v>
      </c>
      <c r="C28" s="37">
        <f t="shared" si="1"/>
        <v>41.837898000000003</v>
      </c>
      <c r="D28" s="37">
        <f t="shared" si="1"/>
        <v>53.035859000000002</v>
      </c>
      <c r="E28" s="37">
        <f t="shared" si="1"/>
        <v>42.428687200000006</v>
      </c>
      <c r="F28" s="37">
        <f t="shared" si="1"/>
        <v>0.83859934999999997</v>
      </c>
      <c r="G28" s="37">
        <f t="shared" si="1"/>
        <v>2.5764349999999998E-2</v>
      </c>
      <c r="H28" s="47"/>
      <c r="I28" s="45"/>
      <c r="J28" s="45"/>
      <c r="K28" s="45"/>
      <c r="L28" s="46"/>
    </row>
    <row r="29" spans="2:12" s="31" customFormat="1" x14ac:dyDescent="0.25">
      <c r="K29" s="42"/>
    </row>
    <row r="30" spans="2:12" s="40" customFormat="1" x14ac:dyDescent="0.25">
      <c r="K30" s="41"/>
    </row>
    <row r="31" spans="2:12" s="40" customFormat="1" x14ac:dyDescent="0.25">
      <c r="K31" s="41"/>
    </row>
    <row r="32" spans="2:12" s="40" customFormat="1" x14ac:dyDescent="0.25">
      <c r="K32" s="41"/>
    </row>
    <row r="33" spans="11:11" s="40" customFormat="1" x14ac:dyDescent="0.25">
      <c r="K33" s="41"/>
    </row>
    <row r="34" spans="11:11" s="40" customFormat="1" x14ac:dyDescent="0.25">
      <c r="K34" s="41"/>
    </row>
    <row r="35" spans="11:11" s="40" customFormat="1" x14ac:dyDescent="0.25">
      <c r="K35" s="41"/>
    </row>
    <row r="36" spans="11:11" s="40" customFormat="1" x14ac:dyDescent="0.25">
      <c r="K36" s="41"/>
    </row>
    <row r="37" spans="11:11" s="40" customFormat="1" x14ac:dyDescent="0.25">
      <c r="K37" s="41"/>
    </row>
    <row r="38" spans="11:11" s="40" customFormat="1" x14ac:dyDescent="0.25">
      <c r="K38" s="41"/>
    </row>
    <row r="39" spans="11:11" s="40" customFormat="1" x14ac:dyDescent="0.25">
      <c r="K39" s="41"/>
    </row>
    <row r="40" spans="11:11" s="40" customFormat="1" x14ac:dyDescent="0.25">
      <c r="K40" s="41"/>
    </row>
    <row r="41" spans="11:11" s="40" customFormat="1" x14ac:dyDescent="0.25">
      <c r="K41" s="41"/>
    </row>
    <row r="42" spans="11:11" s="40" customFormat="1" x14ac:dyDescent="0.25">
      <c r="K42" s="41"/>
    </row>
    <row r="43" spans="11:11" s="40" customFormat="1" x14ac:dyDescent="0.25">
      <c r="K43" s="41"/>
    </row>
    <row r="44" spans="11:11" s="40" customFormat="1" x14ac:dyDescent="0.25">
      <c r="K44" s="41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0"/>
  <sheetViews>
    <sheetView showGridLines="0" zoomScale="85" zoomScaleNormal="85" workbookViewId="0">
      <selection activeCell="B25" sqref="B25:B28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13</v>
      </c>
      <c r="F12" s="52" t="s">
        <v>14</v>
      </c>
      <c r="G12" s="52" t="s">
        <v>37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6" t="s">
        <v>3</v>
      </c>
      <c r="C14" s="8">
        <v>62040827</v>
      </c>
      <c r="D14" s="8">
        <v>62040827</v>
      </c>
      <c r="E14" s="19">
        <f>+D14*82/100</f>
        <v>50873478.140000001</v>
      </c>
      <c r="F14" s="19">
        <v>24251967.899999999</v>
      </c>
      <c r="G14" s="8">
        <v>1707786.6900000004</v>
      </c>
      <c r="H14" s="8"/>
      <c r="I14" s="13">
        <f>IF(ISERROR(+#REF!/E14)=TRUE,0,++#REF!/E14)</f>
        <v>0</v>
      </c>
      <c r="J14" s="13">
        <f>IF(ISERROR(+G14/E14)=TRUE,0,++G14/E14)</f>
        <v>3.3569292929024816E-2</v>
      </c>
      <c r="K14" s="13">
        <f>IF(ISERROR(+H14/E14)=TRUE,0,++H14/E14)</f>
        <v>0</v>
      </c>
      <c r="L14" s="16">
        <f>+D14-G14</f>
        <v>60333040.310000002</v>
      </c>
    </row>
    <row r="15" spans="1:12" ht="20.100000000000001" customHeight="1" x14ac:dyDescent="0.25">
      <c r="B15" s="7" t="s">
        <v>38</v>
      </c>
      <c r="C15" s="9">
        <v>5464014</v>
      </c>
      <c r="D15" s="9">
        <v>5464014</v>
      </c>
      <c r="E15" s="20">
        <f>+D15*100/100</f>
        <v>5464014</v>
      </c>
      <c r="F15" s="23">
        <v>277885</v>
      </c>
      <c r="G15" s="9">
        <v>5000</v>
      </c>
      <c r="H15" s="9"/>
      <c r="I15" s="14">
        <f>IF(ISERROR(+#REF!/E15)=TRUE,0,++#REF!/E15)</f>
        <v>0</v>
      </c>
      <c r="J15" s="14">
        <f>IF(ISERROR(+G15/E15)=TRUE,0,++G15/E15)</f>
        <v>9.1507818244975219E-4</v>
      </c>
      <c r="K15" s="14">
        <f>IF(ISERROR(+H15/E15)=TRUE,0,++H15/E15)</f>
        <v>0</v>
      </c>
      <c r="L15" s="17">
        <f>+D15-G15</f>
        <v>5459014</v>
      </c>
    </row>
    <row r="16" spans="1:12" ht="20.100000000000001" customHeight="1" x14ac:dyDescent="0.25">
      <c r="B16" s="7" t="s">
        <v>40</v>
      </c>
      <c r="C16" s="9">
        <v>100000</v>
      </c>
      <c r="D16" s="9">
        <v>100000</v>
      </c>
      <c r="E16" s="20">
        <f>+D16*100/100</f>
        <v>100000</v>
      </c>
      <c r="F16" s="23">
        <v>87255.25</v>
      </c>
      <c r="G16" s="9">
        <v>46755.25</v>
      </c>
      <c r="H16" s="9"/>
      <c r="I16" s="14">
        <f>IF(ISERROR(+#REF!/E16)=TRUE,0,++#REF!/E16)</f>
        <v>0</v>
      </c>
      <c r="J16" s="14">
        <f>IF(ISERROR(+G16/E16)=TRUE,0,++G16/E16)</f>
        <v>0.46755249999999998</v>
      </c>
      <c r="K16" s="14">
        <f>IF(ISERROR(+H16/E16)=TRUE,0,++H16/E16)</f>
        <v>0</v>
      </c>
      <c r="L16" s="17">
        <f>+D16-G16</f>
        <v>53244.75</v>
      </c>
    </row>
    <row r="17" spans="2:12" ht="20.100000000000001" customHeight="1" x14ac:dyDescent="0.25">
      <c r="B17" s="7" t="s">
        <v>39</v>
      </c>
      <c r="C17" s="9">
        <v>163328</v>
      </c>
      <c r="D17" s="9">
        <v>163328</v>
      </c>
      <c r="E17" s="20">
        <f>+D17*100/100</f>
        <v>163328</v>
      </c>
      <c r="F17" s="23">
        <v>92000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163328</v>
      </c>
    </row>
    <row r="18" spans="2:12" ht="23.25" customHeight="1" x14ac:dyDescent="0.25">
      <c r="B18" s="30" t="s">
        <v>9</v>
      </c>
      <c r="C18" s="11">
        <f t="shared" ref="C18:H18" si="0">SUM(C14:C17)</f>
        <v>67768169</v>
      </c>
      <c r="D18" s="11">
        <f t="shared" si="0"/>
        <v>67768169</v>
      </c>
      <c r="E18" s="11">
        <f t="shared" si="0"/>
        <v>56600820.140000001</v>
      </c>
      <c r="F18" s="11">
        <f t="shared" si="0"/>
        <v>24709108.149999999</v>
      </c>
      <c r="G18" s="11">
        <f t="shared" si="0"/>
        <v>1759541.9400000004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3.1086862975621899E-2</v>
      </c>
      <c r="K18" s="15">
        <f>IF(ISERROR(+H18/E18)=TRUE,0,++H18/E18)</f>
        <v>0</v>
      </c>
      <c r="L18" s="18">
        <f>SUM(L14:L17)</f>
        <v>66008627.060000002</v>
      </c>
    </row>
    <row r="19" spans="2:12" x14ac:dyDescent="0.2">
      <c r="B19" s="12" t="s">
        <v>36</v>
      </c>
    </row>
    <row r="21" spans="2:12" s="31" customFormat="1" x14ac:dyDescent="0.25">
      <c r="K21" s="42"/>
    </row>
    <row r="22" spans="2:12" s="31" customFormat="1" x14ac:dyDescent="0.25">
      <c r="K22" s="42"/>
    </row>
    <row r="23" spans="2:12" s="31" customFormat="1" x14ac:dyDescent="0.25">
      <c r="K23" s="42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34</v>
      </c>
      <c r="K24" s="42"/>
    </row>
    <row r="25" spans="2:12" s="31" customFormat="1" x14ac:dyDescent="0.25">
      <c r="B25" s="31" t="s">
        <v>3</v>
      </c>
      <c r="C25" s="38">
        <f>C14/$A$1</f>
        <v>62.040827</v>
      </c>
      <c r="D25" s="38">
        <f t="shared" ref="D25:G25" si="1">D14/$A$1</f>
        <v>62.040827</v>
      </c>
      <c r="E25" s="38">
        <f t="shared" si="1"/>
        <v>50.873478140000003</v>
      </c>
      <c r="F25" s="38">
        <f t="shared" si="1"/>
        <v>24.251967899999997</v>
      </c>
      <c r="G25" s="38">
        <f t="shared" si="1"/>
        <v>1.7077866900000005</v>
      </c>
      <c r="K25" s="42"/>
    </row>
    <row r="26" spans="2:12" s="31" customFormat="1" x14ac:dyDescent="0.25">
      <c r="B26" s="31" t="s">
        <v>38</v>
      </c>
      <c r="C26" s="38">
        <f t="shared" ref="C26:G26" si="2">C15/$A$1</f>
        <v>5.4640139999999997</v>
      </c>
      <c r="D26" s="38">
        <f t="shared" si="2"/>
        <v>5.4640139999999997</v>
      </c>
      <c r="E26" s="38">
        <f t="shared" si="2"/>
        <v>5.4640139999999997</v>
      </c>
      <c r="F26" s="38">
        <f t="shared" si="2"/>
        <v>0.27788499999999999</v>
      </c>
      <c r="G26" s="38">
        <f t="shared" si="2"/>
        <v>5.0000000000000001E-3</v>
      </c>
      <c r="K26" s="42"/>
    </row>
    <row r="27" spans="2:12" s="31" customFormat="1" x14ac:dyDescent="0.25">
      <c r="B27" s="31" t="s">
        <v>40</v>
      </c>
      <c r="C27" s="38">
        <f t="shared" ref="C27:G27" si="3">C16/$A$1</f>
        <v>0.1</v>
      </c>
      <c r="D27" s="38">
        <f t="shared" si="3"/>
        <v>0.1</v>
      </c>
      <c r="E27" s="38">
        <f t="shared" si="3"/>
        <v>0.1</v>
      </c>
      <c r="F27" s="38">
        <f t="shared" si="3"/>
        <v>8.7255250000000006E-2</v>
      </c>
      <c r="G27" s="38">
        <f t="shared" si="3"/>
        <v>4.6755249999999998E-2</v>
      </c>
      <c r="K27" s="42"/>
    </row>
    <row r="28" spans="2:12" s="31" customFormat="1" x14ac:dyDescent="0.25">
      <c r="B28" s="31" t="s">
        <v>39</v>
      </c>
      <c r="C28" s="38">
        <f t="shared" ref="C28:G28" si="4">C17/$A$1</f>
        <v>0.163328</v>
      </c>
      <c r="D28" s="38">
        <f t="shared" si="4"/>
        <v>0.163328</v>
      </c>
      <c r="E28" s="38">
        <f t="shared" si="4"/>
        <v>0.163328</v>
      </c>
      <c r="F28" s="38">
        <f t="shared" si="4"/>
        <v>9.1999999999999998E-2</v>
      </c>
      <c r="G28" s="38">
        <f t="shared" si="4"/>
        <v>0</v>
      </c>
      <c r="K28" s="42"/>
    </row>
    <row r="29" spans="2:12" s="31" customFormat="1" x14ac:dyDescent="0.25">
      <c r="K29" s="42"/>
    </row>
    <row r="30" spans="2:12" s="31" customFormat="1" x14ac:dyDescent="0.25">
      <c r="K30" s="4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C14" sqref="C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13</v>
      </c>
      <c r="F12" s="52" t="s">
        <v>14</v>
      </c>
      <c r="G12" s="52" t="s">
        <v>37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25" t="s">
        <v>3</v>
      </c>
      <c r="C14" s="26"/>
      <c r="D14" s="26"/>
      <c r="E14" s="27">
        <f>+D14*100/100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9"/>
      <c r="E16" s="23">
        <f>+D16*100/100</f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36</v>
      </c>
    </row>
    <row r="23" spans="2:12" s="31" customFormat="1" x14ac:dyDescent="0.25">
      <c r="K23" s="42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34</v>
      </c>
      <c r="K24" s="42"/>
    </row>
    <row r="25" spans="2:12" s="31" customFormat="1" x14ac:dyDescent="0.25">
      <c r="B25" s="31" t="s">
        <v>3</v>
      </c>
      <c r="C25" s="43">
        <f>C14/$A$1</f>
        <v>0</v>
      </c>
      <c r="D25" s="43">
        <f t="shared" ref="D25:G25" si="2">D14/$A$1</f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31">
        <v>1373981</v>
      </c>
      <c r="K25" s="42"/>
    </row>
    <row r="26" spans="2:12" s="31" customFormat="1" x14ac:dyDescent="0.25">
      <c r="B26" s="31" t="s">
        <v>4</v>
      </c>
      <c r="C26" s="43">
        <f t="shared" ref="C26:G26" si="3">C15/$A$1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0</v>
      </c>
      <c r="H26" s="31">
        <v>5072</v>
      </c>
      <c r="K26" s="42"/>
    </row>
    <row r="27" spans="2:12" s="31" customFormat="1" x14ac:dyDescent="0.25">
      <c r="B27" s="31" t="s">
        <v>5</v>
      </c>
      <c r="C27" s="43">
        <f t="shared" ref="C27:G27" si="4">C16/$A$1</f>
        <v>0</v>
      </c>
      <c r="D27" s="43">
        <f t="shared" si="4"/>
        <v>0</v>
      </c>
      <c r="E27" s="43">
        <f t="shared" si="4"/>
        <v>0</v>
      </c>
      <c r="F27" s="43">
        <f t="shared" si="4"/>
        <v>0</v>
      </c>
      <c r="G27" s="43">
        <f t="shared" si="4"/>
        <v>0</v>
      </c>
      <c r="H27" s="31">
        <v>3078714.9799999995</v>
      </c>
      <c r="K27" s="42"/>
    </row>
    <row r="28" spans="2:12" s="31" customFormat="1" x14ac:dyDescent="0.25">
      <c r="B28" s="31" t="s">
        <v>6</v>
      </c>
      <c r="C28" s="43">
        <f t="shared" ref="C28:G28" si="5">C17/$A$1</f>
        <v>0</v>
      </c>
      <c r="D28" s="43">
        <f t="shared" si="5"/>
        <v>0</v>
      </c>
      <c r="E28" s="43">
        <f t="shared" si="5"/>
        <v>0</v>
      </c>
      <c r="F28" s="43">
        <f t="shared" si="5"/>
        <v>0</v>
      </c>
      <c r="G28" s="43">
        <f t="shared" si="5"/>
        <v>0</v>
      </c>
      <c r="H28" s="31">
        <v>0</v>
      </c>
      <c r="K28" s="42"/>
    </row>
    <row r="29" spans="2:12" s="31" customFormat="1" x14ac:dyDescent="0.25">
      <c r="K29" s="4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2"/>
  <sheetViews>
    <sheetView showGridLines="0" zoomScale="85" zoomScaleNormal="85" workbookViewId="0">
      <selection activeCell="C14" sqref="C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13</v>
      </c>
      <c r="F12" s="52" t="s">
        <v>14</v>
      </c>
      <c r="G12" s="52" t="s">
        <v>37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6" t="s">
        <v>3</v>
      </c>
      <c r="C14" s="8"/>
      <c r="D14" s="8"/>
      <c r="E14" s="19">
        <f>+D14*100/100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7" t="s">
        <v>4</v>
      </c>
      <c r="C15" s="9"/>
      <c r="D15" s="9"/>
      <c r="E15" s="20">
        <f t="shared" ref="E15:E17" si="0">+D15*85/100</f>
        <v>0</v>
      </c>
      <c r="F15" s="20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/>
      <c r="D16" s="9"/>
      <c r="E16" s="20">
        <f t="shared" si="0"/>
        <v>0</v>
      </c>
      <c r="F16" s="20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/>
      <c r="D17" s="9"/>
      <c r="E17" s="20">
        <f t="shared" si="0"/>
        <v>0</v>
      </c>
      <c r="F17" s="20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36</v>
      </c>
    </row>
    <row r="20" spans="2:12" s="31" customFormat="1" x14ac:dyDescent="0.25">
      <c r="K20" s="42"/>
    </row>
    <row r="21" spans="2:12" s="31" customFormat="1" x14ac:dyDescent="0.25">
      <c r="K21" s="42"/>
    </row>
    <row r="22" spans="2:12" s="31" customFormat="1" x14ac:dyDescent="0.25">
      <c r="K22" s="42"/>
    </row>
    <row r="23" spans="2:12" s="31" customFormat="1" x14ac:dyDescent="0.25">
      <c r="K23" s="42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34</v>
      </c>
      <c r="K24" s="42"/>
    </row>
    <row r="25" spans="2:12" s="31" customFormat="1" x14ac:dyDescent="0.25">
      <c r="B25" s="31" t="s">
        <v>3</v>
      </c>
      <c r="C25" s="38">
        <f>C14/$A$1</f>
        <v>0</v>
      </c>
      <c r="D25" s="38">
        <f t="shared" ref="D25:G25" si="2">D14/$A$1</f>
        <v>0</v>
      </c>
      <c r="E25" s="38">
        <f t="shared" si="2"/>
        <v>0</v>
      </c>
      <c r="F25" s="38">
        <f t="shared" si="2"/>
        <v>0</v>
      </c>
      <c r="G25" s="38">
        <f t="shared" si="2"/>
        <v>0</v>
      </c>
      <c r="K25" s="42"/>
    </row>
    <row r="26" spans="2:12" s="31" customFormat="1" x14ac:dyDescent="0.25">
      <c r="B26" s="31" t="s">
        <v>4</v>
      </c>
      <c r="C26" s="38">
        <f t="shared" ref="C26:G26" si="3">C15/$A$1</f>
        <v>0</v>
      </c>
      <c r="D26" s="38">
        <f t="shared" si="3"/>
        <v>0</v>
      </c>
      <c r="E26" s="38">
        <f t="shared" si="3"/>
        <v>0</v>
      </c>
      <c r="F26" s="38">
        <f t="shared" si="3"/>
        <v>0</v>
      </c>
      <c r="G26" s="38">
        <f t="shared" si="3"/>
        <v>0</v>
      </c>
      <c r="K26" s="42"/>
    </row>
    <row r="27" spans="2:12" s="31" customFormat="1" x14ac:dyDescent="0.25">
      <c r="B27" s="31" t="s">
        <v>5</v>
      </c>
      <c r="C27" s="38">
        <f t="shared" ref="C27:G27" si="4">C16/$A$1</f>
        <v>0</v>
      </c>
      <c r="D27" s="38">
        <f t="shared" si="4"/>
        <v>0</v>
      </c>
      <c r="E27" s="38">
        <f t="shared" si="4"/>
        <v>0</v>
      </c>
      <c r="F27" s="38">
        <f t="shared" si="4"/>
        <v>0</v>
      </c>
      <c r="G27" s="38">
        <f t="shared" si="4"/>
        <v>0</v>
      </c>
      <c r="K27" s="42"/>
    </row>
    <row r="28" spans="2:12" s="31" customFormat="1" x14ac:dyDescent="0.25">
      <c r="B28" s="31" t="s">
        <v>6</v>
      </c>
      <c r="C28" s="38">
        <f t="shared" ref="C28:G28" si="5">C17/$A$1</f>
        <v>0</v>
      </c>
      <c r="D28" s="38">
        <f t="shared" si="5"/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K28" s="42"/>
    </row>
    <row r="29" spans="2:12" s="31" customFormat="1" x14ac:dyDescent="0.25">
      <c r="K29" s="42"/>
    </row>
    <row r="30" spans="2:12" s="31" customFormat="1" x14ac:dyDescent="0.25">
      <c r="K30" s="42"/>
    </row>
    <row r="31" spans="2:12" s="40" customFormat="1" x14ac:dyDescent="0.25">
      <c r="K31" s="41"/>
    </row>
    <row r="32" spans="2:12" s="40" customFormat="1" x14ac:dyDescent="0.25">
      <c r="K32" s="4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</row>
    <row r="12" spans="1:12" s="5" customFormat="1" ht="15" customHeight="1" x14ac:dyDescent="0.25">
      <c r="B12" s="55" t="s">
        <v>1</v>
      </c>
      <c r="C12" s="54" t="s">
        <v>0</v>
      </c>
      <c r="D12" s="54"/>
      <c r="E12" s="52" t="s">
        <v>13</v>
      </c>
      <c r="F12" s="52" t="s">
        <v>14</v>
      </c>
      <c r="G12" s="52" t="s">
        <v>28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2017-02-16T19:21:32Z</dcterms:modified>
</cp:coreProperties>
</file>