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9\2.- Información a Comunicaciones\PCA - 2019\11. Noviembre\"/>
    </mc:Choice>
  </mc:AlternateContent>
  <bookViews>
    <workbookView xWindow="120" yWindow="225" windowWidth="17595" windowHeight="9855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RO!$B$11:$L$44</definedName>
    <definedName name="_xlnm.Print_Area" localSheetId="3">DYT!$B$2:$L$47</definedName>
    <definedName name="_xlnm.Print_Area" localSheetId="4">RD!$B$2:$L$19</definedName>
    <definedName name="_xlnm.Print_Area" localSheetId="1">RDR!$B$2:$L$47</definedName>
    <definedName name="_xlnm.Print_Area" localSheetId="0">RO!$B$2:$L$47</definedName>
    <definedName name="_xlnm.Print_Area" localSheetId="2">ROOC!$B$2:$L$22</definedName>
  </definedNames>
  <calcPr calcId="152511"/>
</workbook>
</file>

<file path=xl/calcChain.xml><?xml version="1.0" encoding="utf-8"?>
<calcChain xmlns="http://schemas.openxmlformats.org/spreadsheetml/2006/main">
  <c r="E16" i="7" l="1"/>
  <c r="E15" i="7"/>
  <c r="E14" i="7"/>
  <c r="E13" i="7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C45" i="6"/>
  <c r="D45" i="6"/>
  <c r="E19" i="5"/>
  <c r="E18" i="5"/>
  <c r="E17" i="5"/>
  <c r="E16" i="5"/>
  <c r="E15" i="5"/>
  <c r="E14" i="5"/>
  <c r="E13" i="5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J37" i="6" l="1"/>
  <c r="E45" i="1"/>
  <c r="G23" i="7" l="1"/>
  <c r="G51" i="6"/>
  <c r="G26" i="5"/>
  <c r="G51" i="4"/>
  <c r="G51" i="1"/>
  <c r="K36" i="6" l="1"/>
  <c r="J36" i="6" l="1"/>
  <c r="L36" i="6"/>
  <c r="L39" i="6" l="1"/>
  <c r="K39" i="6"/>
  <c r="J39" i="6"/>
  <c r="L38" i="6"/>
  <c r="K38" i="6"/>
  <c r="J38" i="6"/>
  <c r="L37" i="6"/>
  <c r="K37" i="6"/>
  <c r="C52" i="6"/>
  <c r="D52" i="6"/>
  <c r="G20" i="5" l="1"/>
  <c r="G27" i="5" s="1"/>
  <c r="F20" i="5"/>
  <c r="F27" i="5" s="1"/>
  <c r="E20" i="5"/>
  <c r="E27" i="5" s="1"/>
  <c r="D20" i="5"/>
  <c r="D27" i="5" s="1"/>
  <c r="C20" i="5"/>
  <c r="C27" i="5" s="1"/>
  <c r="G45" i="6" l="1"/>
  <c r="G52" i="6" s="1"/>
  <c r="F45" i="6"/>
  <c r="F52" i="6" s="1"/>
  <c r="E45" i="6"/>
  <c r="E52" i="6" s="1"/>
  <c r="L18" i="5" l="1"/>
  <c r="K18" i="5"/>
  <c r="J18" i="5"/>
  <c r="L17" i="5"/>
  <c r="K17" i="5"/>
  <c r="J17" i="5"/>
  <c r="L16" i="5"/>
  <c r="K16" i="5"/>
  <c r="J16" i="5"/>
  <c r="L15" i="5"/>
  <c r="K15" i="5"/>
  <c r="J15" i="5"/>
  <c r="L14" i="5"/>
  <c r="K14" i="5"/>
  <c r="J14" i="5"/>
  <c r="L44" i="6" l="1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L44" i="4" l="1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4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J18" i="1" l="1"/>
  <c r="J26" i="1"/>
  <c r="J34" i="1"/>
  <c r="J42" i="1"/>
  <c r="K22" i="1"/>
  <c r="K31" i="1"/>
  <c r="J38" i="1"/>
  <c r="J30" i="1"/>
  <c r="K15" i="1"/>
  <c r="K37" i="1"/>
  <c r="J20" i="1"/>
  <c r="J28" i="1"/>
  <c r="J36" i="1"/>
  <c r="J44" i="1"/>
  <c r="C45" i="1"/>
  <c r="C52" i="1" s="1"/>
  <c r="D45" i="1"/>
  <c r="D52" i="1" s="1"/>
  <c r="C45" i="4" l="1"/>
  <c r="C52" i="4" s="1"/>
  <c r="G45" i="4" l="1"/>
  <c r="G52" i="4" s="1"/>
  <c r="F45" i="4"/>
  <c r="F52" i="4" s="1"/>
  <c r="D45" i="4"/>
  <c r="D52" i="4" s="1"/>
  <c r="G17" i="7"/>
  <c r="G24" i="7" s="1"/>
  <c r="F17" i="7"/>
  <c r="F24" i="7" s="1"/>
  <c r="E17" i="7"/>
  <c r="E24" i="7" s="1"/>
  <c r="D17" i="7"/>
  <c r="D24" i="7" s="1"/>
  <c r="G45" i="1"/>
  <c r="G52" i="1" s="1"/>
  <c r="F45" i="1"/>
  <c r="F52" i="1" s="1"/>
  <c r="C17" i="7"/>
  <c r="C24" i="7" s="1"/>
  <c r="L19" i="5" l="1"/>
  <c r="L16" i="7"/>
  <c r="L15" i="7"/>
  <c r="L14" i="7"/>
  <c r="L13" i="4"/>
  <c r="L13" i="6"/>
  <c r="L13" i="5"/>
  <c r="L13" i="7"/>
  <c r="L13" i="1"/>
  <c r="E45" i="4"/>
  <c r="E52" i="4" s="1"/>
  <c r="E52" i="1" l="1"/>
  <c r="H17" i="7" l="1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5" i="1"/>
  <c r="I13" i="1"/>
  <c r="H45" i="6"/>
  <c r="K13" i="6"/>
  <c r="J13" i="6"/>
  <c r="I13" i="6"/>
  <c r="H20" i="5"/>
  <c r="K19" i="5"/>
  <c r="J19" i="5"/>
  <c r="I19" i="5"/>
  <c r="I18" i="5"/>
  <c r="K13" i="5"/>
  <c r="J13" i="5"/>
  <c r="I13" i="5"/>
  <c r="H45" i="4"/>
  <c r="I14" i="4"/>
  <c r="K13" i="4"/>
  <c r="J13" i="4"/>
  <c r="I13" i="4"/>
  <c r="K13" i="1"/>
  <c r="J13" i="1"/>
  <c r="L20" i="5" l="1"/>
  <c r="L45" i="6"/>
  <c r="L45" i="4"/>
  <c r="L45" i="1"/>
  <c r="I17" i="7"/>
  <c r="K17" i="7"/>
  <c r="J17" i="7"/>
  <c r="J45" i="6"/>
  <c r="I45" i="6"/>
  <c r="K45" i="6"/>
  <c r="I20" i="5"/>
  <c r="K20" i="5"/>
  <c r="J20" i="5"/>
  <c r="I45" i="4"/>
  <c r="K45" i="4"/>
  <c r="J45" i="4"/>
  <c r="K45" i="1"/>
  <c r="I45" i="1" l="1"/>
  <c r="J45" i="1"/>
</calcChain>
</file>

<file path=xl/sharedStrings.xml><?xml version="1.0" encoding="utf-8"?>
<sst xmlns="http://schemas.openxmlformats.org/spreadsheetml/2006/main" count="233" uniqueCount="63">
  <si>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</si>
  <si>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</si>
  <si>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</si>
  <si>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</si>
  <si>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</si>
  <si>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</si>
  <si>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</si>
  <si>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</si>
  <si>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</si>
  <si>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</si>
  <si>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</si>
  <si>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</si>
  <si>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</si>
  <si>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</si>
  <si>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</si>
  <si>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</si>
  <si>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</si>
  <si>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</si>
  <si>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</si>
  <si>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</si>
  <si>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</si>
  <si>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</si>
  <si>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</si>
  <si>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</si>
  <si>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</si>
  <si>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</si>
  <si>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</si>
  <si>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</si>
  <si>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</si>
  <si>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</si>
  <si>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</si>
  <si>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</si>
  <si>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</si>
  <si>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</si>
  <si>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</si>
  <si>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</si>
  <si>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</si>
  <si>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</si>
  <si>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</si>
  <si>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</si>
  <si>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</si>
  <si>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</si>
  <si>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</si>
  <si>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</si>
  <si>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</si>
  <si>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</si>
  <si>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</si>
  <si>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</si>
  <si>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</si>
  <si>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</si>
  <si>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</si>
  <si>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</si>
  <si>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</si>
  <si>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</si>
  <si>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</si>
  <si>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</si>
  <si>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</si>
  <si>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</si>
  <si>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124   CENTRO NACIONAL DE ABASTECIMIENTOS DE RECURSOS ESTRATEGICOS DE SALUD</t>
  </si>
  <si>
    <t>016. HOSPITAL NACIONAL HIPÓLITO UNANUE</t>
  </si>
  <si>
    <t>EJECUCION PRESUPUESTAL MENSUALIZADA DE GASTOS 
AL MES DE NOVIEMBRE - 2019</t>
  </si>
  <si>
    <t>Fuente: SIAF, Consulta Amigable y Base de Datos al 30 de Noviembre del 2019</t>
  </si>
  <si>
    <t>DEVENGADO
AL MES DE NOVIEMBRE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</si>
</sst>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91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3" fontId="0" fillId="36" borderId="2" xfId="0" applyNumberFormat="1" applyFill="1" applyBorder="1" applyAlignment="1">
      <alignment vertical="center"/>
    </xf>
    <xf numFmtId="3" fontId="0" fillId="36" borderId="23" xfId="0" applyNumberFormat="1" applyFill="1" applyBorder="1" applyAlignment="1">
      <alignment vertical="center"/>
    </xf>
    <xf numFmtId="43" fontId="23" fillId="36" borderId="2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NOVIE</c:v>
                </c:pt>
              </c:strCache>
            </c:strRef>
          </c:cat>
          <c:val>
            <c:numRef>
              <c:f>RO!$C$52:$G$52</c:f>
              <c:numCache>
                <c:formatCode>_ * #,##0.0_ ;_ * \-#,##0.0_ ;_ * "-"??_ ;_ @_ </c:formatCode>
                <c:ptCount val="5"/>
                <c:pt idx="0">
                  <c:v>6628.7807519999997</c:v>
                </c:pt>
                <c:pt idx="1">
                  <c:v>5812.8095599999997</c:v>
                </c:pt>
                <c:pt idx="2" formatCode="#,##0">
                  <c:v>5667.4892890000001</c:v>
                </c:pt>
                <c:pt idx="3">
                  <c:v>5134.2978411099984</c:v>
                </c:pt>
                <c:pt idx="4">
                  <c:v>4572.8734446399967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447550704"/>
        <c:axId val="-447566480"/>
        <c:axId val="0"/>
      </c:bar3DChart>
      <c:catAx>
        <c:axId val="-447550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447566480"/>
        <c:crosses val="autoZero"/>
        <c:auto val="1"/>
        <c:lblAlgn val="ctr"/>
        <c:lblOffset val="100"/>
        <c:noMultiLvlLbl val="0"/>
      </c:catAx>
      <c:valAx>
        <c:axId val="-447566480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447550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NOVIE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214.674734</c:v>
                </c:pt>
                <c:pt idx="1">
                  <c:v>343.69119000000001</c:v>
                </c:pt>
                <c:pt idx="2">
                  <c:v>343.69119000000001</c:v>
                </c:pt>
                <c:pt idx="3">
                  <c:v>282.21806054999996</c:v>
                </c:pt>
                <c:pt idx="4">
                  <c:v>230.01979288999996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447549616"/>
        <c:axId val="-447545264"/>
        <c:axId val="0"/>
      </c:bar3DChart>
      <c:catAx>
        <c:axId val="-44754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447545264"/>
        <c:crosses val="autoZero"/>
        <c:auto val="1"/>
        <c:lblAlgn val="ctr"/>
        <c:lblOffset val="100"/>
        <c:noMultiLvlLbl val="0"/>
      </c:catAx>
      <c:valAx>
        <c:axId val="-44754526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447549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ROOC!$B$27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ROOC!$C$26:$G$26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AL MES DE NOVIE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249.02800500000001</c:v>
                </c:pt>
                <c:pt idx="1">
                  <c:v>221.254276</c:v>
                </c:pt>
                <c:pt idx="2">
                  <c:v>221.254276</c:v>
                </c:pt>
                <c:pt idx="3">
                  <c:v>4.6436614000000001</c:v>
                </c:pt>
                <c:pt idx="4">
                  <c:v>4.1541614000000004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447543088"/>
        <c:axId val="-447540368"/>
        <c:axId val="0"/>
      </c:bar3DChart>
      <c:catAx>
        <c:axId val="-447543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447540368"/>
        <c:crosses val="autoZero"/>
        <c:auto val="1"/>
        <c:lblAlgn val="ctr"/>
        <c:lblOffset val="100"/>
        <c:noMultiLvlLbl val="0"/>
      </c:catAx>
      <c:valAx>
        <c:axId val="-44754036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447543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NOVIE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525.10204099999999</c:v>
                </c:pt>
                <c:pt idx="2">
                  <c:v>525.10204099999999</c:v>
                </c:pt>
                <c:pt idx="3">
                  <c:v>462.42896993999994</c:v>
                </c:pt>
                <c:pt idx="4">
                  <c:v>401.60641090000007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447569200"/>
        <c:axId val="-447548528"/>
        <c:axId val="0"/>
      </c:bar3DChart>
      <c:catAx>
        <c:axId val="-447569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447548528"/>
        <c:crosses val="autoZero"/>
        <c:auto val="1"/>
        <c:lblAlgn val="ctr"/>
        <c:lblOffset val="100"/>
        <c:noMultiLvlLbl val="0"/>
      </c:catAx>
      <c:valAx>
        <c:axId val="-447548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447569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NOVIE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5.0579270000000003</c:v>
                </c:pt>
                <c:pt idx="2">
                  <c:v>5.0579270000000003</c:v>
                </c:pt>
                <c:pt idx="3">
                  <c:v>1.7630563400000003</c:v>
                </c:pt>
                <c:pt idx="4">
                  <c:v>1.6341672899999999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47555056"/>
        <c:axId val="-447556688"/>
        <c:axId val="0"/>
      </c:bar3DChart>
      <c:catAx>
        <c:axId val="-44755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47556688"/>
        <c:crosses val="autoZero"/>
        <c:auto val="1"/>
        <c:lblAlgn val="ctr"/>
        <c:lblOffset val="100"/>
        <c:noMultiLvlLbl val="0"/>
      </c:catAx>
      <c:valAx>
        <c:axId val="-44755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4755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46</xdr:row>
      <xdr:rowOff>145246</xdr:rowOff>
    </xdr:from>
    <xdr:to>
      <xdr:col>11</xdr:col>
      <xdr:colOff>964567</xdr:colOff>
      <xdr:row>72</xdr:row>
      <xdr:rowOff>111629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/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47</xdr:row>
      <xdr:rowOff>49072</xdr:rowOff>
    </xdr:from>
    <xdr:to>
      <xdr:col>12</xdr:col>
      <xdr:colOff>20478</xdr:colOff>
      <xdr:row>89</xdr:row>
      <xdr:rowOff>15455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363390</xdr:colOff>
      <xdr:row>22</xdr:row>
      <xdr:rowOff>23531</xdr:rowOff>
    </xdr:from>
    <xdr:to>
      <xdr:col>12</xdr:col>
      <xdr:colOff>38419</xdr:colOff>
      <xdr:row>47</xdr:row>
      <xdr:rowOff>145677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1"/>
  <sheetViews>
    <sheetView showGridLines="0" tabSelected="1" zoomScale="130" zoomScaleNormal="130" workbookViewId="0">
      <selection activeCell="F20" sqref="F20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6.855468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2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6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6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6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6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80" t="s">
        <v>60</v>
      </c>
      <c r="C6" s="80"/>
      <c r="D6" s="80"/>
      <c r="E6" s="80"/>
      <c r="F6" s="80"/>
      <c r="G6" s="80"/>
      <c r="H6" s="80"/>
      <c r="I6" s="80"/>
      <c r="J6" s="80"/>
      <c r="K6" s="80"/>
      <c r="L6" s="80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9"/>
      <c r="J10" s="89"/>
      <c r="K10" s="89"/>
      <c r="L10" s="21" t="s">
        <v>21</v>
      </c>
    </row>
    <row r="11" spans="1:13" s="5" customFormat="1" ht="15" customHeight="1" x14ac:dyDescent="0.25">
      <c r="B11" s="87" t="s">
        <v>20</v>
      </c>
      <c r="C11" s="86" t="s">
        <v>0</v>
      </c>
      <c r="D11" s="86"/>
      <c r="E11" s="84" t="s">
        <v>13</v>
      </c>
      <c r="F11" s="84" t="s">
        <v>22</v>
      </c>
      <c r="G11" s="84" t="s">
        <v>62</v>
      </c>
      <c r="H11" s="84" t="s">
        <v>15</v>
      </c>
      <c r="I11" s="90" t="s">
        <v>17</v>
      </c>
      <c r="J11" s="90"/>
      <c r="K11" s="90"/>
      <c r="L11" s="82" t="s">
        <v>16</v>
      </c>
    </row>
    <row r="12" spans="1:13" s="5" customFormat="1" ht="50.1" customHeight="1" x14ac:dyDescent="0.25">
      <c r="B12" s="88"/>
      <c r="C12" s="50" t="s">
        <v>3</v>
      </c>
      <c r="D12" s="50" t="s">
        <v>2</v>
      </c>
      <c r="E12" s="85"/>
      <c r="F12" s="85"/>
      <c r="G12" s="85"/>
      <c r="H12" s="85"/>
      <c r="I12" s="50" t="s">
        <v>9</v>
      </c>
      <c r="J12" s="50" t="s">
        <v>10</v>
      </c>
      <c r="K12" s="51" t="s">
        <v>11</v>
      </c>
      <c r="L12" s="83"/>
    </row>
    <row r="13" spans="1:13" ht="20.100000000000001" customHeight="1" x14ac:dyDescent="0.25">
      <c r="B13" s="6" t="s">
        <v>23</v>
      </c>
      <c r="C13" s="8">
        <v>3063162855</v>
      </c>
      <c r="D13" s="8">
        <v>1477833372</v>
      </c>
      <c r="E13" s="77">
        <f>D13*97.5%-1</f>
        <v>1440887536.7</v>
      </c>
      <c r="F13" s="56">
        <v>1050969813.9599993</v>
      </c>
      <c r="G13" s="8">
        <v>936393927.7499994</v>
      </c>
      <c r="H13" s="8"/>
      <c r="I13" s="12">
        <f>IF(ISERROR(+#REF!/E13)=TRUE,0,++#REF!/E13)</f>
        <v>0</v>
      </c>
      <c r="J13" s="12">
        <f>IF(ISERROR(+G13/E13)=TRUE,0,++G13/E13)</f>
        <v>0.64987301499919992</v>
      </c>
      <c r="K13" s="12">
        <f>IF(ISERROR(+H13/E13)=TRUE,0,++H13/E13)</f>
        <v>0</v>
      </c>
      <c r="L13" s="14">
        <f>+D13-G13</f>
        <v>541439444.2500006</v>
      </c>
    </row>
    <row r="14" spans="1:13" ht="20.100000000000001" customHeight="1" x14ac:dyDescent="0.25">
      <c r="B14" s="25" t="s">
        <v>24</v>
      </c>
      <c r="C14" s="26">
        <v>33324121</v>
      </c>
      <c r="D14" s="26">
        <v>42155167</v>
      </c>
      <c r="E14" s="78">
        <f t="shared" ref="E14:E44" si="0">D14*97.5%-1</f>
        <v>41101286.824999996</v>
      </c>
      <c r="F14" s="57">
        <v>40122247.269999988</v>
      </c>
      <c r="G14" s="26">
        <v>33458031.639999993</v>
      </c>
      <c r="H14" s="26"/>
      <c r="I14" s="27"/>
      <c r="J14" s="27">
        <f t="shared" ref="J14:J44" si="1">IF(ISERROR(+G14/E14)=TRUE,0,++G14/E14)</f>
        <v>0.81403854294043743</v>
      </c>
      <c r="K14" s="27">
        <f t="shared" ref="K14:K44" si="2">IF(ISERROR(+H14/E14)=TRUE,0,++H14/E14)</f>
        <v>0</v>
      </c>
      <c r="L14" s="28">
        <f t="shared" ref="L14:L44" si="3">+D14-G14</f>
        <v>8697135.3600000069</v>
      </c>
    </row>
    <row r="15" spans="1:13" ht="20.100000000000001" customHeight="1" x14ac:dyDescent="0.25">
      <c r="B15" s="25" t="s">
        <v>25</v>
      </c>
      <c r="C15" s="26">
        <v>41944234</v>
      </c>
      <c r="D15" s="26">
        <v>53218206</v>
      </c>
      <c r="E15" s="78">
        <f t="shared" si="0"/>
        <v>51887749.850000001</v>
      </c>
      <c r="F15" s="57">
        <v>50520416.13000001</v>
      </c>
      <c r="G15" s="26">
        <v>44076072.090000018</v>
      </c>
      <c r="H15" s="26"/>
      <c r="I15" s="27"/>
      <c r="J15" s="27">
        <f t="shared" si="1"/>
        <v>0.84945044287751126</v>
      </c>
      <c r="K15" s="27">
        <f t="shared" si="2"/>
        <v>0</v>
      </c>
      <c r="L15" s="28">
        <f t="shared" si="3"/>
        <v>9142133.9099999815</v>
      </c>
    </row>
    <row r="16" spans="1:13" ht="20.100000000000001" customHeight="1" x14ac:dyDescent="0.25">
      <c r="B16" s="25" t="s">
        <v>26</v>
      </c>
      <c r="C16" s="26">
        <v>26878627</v>
      </c>
      <c r="D16" s="26">
        <v>29830251</v>
      </c>
      <c r="E16" s="78">
        <f t="shared" si="0"/>
        <v>29084493.724999998</v>
      </c>
      <c r="F16" s="57">
        <v>28936762.300000012</v>
      </c>
      <c r="G16" s="26">
        <v>24516671.690000005</v>
      </c>
      <c r="H16" s="26"/>
      <c r="I16" s="27"/>
      <c r="J16" s="27">
        <f t="shared" si="1"/>
        <v>0.8429464828169364</v>
      </c>
      <c r="K16" s="27">
        <f t="shared" si="2"/>
        <v>0</v>
      </c>
      <c r="L16" s="28">
        <f t="shared" si="3"/>
        <v>5313579.3099999949</v>
      </c>
    </row>
    <row r="17" spans="2:12" ht="20.100000000000001" customHeight="1" x14ac:dyDescent="0.25">
      <c r="B17" s="25" t="s">
        <v>27</v>
      </c>
      <c r="C17" s="26">
        <v>34767307</v>
      </c>
      <c r="D17" s="26">
        <v>43565901</v>
      </c>
      <c r="E17" s="78">
        <f t="shared" si="0"/>
        <v>42476752.475000001</v>
      </c>
      <c r="F17" s="57">
        <v>39555023.32</v>
      </c>
      <c r="G17" s="26">
        <v>34935069.359999977</v>
      </c>
      <c r="H17" s="26"/>
      <c r="I17" s="27"/>
      <c r="J17" s="27">
        <f t="shared" si="1"/>
        <v>0.82245151346165801</v>
      </c>
      <c r="K17" s="27">
        <f t="shared" si="2"/>
        <v>0</v>
      </c>
      <c r="L17" s="28">
        <f t="shared" si="3"/>
        <v>8630831.6400000229</v>
      </c>
    </row>
    <row r="18" spans="2:12" ht="20.100000000000001" customHeight="1" x14ac:dyDescent="0.25">
      <c r="B18" s="25" t="s">
        <v>28</v>
      </c>
      <c r="C18" s="26">
        <v>154773164</v>
      </c>
      <c r="D18" s="26">
        <v>189615853</v>
      </c>
      <c r="E18" s="78">
        <f t="shared" si="0"/>
        <v>184875455.67499998</v>
      </c>
      <c r="F18" s="57">
        <v>181588713.88000005</v>
      </c>
      <c r="G18" s="26">
        <v>162000850.32000011</v>
      </c>
      <c r="H18" s="26"/>
      <c r="I18" s="27"/>
      <c r="J18" s="27">
        <f t="shared" si="1"/>
        <v>0.87627018810321655</v>
      </c>
      <c r="K18" s="27">
        <f t="shared" si="2"/>
        <v>0</v>
      </c>
      <c r="L18" s="28">
        <f t="shared" si="3"/>
        <v>27615002.679999888</v>
      </c>
    </row>
    <row r="19" spans="2:12" ht="20.100000000000001" customHeight="1" x14ac:dyDescent="0.25">
      <c r="B19" s="25" t="s">
        <v>29</v>
      </c>
      <c r="C19" s="26">
        <v>109446785</v>
      </c>
      <c r="D19" s="26">
        <v>128100114</v>
      </c>
      <c r="E19" s="78">
        <f t="shared" si="0"/>
        <v>124897610.14999999</v>
      </c>
      <c r="F19" s="57">
        <v>122841825.63</v>
      </c>
      <c r="G19" s="26">
        <v>111737623.90000005</v>
      </c>
      <c r="H19" s="26"/>
      <c r="I19" s="27"/>
      <c r="J19" s="27">
        <f t="shared" si="1"/>
        <v>0.89463380256679848</v>
      </c>
      <c r="K19" s="27">
        <f t="shared" si="2"/>
        <v>0</v>
      </c>
      <c r="L19" s="28">
        <f t="shared" si="3"/>
        <v>16362490.099999949</v>
      </c>
    </row>
    <row r="20" spans="2:12" ht="20.100000000000001" customHeight="1" x14ac:dyDescent="0.25">
      <c r="B20" s="25" t="s">
        <v>30</v>
      </c>
      <c r="C20" s="26">
        <v>132082859</v>
      </c>
      <c r="D20" s="26">
        <v>162567522</v>
      </c>
      <c r="E20" s="78">
        <f t="shared" si="0"/>
        <v>158503332.94999999</v>
      </c>
      <c r="F20" s="57">
        <v>157104507.26000005</v>
      </c>
      <c r="G20" s="26">
        <v>143316215.63000011</v>
      </c>
      <c r="H20" s="26"/>
      <c r="I20" s="27"/>
      <c r="J20" s="27">
        <f t="shared" si="1"/>
        <v>0.90418423993146779</v>
      </c>
      <c r="K20" s="27">
        <f t="shared" si="2"/>
        <v>0</v>
      </c>
      <c r="L20" s="28">
        <f t="shared" si="3"/>
        <v>19251306.369999886</v>
      </c>
    </row>
    <row r="21" spans="2:12" ht="20.100000000000001" customHeight="1" x14ac:dyDescent="0.25">
      <c r="B21" s="25" t="s">
        <v>31</v>
      </c>
      <c r="C21" s="26">
        <v>33826478</v>
      </c>
      <c r="D21" s="26">
        <v>37947132</v>
      </c>
      <c r="E21" s="78">
        <f t="shared" si="0"/>
        <v>36998452.699999996</v>
      </c>
      <c r="F21" s="57">
        <v>37296223.440000005</v>
      </c>
      <c r="G21" s="26">
        <v>33859361.5</v>
      </c>
      <c r="H21" s="26"/>
      <c r="I21" s="27"/>
      <c r="J21" s="27">
        <f t="shared" si="1"/>
        <v>0.91515614921918087</v>
      </c>
      <c r="K21" s="27">
        <f t="shared" si="2"/>
        <v>0</v>
      </c>
      <c r="L21" s="28">
        <f t="shared" si="3"/>
        <v>4087770.5</v>
      </c>
    </row>
    <row r="22" spans="2:12" ht="20.100000000000001" customHeight="1" x14ac:dyDescent="0.25">
      <c r="B22" s="25" t="s">
        <v>32</v>
      </c>
      <c r="C22" s="26">
        <v>72976743</v>
      </c>
      <c r="D22" s="26">
        <v>86891386</v>
      </c>
      <c r="E22" s="78">
        <f t="shared" si="0"/>
        <v>84719100.349999994</v>
      </c>
      <c r="F22" s="57">
        <v>79058358.329999954</v>
      </c>
      <c r="G22" s="26">
        <v>76301605.689999953</v>
      </c>
      <c r="H22" s="26"/>
      <c r="I22" s="27"/>
      <c r="J22" s="27">
        <f t="shared" si="1"/>
        <v>0.9006423035038752</v>
      </c>
      <c r="K22" s="27">
        <f t="shared" si="2"/>
        <v>0</v>
      </c>
      <c r="L22" s="28">
        <f t="shared" si="3"/>
        <v>10589780.310000047</v>
      </c>
    </row>
    <row r="23" spans="2:12" ht="20.100000000000001" customHeight="1" x14ac:dyDescent="0.25">
      <c r="B23" s="25" t="s">
        <v>33</v>
      </c>
      <c r="C23" s="26">
        <v>125605482</v>
      </c>
      <c r="D23" s="26">
        <v>165130206</v>
      </c>
      <c r="E23" s="78">
        <f t="shared" si="0"/>
        <v>161001949.84999999</v>
      </c>
      <c r="F23" s="57">
        <v>159423318.18000001</v>
      </c>
      <c r="G23" s="26">
        <v>143705020.62999997</v>
      </c>
      <c r="H23" s="26"/>
      <c r="I23" s="27"/>
      <c r="J23" s="27">
        <f t="shared" si="1"/>
        <v>0.89256695812619047</v>
      </c>
      <c r="K23" s="27">
        <f t="shared" si="2"/>
        <v>0</v>
      </c>
      <c r="L23" s="28">
        <f t="shared" si="3"/>
        <v>21425185.370000035</v>
      </c>
    </row>
    <row r="24" spans="2:12" ht="20.100000000000001" customHeight="1" x14ac:dyDescent="0.25">
      <c r="B24" s="25" t="s">
        <v>34</v>
      </c>
      <c r="C24" s="26">
        <v>112201522</v>
      </c>
      <c r="D24" s="26">
        <v>138774902</v>
      </c>
      <c r="E24" s="78">
        <f t="shared" si="0"/>
        <v>135305528.44999999</v>
      </c>
      <c r="F24" s="57">
        <v>134554800.07999998</v>
      </c>
      <c r="G24" s="26">
        <v>118393914.80000001</v>
      </c>
      <c r="H24" s="26"/>
      <c r="I24" s="27"/>
      <c r="J24" s="27">
        <f t="shared" si="1"/>
        <v>0.87501165810642101</v>
      </c>
      <c r="K24" s="27">
        <f t="shared" si="2"/>
        <v>0</v>
      </c>
      <c r="L24" s="28">
        <f t="shared" si="3"/>
        <v>20380987.199999988</v>
      </c>
    </row>
    <row r="25" spans="2:12" ht="20.100000000000001" customHeight="1" x14ac:dyDescent="0.25">
      <c r="B25" s="25" t="s">
        <v>35</v>
      </c>
      <c r="C25" s="26">
        <v>175315241</v>
      </c>
      <c r="D25" s="26">
        <v>212117548</v>
      </c>
      <c r="E25" s="78">
        <f t="shared" si="0"/>
        <v>206814608.29999998</v>
      </c>
      <c r="F25" s="57">
        <v>205662492.86000004</v>
      </c>
      <c r="G25" s="26">
        <v>177101995.62000003</v>
      </c>
      <c r="H25" s="26"/>
      <c r="I25" s="27"/>
      <c r="J25" s="27">
        <f t="shared" si="1"/>
        <v>0.85633213763652716</v>
      </c>
      <c r="K25" s="27">
        <f t="shared" si="2"/>
        <v>0</v>
      </c>
      <c r="L25" s="28">
        <f t="shared" si="3"/>
        <v>35015552.379999965</v>
      </c>
    </row>
    <row r="26" spans="2:12" ht="20.100000000000001" customHeight="1" x14ac:dyDescent="0.25">
      <c r="B26" s="25" t="s">
        <v>36</v>
      </c>
      <c r="C26" s="26">
        <v>159411652</v>
      </c>
      <c r="D26" s="26">
        <v>199741766</v>
      </c>
      <c r="E26" s="78">
        <f t="shared" si="0"/>
        <v>194748220.84999999</v>
      </c>
      <c r="F26" s="57">
        <v>190552919.60999995</v>
      </c>
      <c r="G26" s="26">
        <v>167568954.00999987</v>
      </c>
      <c r="H26" s="26"/>
      <c r="I26" s="27"/>
      <c r="J26" s="27">
        <f t="shared" si="1"/>
        <v>0.8604389466493032</v>
      </c>
      <c r="K26" s="27">
        <f t="shared" si="2"/>
        <v>0</v>
      </c>
      <c r="L26" s="28">
        <f t="shared" si="3"/>
        <v>32172811.990000129</v>
      </c>
    </row>
    <row r="27" spans="2:12" ht="20.100000000000001" customHeight="1" x14ac:dyDescent="0.25">
      <c r="B27" s="25" t="s">
        <v>37</v>
      </c>
      <c r="C27" s="26">
        <v>75824039</v>
      </c>
      <c r="D27" s="26">
        <v>97927660</v>
      </c>
      <c r="E27" s="78">
        <f t="shared" si="0"/>
        <v>95479467.5</v>
      </c>
      <c r="F27" s="57">
        <v>95466672.330000013</v>
      </c>
      <c r="G27" s="26">
        <v>85578224.24000001</v>
      </c>
      <c r="H27" s="26"/>
      <c r="I27" s="27"/>
      <c r="J27" s="27">
        <f t="shared" si="1"/>
        <v>0.89629976455409122</v>
      </c>
      <c r="K27" s="27">
        <f t="shared" si="2"/>
        <v>0</v>
      </c>
      <c r="L27" s="28">
        <f t="shared" si="3"/>
        <v>12349435.75999999</v>
      </c>
    </row>
    <row r="28" spans="2:12" ht="20.100000000000001" customHeight="1" x14ac:dyDescent="0.25">
      <c r="B28" s="25" t="s">
        <v>38</v>
      </c>
      <c r="C28" s="26">
        <v>56412723</v>
      </c>
      <c r="D28" s="26">
        <v>70755673</v>
      </c>
      <c r="E28" s="78">
        <f t="shared" si="0"/>
        <v>68986780.174999997</v>
      </c>
      <c r="F28" s="57">
        <v>67881299.429999992</v>
      </c>
      <c r="G28" s="26">
        <v>59577729.159999959</v>
      </c>
      <c r="H28" s="26"/>
      <c r="I28" s="27"/>
      <c r="J28" s="27">
        <f t="shared" si="1"/>
        <v>0.86361081077951563</v>
      </c>
      <c r="K28" s="27">
        <f t="shared" si="2"/>
        <v>0</v>
      </c>
      <c r="L28" s="28">
        <f t="shared" si="3"/>
        <v>11177943.840000041</v>
      </c>
    </row>
    <row r="29" spans="2:12" ht="20.100000000000001" customHeight="1" x14ac:dyDescent="0.25">
      <c r="B29" s="25" t="s">
        <v>39</v>
      </c>
      <c r="C29" s="26">
        <v>40949227</v>
      </c>
      <c r="D29" s="26">
        <v>47345020</v>
      </c>
      <c r="E29" s="78">
        <f t="shared" si="0"/>
        <v>46161393.5</v>
      </c>
      <c r="F29" s="57">
        <v>44296121.039999999</v>
      </c>
      <c r="G29" s="26">
        <v>39518847.200000018</v>
      </c>
      <c r="H29" s="26"/>
      <c r="I29" s="27"/>
      <c r="J29" s="27">
        <f t="shared" si="1"/>
        <v>0.85610169459030772</v>
      </c>
      <c r="K29" s="27">
        <f t="shared" si="2"/>
        <v>0</v>
      </c>
      <c r="L29" s="28">
        <f t="shared" si="3"/>
        <v>7826172.7999999821</v>
      </c>
    </row>
    <row r="30" spans="2:12" ht="20.100000000000001" customHeight="1" x14ac:dyDescent="0.25">
      <c r="B30" s="25" t="s">
        <v>40</v>
      </c>
      <c r="C30" s="26">
        <v>49848648</v>
      </c>
      <c r="D30" s="26">
        <v>53927812</v>
      </c>
      <c r="E30" s="78">
        <f t="shared" si="0"/>
        <v>52579615.699999996</v>
      </c>
      <c r="F30" s="57">
        <v>53762215.459999986</v>
      </c>
      <c r="G30" s="26">
        <v>47656349.389999986</v>
      </c>
      <c r="H30" s="26"/>
      <c r="I30" s="27"/>
      <c r="J30" s="27">
        <f t="shared" si="1"/>
        <v>0.90636549460364335</v>
      </c>
      <c r="K30" s="27">
        <f t="shared" si="2"/>
        <v>0</v>
      </c>
      <c r="L30" s="28">
        <f t="shared" si="3"/>
        <v>6271462.6100000143</v>
      </c>
    </row>
    <row r="31" spans="2:12" ht="20.100000000000001" customHeight="1" x14ac:dyDescent="0.25">
      <c r="B31" s="25" t="s">
        <v>41</v>
      </c>
      <c r="C31" s="26">
        <v>83130944</v>
      </c>
      <c r="D31" s="26">
        <v>103431429</v>
      </c>
      <c r="E31" s="78">
        <f t="shared" si="0"/>
        <v>100845642.27499999</v>
      </c>
      <c r="F31" s="57">
        <v>101041019.63999999</v>
      </c>
      <c r="G31" s="26">
        <v>89643696.790000007</v>
      </c>
      <c r="H31" s="26"/>
      <c r="I31" s="27"/>
      <c r="J31" s="27">
        <f t="shared" si="1"/>
        <v>0.88891988555684975</v>
      </c>
      <c r="K31" s="27">
        <f t="shared" si="2"/>
        <v>0</v>
      </c>
      <c r="L31" s="28">
        <f t="shared" si="3"/>
        <v>13787732.209999993</v>
      </c>
    </row>
    <row r="32" spans="2:12" ht="20.100000000000001" customHeight="1" x14ac:dyDescent="0.25">
      <c r="B32" s="25" t="s">
        <v>42</v>
      </c>
      <c r="C32" s="26">
        <v>37602624</v>
      </c>
      <c r="D32" s="26">
        <v>50557431</v>
      </c>
      <c r="E32" s="78">
        <f t="shared" si="0"/>
        <v>49293494.225000001</v>
      </c>
      <c r="F32" s="57">
        <v>48420906.5</v>
      </c>
      <c r="G32" s="26">
        <v>43550954.080000021</v>
      </c>
      <c r="H32" s="26"/>
      <c r="I32" s="27"/>
      <c r="J32" s="27">
        <f t="shared" si="1"/>
        <v>0.88350308219603635</v>
      </c>
      <c r="K32" s="27">
        <f t="shared" si="2"/>
        <v>0</v>
      </c>
      <c r="L32" s="28">
        <f t="shared" si="3"/>
        <v>7006476.9199999794</v>
      </c>
    </row>
    <row r="33" spans="2:12" ht="20.100000000000001" customHeight="1" x14ac:dyDescent="0.25">
      <c r="B33" s="25" t="s">
        <v>43</v>
      </c>
      <c r="C33" s="26">
        <v>21702759</v>
      </c>
      <c r="D33" s="26">
        <v>31814380</v>
      </c>
      <c r="E33" s="78">
        <f t="shared" si="0"/>
        <v>31019019.5</v>
      </c>
      <c r="F33" s="57">
        <v>30669574.269999992</v>
      </c>
      <c r="G33" s="26">
        <v>28948595.339999996</v>
      </c>
      <c r="H33" s="26"/>
      <c r="I33" s="27"/>
      <c r="J33" s="27">
        <f t="shared" si="1"/>
        <v>0.93325307526242074</v>
      </c>
      <c r="K33" s="27">
        <f t="shared" si="2"/>
        <v>0</v>
      </c>
      <c r="L33" s="28">
        <f t="shared" si="3"/>
        <v>2865784.6600000039</v>
      </c>
    </row>
    <row r="34" spans="2:12" ht="20.100000000000001" customHeight="1" x14ac:dyDescent="0.25">
      <c r="B34" s="25" t="s">
        <v>44</v>
      </c>
      <c r="C34" s="26">
        <v>53615811</v>
      </c>
      <c r="D34" s="26">
        <v>66013533</v>
      </c>
      <c r="E34" s="78">
        <f t="shared" si="0"/>
        <v>64363193.674999997</v>
      </c>
      <c r="F34" s="57">
        <v>59949167.970000036</v>
      </c>
      <c r="G34" s="26">
        <v>55170454.330000028</v>
      </c>
      <c r="H34" s="26"/>
      <c r="I34" s="27"/>
      <c r="J34" s="27">
        <f t="shared" si="1"/>
        <v>0.8571739713318387</v>
      </c>
      <c r="K34" s="27">
        <f t="shared" si="2"/>
        <v>0</v>
      </c>
      <c r="L34" s="28">
        <f t="shared" si="3"/>
        <v>10843078.669999972</v>
      </c>
    </row>
    <row r="35" spans="2:12" ht="20.100000000000001" customHeight="1" x14ac:dyDescent="0.25">
      <c r="B35" s="25" t="s">
        <v>45</v>
      </c>
      <c r="C35" s="26">
        <v>51045597</v>
      </c>
      <c r="D35" s="26">
        <v>55080629</v>
      </c>
      <c r="E35" s="78">
        <f t="shared" si="0"/>
        <v>53703612.274999999</v>
      </c>
      <c r="F35" s="57">
        <v>53841000.340000011</v>
      </c>
      <c r="G35" s="26">
        <v>50450434.000000045</v>
      </c>
      <c r="H35" s="26"/>
      <c r="I35" s="27"/>
      <c r="J35" s="27">
        <f t="shared" si="1"/>
        <v>0.93942347381882974</v>
      </c>
      <c r="K35" s="27">
        <f t="shared" si="2"/>
        <v>0</v>
      </c>
      <c r="L35" s="28">
        <f t="shared" si="3"/>
        <v>4630194.9999999553</v>
      </c>
    </row>
    <row r="36" spans="2:12" ht="20.100000000000001" customHeight="1" x14ac:dyDescent="0.25">
      <c r="B36" s="25" t="s">
        <v>46</v>
      </c>
      <c r="C36" s="26">
        <v>732296612</v>
      </c>
      <c r="D36" s="26">
        <v>808377178</v>
      </c>
      <c r="E36" s="78">
        <f t="shared" si="0"/>
        <v>788167747.54999995</v>
      </c>
      <c r="F36" s="57">
        <v>761487690.20000017</v>
      </c>
      <c r="G36" s="26">
        <v>667550298.28999877</v>
      </c>
      <c r="H36" s="26"/>
      <c r="I36" s="27"/>
      <c r="J36" s="27">
        <f t="shared" si="1"/>
        <v>0.84696474876707717</v>
      </c>
      <c r="K36" s="27">
        <f t="shared" si="2"/>
        <v>0</v>
      </c>
      <c r="L36" s="28">
        <f t="shared" si="3"/>
        <v>140826879.71000123</v>
      </c>
    </row>
    <row r="37" spans="2:12" ht="20.100000000000001" customHeight="1" x14ac:dyDescent="0.25">
      <c r="B37" s="25" t="s">
        <v>47</v>
      </c>
      <c r="C37" s="26">
        <v>241765702</v>
      </c>
      <c r="D37" s="26">
        <v>331101598</v>
      </c>
      <c r="E37" s="78">
        <f t="shared" si="0"/>
        <v>322824057.05000001</v>
      </c>
      <c r="F37" s="57">
        <v>261773368.70999983</v>
      </c>
      <c r="G37" s="26">
        <v>224382750.81999981</v>
      </c>
      <c r="H37" s="26"/>
      <c r="I37" s="27"/>
      <c r="J37" s="27">
        <f t="shared" si="1"/>
        <v>0.69506204980642661</v>
      </c>
      <c r="K37" s="27">
        <f t="shared" si="2"/>
        <v>0</v>
      </c>
      <c r="L37" s="28">
        <f t="shared" si="3"/>
        <v>106718847.18000019</v>
      </c>
    </row>
    <row r="38" spans="2:12" ht="20.100000000000001" customHeight="1" x14ac:dyDescent="0.25">
      <c r="B38" s="25" t="s">
        <v>48</v>
      </c>
      <c r="C38" s="26">
        <v>104722298</v>
      </c>
      <c r="D38" s="26">
        <v>120276567</v>
      </c>
      <c r="E38" s="78">
        <f t="shared" si="0"/>
        <v>117269651.825</v>
      </c>
      <c r="F38" s="57">
        <v>116212844.51999994</v>
      </c>
      <c r="G38" s="26">
        <v>105619128.49999997</v>
      </c>
      <c r="H38" s="26"/>
      <c r="I38" s="27"/>
      <c r="J38" s="27">
        <f t="shared" si="1"/>
        <v>0.90065184688715583</v>
      </c>
      <c r="K38" s="27">
        <f t="shared" si="2"/>
        <v>0</v>
      </c>
      <c r="L38" s="28">
        <f t="shared" si="3"/>
        <v>14657438.50000003</v>
      </c>
    </row>
    <row r="39" spans="2:12" ht="20.100000000000001" customHeight="1" x14ac:dyDescent="0.25">
      <c r="B39" s="25" t="s">
        <v>49</v>
      </c>
      <c r="C39" s="26">
        <v>19925268</v>
      </c>
      <c r="D39" s="26">
        <v>28852826</v>
      </c>
      <c r="E39" s="78">
        <f t="shared" si="0"/>
        <v>28131504.349999998</v>
      </c>
      <c r="F39" s="57">
        <v>27459798.390000008</v>
      </c>
      <c r="G39" s="26">
        <v>24014506.61999999</v>
      </c>
      <c r="H39" s="26"/>
      <c r="I39" s="27"/>
      <c r="J39" s="27">
        <f t="shared" si="1"/>
        <v>0.85365170384142619</v>
      </c>
      <c r="K39" s="27">
        <f t="shared" si="2"/>
        <v>0</v>
      </c>
      <c r="L39" s="28">
        <f t="shared" si="3"/>
        <v>4838319.3800000101</v>
      </c>
    </row>
    <row r="40" spans="2:12" ht="20.100000000000001" customHeight="1" x14ac:dyDescent="0.25">
      <c r="B40" s="25" t="s">
        <v>50</v>
      </c>
      <c r="C40" s="26">
        <v>64980263</v>
      </c>
      <c r="D40" s="26">
        <v>91380844</v>
      </c>
      <c r="E40" s="78">
        <f t="shared" si="0"/>
        <v>89096321.899999991</v>
      </c>
      <c r="F40" s="57">
        <v>89070220.079999998</v>
      </c>
      <c r="G40" s="26">
        <v>80889551.190000013</v>
      </c>
      <c r="H40" s="26"/>
      <c r="I40" s="27"/>
      <c r="J40" s="27">
        <f t="shared" si="1"/>
        <v>0.90788878221919078</v>
      </c>
      <c r="K40" s="27">
        <f t="shared" si="2"/>
        <v>0</v>
      </c>
      <c r="L40" s="28">
        <f t="shared" si="3"/>
        <v>10491292.809999987</v>
      </c>
    </row>
    <row r="41" spans="2:12" ht="20.100000000000001" customHeight="1" x14ac:dyDescent="0.25">
      <c r="B41" s="25" t="s">
        <v>51</v>
      </c>
      <c r="C41" s="26">
        <v>161381619</v>
      </c>
      <c r="D41" s="26">
        <v>201940500</v>
      </c>
      <c r="E41" s="78">
        <f t="shared" si="0"/>
        <v>196891986.5</v>
      </c>
      <c r="F41" s="57">
        <v>192566531.70000008</v>
      </c>
      <c r="G41" s="26">
        <v>176407052.86000013</v>
      </c>
      <c r="H41" s="26"/>
      <c r="I41" s="27"/>
      <c r="J41" s="27">
        <f t="shared" si="1"/>
        <v>0.89595852018081057</v>
      </c>
      <c r="K41" s="27">
        <f t="shared" si="2"/>
        <v>0</v>
      </c>
      <c r="L41" s="28">
        <f t="shared" si="3"/>
        <v>25533447.139999866</v>
      </c>
    </row>
    <row r="42" spans="2:12" ht="20.100000000000001" customHeight="1" x14ac:dyDescent="0.25">
      <c r="B42" s="25" t="s">
        <v>52</v>
      </c>
      <c r="C42" s="26">
        <v>189872381</v>
      </c>
      <c r="D42" s="26">
        <v>259896823</v>
      </c>
      <c r="E42" s="78">
        <f t="shared" si="0"/>
        <v>253399401.42499998</v>
      </c>
      <c r="F42" s="57">
        <v>246940627.97999984</v>
      </c>
      <c r="G42" s="26">
        <v>222138265.45999983</v>
      </c>
      <c r="H42" s="26"/>
      <c r="I42" s="27"/>
      <c r="J42" s="27">
        <f t="shared" si="1"/>
        <v>0.87663295260682494</v>
      </c>
      <c r="K42" s="27">
        <f t="shared" si="2"/>
        <v>0</v>
      </c>
      <c r="L42" s="28">
        <f t="shared" si="3"/>
        <v>37758557.54000017</v>
      </c>
    </row>
    <row r="43" spans="2:12" ht="20.100000000000001" customHeight="1" x14ac:dyDescent="0.25">
      <c r="B43" s="25" t="s">
        <v>53</v>
      </c>
      <c r="C43" s="26">
        <v>245381448</v>
      </c>
      <c r="D43" s="26">
        <v>277984217</v>
      </c>
      <c r="E43" s="78">
        <f t="shared" si="0"/>
        <v>271034610.57499999</v>
      </c>
      <c r="F43" s="57">
        <v>266113615.77999967</v>
      </c>
      <c r="G43" s="26">
        <v>242359533.28999949</v>
      </c>
      <c r="H43" s="26"/>
      <c r="I43" s="27"/>
      <c r="J43" s="27">
        <f t="shared" si="1"/>
        <v>0.89420141868905112</v>
      </c>
      <c r="K43" s="27">
        <f t="shared" si="2"/>
        <v>0</v>
      </c>
      <c r="L43" s="28">
        <f t="shared" si="3"/>
        <v>35624683.710000515</v>
      </c>
    </row>
    <row r="44" spans="2:12" ht="20.100000000000001" customHeight="1" x14ac:dyDescent="0.25">
      <c r="B44" s="25" t="s">
        <v>54</v>
      </c>
      <c r="C44" s="26">
        <v>122605719</v>
      </c>
      <c r="D44" s="26">
        <v>148656114</v>
      </c>
      <c r="E44" s="78">
        <f t="shared" si="0"/>
        <v>144939710.15000001</v>
      </c>
      <c r="F44" s="57">
        <v>139157744.51999998</v>
      </c>
      <c r="G44" s="26">
        <v>122051758.45000015</v>
      </c>
      <c r="H44" s="26"/>
      <c r="I44" s="27"/>
      <c r="J44" s="27">
        <f t="shared" si="1"/>
        <v>0.84208639801809448</v>
      </c>
      <c r="K44" s="27">
        <f t="shared" si="2"/>
        <v>0</v>
      </c>
      <c r="L44" s="28">
        <f t="shared" si="3"/>
        <v>26604355.549999848</v>
      </c>
    </row>
    <row r="45" spans="2:12" ht="23.25" customHeight="1" x14ac:dyDescent="0.25">
      <c r="B45" s="52" t="s">
        <v>4</v>
      </c>
      <c r="C45" s="53">
        <f t="shared" ref="C45:H45" si="4">SUM(C13:C44)</f>
        <v>6628780752</v>
      </c>
      <c r="D45" s="53">
        <f t="shared" si="4"/>
        <v>5812809560</v>
      </c>
      <c r="E45" s="53">
        <f>SUM(E13:E44)</f>
        <v>5667489289</v>
      </c>
      <c r="F45" s="53">
        <f t="shared" si="4"/>
        <v>5134297841.1099987</v>
      </c>
      <c r="G45" s="53">
        <f t="shared" si="4"/>
        <v>4572873444.6399965</v>
      </c>
      <c r="H45" s="53">
        <f t="shared" si="4"/>
        <v>0</v>
      </c>
      <c r="I45" s="54">
        <f>IF(ISERROR(+#REF!/E45)=TRUE,0,++#REF!/E45)</f>
        <v>0</v>
      </c>
      <c r="J45" s="54">
        <f>IF(ISERROR(+G45/E45)=TRUE,0,++G45/E45)</f>
        <v>0.80686053584882156</v>
      </c>
      <c r="K45" s="54">
        <f>IF(ISERROR(+H45/E45)=TRUE,0,++H45/E45)</f>
        <v>0</v>
      </c>
      <c r="L45" s="55">
        <f>SUM(L13:L44)</f>
        <v>1239936115.3600023</v>
      </c>
    </row>
    <row r="46" spans="2:12" x14ac:dyDescent="0.2">
      <c r="B46" s="11" t="s">
        <v>61</v>
      </c>
    </row>
    <row r="47" spans="2:12" s="22" customFormat="1" x14ac:dyDescent="0.2">
      <c r="B47" s="11"/>
    </row>
    <row r="48" spans="2:12" s="22" customFormat="1" x14ac:dyDescent="0.25">
      <c r="K48" s="23"/>
    </row>
    <row r="49" spans="2:12" s="22" customFormat="1" x14ac:dyDescent="0.25">
      <c r="K49" s="23"/>
    </row>
    <row r="50" spans="2:12" s="22" customFormat="1" x14ac:dyDescent="0.25">
      <c r="C50" s="22">
        <v>1000000</v>
      </c>
      <c r="K50" s="23"/>
    </row>
    <row r="51" spans="2:12" s="22" customFormat="1" ht="44.25" customHeight="1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NOVIE</v>
      </c>
      <c r="H51" s="32" t="s">
        <v>15</v>
      </c>
      <c r="I51" s="81"/>
      <c r="J51" s="81"/>
      <c r="K51" s="81"/>
      <c r="L51" s="31"/>
    </row>
    <row r="52" spans="2:12" s="22" customFormat="1" x14ac:dyDescent="0.25">
      <c r="B52" s="33" t="s">
        <v>56</v>
      </c>
      <c r="C52" s="67">
        <f>+C45/$C$50</f>
        <v>6628.7807519999997</v>
      </c>
      <c r="D52" s="67">
        <f>+D45/$C$50</f>
        <v>5812.8095599999997</v>
      </c>
      <c r="E52" s="33">
        <f>+E45/$C$50</f>
        <v>5667.4892890000001</v>
      </c>
      <c r="F52" s="67">
        <f>+F45/$C$50</f>
        <v>5134.2978411099984</v>
      </c>
      <c r="G52" s="67">
        <f>+G45/$C$50</f>
        <v>4572.8734446399967</v>
      </c>
      <c r="H52" s="35"/>
      <c r="I52" s="36"/>
      <c r="J52" s="36"/>
      <c r="K52" s="36"/>
      <c r="L52" s="37"/>
    </row>
    <row r="53" spans="2:12" s="22" customFormat="1" x14ac:dyDescent="0.25">
      <c r="B53" s="33"/>
      <c r="C53" s="34"/>
      <c r="D53" s="34"/>
      <c r="E53" s="33"/>
      <c r="F53" s="34"/>
      <c r="G53" s="34"/>
      <c r="H53" s="38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K56" s="23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</sheetData>
  <mergeCells count="11">
    <mergeCell ref="B6:L6"/>
    <mergeCell ref="I51:K51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F16" sqref="F16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80" t="s">
        <v>60</v>
      </c>
      <c r="C6" s="80"/>
      <c r="D6" s="80"/>
      <c r="E6" s="80"/>
      <c r="F6" s="80"/>
      <c r="G6" s="80"/>
      <c r="H6" s="80"/>
      <c r="I6" s="80"/>
      <c r="J6" s="80"/>
      <c r="K6" s="80"/>
      <c r="L6" s="80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9"/>
      <c r="J10" s="89"/>
      <c r="K10" s="89"/>
      <c r="L10" s="21" t="s">
        <v>21</v>
      </c>
    </row>
    <row r="11" spans="1:13" s="5" customFormat="1" ht="15" customHeight="1" x14ac:dyDescent="0.25">
      <c r="B11" s="87" t="s">
        <v>20</v>
      </c>
      <c r="C11" s="86" t="s">
        <v>0</v>
      </c>
      <c r="D11" s="86"/>
      <c r="E11" s="84" t="s">
        <v>8</v>
      </c>
      <c r="F11" s="84" t="s">
        <v>22</v>
      </c>
      <c r="G11" s="84" t="s">
        <v>62</v>
      </c>
      <c r="H11" s="84" t="s">
        <v>15</v>
      </c>
      <c r="I11" s="90" t="s">
        <v>17</v>
      </c>
      <c r="J11" s="90"/>
      <c r="K11" s="90"/>
      <c r="L11" s="82" t="s">
        <v>16</v>
      </c>
    </row>
    <row r="12" spans="1:13" s="5" customFormat="1" ht="50.1" customHeight="1" x14ac:dyDescent="0.25">
      <c r="B12" s="88"/>
      <c r="C12" s="50" t="s">
        <v>3</v>
      </c>
      <c r="D12" s="50" t="s">
        <v>2</v>
      </c>
      <c r="E12" s="85"/>
      <c r="F12" s="85"/>
      <c r="G12" s="85"/>
      <c r="H12" s="85"/>
      <c r="I12" s="50" t="s">
        <v>9</v>
      </c>
      <c r="J12" s="50" t="s">
        <v>10</v>
      </c>
      <c r="K12" s="51" t="s">
        <v>11</v>
      </c>
      <c r="L12" s="83"/>
    </row>
    <row r="13" spans="1:13" ht="20.100000000000001" customHeight="1" x14ac:dyDescent="0.25">
      <c r="B13" s="6" t="s">
        <v>23</v>
      </c>
      <c r="C13" s="8">
        <v>73789253</v>
      </c>
      <c r="D13" s="8">
        <v>71917231</v>
      </c>
      <c r="E13" s="75">
        <f>+D13</f>
        <v>71917231</v>
      </c>
      <c r="F13" s="56">
        <v>61343260.109999999</v>
      </c>
      <c r="G13" s="8">
        <v>50399211.320000008</v>
      </c>
      <c r="H13" s="8"/>
      <c r="I13" s="12">
        <f>IF(ISERROR(+#REF!/E13)=TRUE,0,++#REF!/E13)</f>
        <v>0</v>
      </c>
      <c r="J13" s="12">
        <f>IF(ISERROR(+G13/E13)=TRUE,0,++G13/E13)</f>
        <v>0.70079465823705045</v>
      </c>
      <c r="K13" s="12">
        <f>IF(ISERROR(+H13/E13)=TRUE,0,++H13/E13)</f>
        <v>0</v>
      </c>
      <c r="L13" s="14">
        <f>+D13-G13</f>
        <v>21518019.679999992</v>
      </c>
    </row>
    <row r="14" spans="1:13" ht="20.100000000000001" customHeight="1" x14ac:dyDescent="0.25">
      <c r="B14" s="7" t="s">
        <v>24</v>
      </c>
      <c r="C14" s="9">
        <v>2790016</v>
      </c>
      <c r="D14" s="9">
        <v>2450447</v>
      </c>
      <c r="E14" s="58">
        <f t="shared" ref="E14:E44" si="0">+D14</f>
        <v>2450447</v>
      </c>
      <c r="F14" s="59">
        <v>1894507.5500000003</v>
      </c>
      <c r="G14" s="9">
        <v>1626544.4099999997</v>
      </c>
      <c r="H14" s="9"/>
      <c r="I14" s="13">
        <f>IF(ISERROR(+#REF!/E14)=TRUE,0,++#REF!/E14)</f>
        <v>0</v>
      </c>
      <c r="J14" s="13">
        <f t="shared" ref="J14:J44" si="1">IF(ISERROR(+G14/E14)=TRUE,0,++G14/E14)</f>
        <v>0.6637745725575781</v>
      </c>
      <c r="K14" s="13">
        <f t="shared" ref="K14:K44" si="2">IF(ISERROR(+H14/E14)=TRUE,0,++H14/E14)</f>
        <v>0</v>
      </c>
      <c r="L14" s="15">
        <f t="shared" ref="L14:L44" si="3">+D14-G14</f>
        <v>823902.59000000032</v>
      </c>
    </row>
    <row r="15" spans="1:13" ht="20.100000000000001" customHeight="1" x14ac:dyDescent="0.25">
      <c r="B15" s="7" t="s">
        <v>25</v>
      </c>
      <c r="C15" s="9">
        <v>4235882</v>
      </c>
      <c r="D15" s="9">
        <v>5267541</v>
      </c>
      <c r="E15" s="58">
        <f t="shared" si="0"/>
        <v>5267541</v>
      </c>
      <c r="F15" s="59">
        <v>4792436.7299999995</v>
      </c>
      <c r="G15" s="9">
        <v>4296737.63</v>
      </c>
      <c r="H15" s="9"/>
      <c r="I15" s="13"/>
      <c r="J15" s="13">
        <f t="shared" si="1"/>
        <v>0.81570084219562788</v>
      </c>
      <c r="K15" s="13">
        <f t="shared" si="2"/>
        <v>0</v>
      </c>
      <c r="L15" s="15">
        <f t="shared" si="3"/>
        <v>970803.37000000011</v>
      </c>
    </row>
    <row r="16" spans="1:13" ht="20.100000000000001" customHeight="1" x14ac:dyDescent="0.25">
      <c r="B16" s="7" t="s">
        <v>26</v>
      </c>
      <c r="C16" s="9">
        <v>15258030</v>
      </c>
      <c r="D16" s="9">
        <v>29605295</v>
      </c>
      <c r="E16" s="58">
        <f t="shared" si="0"/>
        <v>29605295</v>
      </c>
      <c r="F16" s="59">
        <v>27557661.629999992</v>
      </c>
      <c r="G16" s="9">
        <v>23650049.120000001</v>
      </c>
      <c r="H16" s="9"/>
      <c r="I16" s="13"/>
      <c r="J16" s="13">
        <f t="shared" si="1"/>
        <v>0.79884524440644822</v>
      </c>
      <c r="K16" s="13">
        <f t="shared" si="2"/>
        <v>0</v>
      </c>
      <c r="L16" s="15">
        <f t="shared" si="3"/>
        <v>5955245.879999999</v>
      </c>
    </row>
    <row r="17" spans="2:12" ht="20.100000000000001" customHeight="1" x14ac:dyDescent="0.25">
      <c r="B17" s="7" t="s">
        <v>27</v>
      </c>
      <c r="C17" s="9">
        <v>3151200</v>
      </c>
      <c r="D17" s="9">
        <v>5286769</v>
      </c>
      <c r="E17" s="58">
        <f t="shared" si="0"/>
        <v>5286769</v>
      </c>
      <c r="F17" s="59">
        <v>4301648.3099999987</v>
      </c>
      <c r="G17" s="9">
        <v>3613548.9099999992</v>
      </c>
      <c r="H17" s="9"/>
      <c r="I17" s="13"/>
      <c r="J17" s="13">
        <f t="shared" si="1"/>
        <v>0.68350800082243035</v>
      </c>
      <c r="K17" s="13">
        <f t="shared" si="2"/>
        <v>0</v>
      </c>
      <c r="L17" s="15">
        <f t="shared" si="3"/>
        <v>1673220.0900000008</v>
      </c>
    </row>
    <row r="18" spans="2:12" ht="20.100000000000001" customHeight="1" x14ac:dyDescent="0.25">
      <c r="B18" s="7" t="s">
        <v>28</v>
      </c>
      <c r="C18" s="9">
        <v>11244927</v>
      </c>
      <c r="D18" s="9">
        <v>17484232</v>
      </c>
      <c r="E18" s="58">
        <f t="shared" si="0"/>
        <v>17484232</v>
      </c>
      <c r="F18" s="59">
        <v>16501462.470000003</v>
      </c>
      <c r="G18" s="9">
        <v>13260157.619999999</v>
      </c>
      <c r="H18" s="9"/>
      <c r="I18" s="13"/>
      <c r="J18" s="13">
        <f t="shared" si="1"/>
        <v>0.75840663862158764</v>
      </c>
      <c r="K18" s="13">
        <f t="shared" si="2"/>
        <v>0</v>
      </c>
      <c r="L18" s="15">
        <f t="shared" si="3"/>
        <v>4224074.3800000008</v>
      </c>
    </row>
    <row r="19" spans="2:12" ht="20.100000000000001" customHeight="1" x14ac:dyDescent="0.25">
      <c r="B19" s="7" t="s">
        <v>29</v>
      </c>
      <c r="C19" s="9">
        <v>12105260</v>
      </c>
      <c r="D19" s="9">
        <v>9916462</v>
      </c>
      <c r="E19" s="58">
        <f t="shared" si="0"/>
        <v>9916462</v>
      </c>
      <c r="F19" s="59">
        <v>6875100.5000000019</v>
      </c>
      <c r="G19" s="9">
        <v>5370913.5400000019</v>
      </c>
      <c r="H19" s="9"/>
      <c r="I19" s="13"/>
      <c r="J19" s="13">
        <f t="shared" si="1"/>
        <v>0.54161590494674428</v>
      </c>
      <c r="K19" s="13">
        <f t="shared" si="2"/>
        <v>0</v>
      </c>
      <c r="L19" s="15">
        <f t="shared" si="3"/>
        <v>4545548.4599999981</v>
      </c>
    </row>
    <row r="20" spans="2:12" ht="20.100000000000001" customHeight="1" x14ac:dyDescent="0.25">
      <c r="B20" s="7" t="s">
        <v>30</v>
      </c>
      <c r="C20" s="9">
        <v>7768884</v>
      </c>
      <c r="D20" s="9">
        <v>10790233</v>
      </c>
      <c r="E20" s="58">
        <f t="shared" si="0"/>
        <v>10790233</v>
      </c>
      <c r="F20" s="59">
        <v>9567643.7300000004</v>
      </c>
      <c r="G20" s="9">
        <v>7546311.1699999999</v>
      </c>
      <c r="H20" s="9"/>
      <c r="I20" s="13"/>
      <c r="J20" s="13">
        <f t="shared" si="1"/>
        <v>0.69936498776254419</v>
      </c>
      <c r="K20" s="13">
        <f t="shared" si="2"/>
        <v>0</v>
      </c>
      <c r="L20" s="15">
        <f t="shared" si="3"/>
        <v>3243921.83</v>
      </c>
    </row>
    <row r="21" spans="2:12" ht="20.100000000000001" customHeight="1" x14ac:dyDescent="0.25">
      <c r="B21" s="7" t="s">
        <v>31</v>
      </c>
      <c r="C21" s="9">
        <v>3727469</v>
      </c>
      <c r="D21" s="9">
        <v>5125795</v>
      </c>
      <c r="E21" s="58">
        <f t="shared" si="0"/>
        <v>5125795</v>
      </c>
      <c r="F21" s="59">
        <v>4530203.47</v>
      </c>
      <c r="G21" s="9">
        <v>4174197.6599999997</v>
      </c>
      <c r="H21" s="9"/>
      <c r="I21" s="13"/>
      <c r="J21" s="13">
        <f t="shared" si="1"/>
        <v>0.81435126843738381</v>
      </c>
      <c r="K21" s="13">
        <f t="shared" si="2"/>
        <v>0</v>
      </c>
      <c r="L21" s="15">
        <f t="shared" si="3"/>
        <v>951597.34000000032</v>
      </c>
    </row>
    <row r="22" spans="2:12" ht="20.100000000000001" customHeight="1" x14ac:dyDescent="0.25">
      <c r="B22" s="7" t="s">
        <v>32</v>
      </c>
      <c r="C22" s="9">
        <v>2477715</v>
      </c>
      <c r="D22" s="9">
        <v>3577190</v>
      </c>
      <c r="E22" s="58">
        <f t="shared" si="0"/>
        <v>3577190</v>
      </c>
      <c r="F22" s="59">
        <v>3385268.07</v>
      </c>
      <c r="G22" s="9">
        <v>2863080.08</v>
      </c>
      <c r="H22" s="9"/>
      <c r="I22" s="13"/>
      <c r="J22" s="13">
        <f t="shared" si="1"/>
        <v>0.80037126347775767</v>
      </c>
      <c r="K22" s="13">
        <f t="shared" si="2"/>
        <v>0</v>
      </c>
      <c r="L22" s="15">
        <f t="shared" si="3"/>
        <v>714109.91999999993</v>
      </c>
    </row>
    <row r="23" spans="2:12" ht="20.100000000000001" customHeight="1" x14ac:dyDescent="0.25">
      <c r="B23" s="7" t="s">
        <v>33</v>
      </c>
      <c r="C23" s="9">
        <v>8902854</v>
      </c>
      <c r="D23" s="9">
        <v>11208854</v>
      </c>
      <c r="E23" s="58">
        <f t="shared" si="0"/>
        <v>11208854</v>
      </c>
      <c r="F23" s="59">
        <v>9895551.6699999962</v>
      </c>
      <c r="G23" s="9">
        <v>6984655.5200000005</v>
      </c>
      <c r="H23" s="9"/>
      <c r="I23" s="13"/>
      <c r="J23" s="13">
        <f t="shared" si="1"/>
        <v>0.62313734481687433</v>
      </c>
      <c r="K23" s="13">
        <f t="shared" si="2"/>
        <v>0</v>
      </c>
      <c r="L23" s="15">
        <f t="shared" si="3"/>
        <v>4224198.4799999995</v>
      </c>
    </row>
    <row r="24" spans="2:12" ht="20.100000000000001" customHeight="1" x14ac:dyDescent="0.25">
      <c r="B24" s="7" t="s">
        <v>34</v>
      </c>
      <c r="C24" s="9">
        <v>3672835</v>
      </c>
      <c r="D24" s="9">
        <v>5424805</v>
      </c>
      <c r="E24" s="58">
        <f t="shared" si="0"/>
        <v>5424805</v>
      </c>
      <c r="F24" s="59">
        <v>4396673.59</v>
      </c>
      <c r="G24" s="9">
        <v>3316573.0500000003</v>
      </c>
      <c r="H24" s="9"/>
      <c r="I24" s="13"/>
      <c r="J24" s="13">
        <f t="shared" si="1"/>
        <v>0.61137184654563625</v>
      </c>
      <c r="K24" s="13">
        <f t="shared" si="2"/>
        <v>0</v>
      </c>
      <c r="L24" s="15">
        <f t="shared" si="3"/>
        <v>2108231.9499999997</v>
      </c>
    </row>
    <row r="25" spans="2:12" ht="20.100000000000001" customHeight="1" x14ac:dyDescent="0.25">
      <c r="B25" s="7" t="s">
        <v>35</v>
      </c>
      <c r="C25" s="9">
        <v>9654599</v>
      </c>
      <c r="D25" s="9">
        <v>23880636</v>
      </c>
      <c r="E25" s="58">
        <f t="shared" si="0"/>
        <v>23880636</v>
      </c>
      <c r="F25" s="59">
        <v>20502952.489999995</v>
      </c>
      <c r="G25" s="9">
        <v>16432716.760000004</v>
      </c>
      <c r="H25" s="9"/>
      <c r="I25" s="13"/>
      <c r="J25" s="13">
        <f t="shared" si="1"/>
        <v>0.68811889097091061</v>
      </c>
      <c r="K25" s="13">
        <f t="shared" si="2"/>
        <v>0</v>
      </c>
      <c r="L25" s="15">
        <f t="shared" si="3"/>
        <v>7447919.2399999965</v>
      </c>
    </row>
    <row r="26" spans="2:12" ht="20.100000000000001" customHeight="1" x14ac:dyDescent="0.25">
      <c r="B26" s="7" t="s">
        <v>36</v>
      </c>
      <c r="C26" s="9">
        <v>6737178</v>
      </c>
      <c r="D26" s="9">
        <v>12476355</v>
      </c>
      <c r="E26" s="58">
        <f t="shared" si="0"/>
        <v>12476355</v>
      </c>
      <c r="F26" s="59">
        <v>11075687.690000007</v>
      </c>
      <c r="G26" s="9">
        <v>8020746.419999999</v>
      </c>
      <c r="H26" s="9"/>
      <c r="I26" s="13"/>
      <c r="J26" s="13">
        <f t="shared" si="1"/>
        <v>0.64287577742056867</v>
      </c>
      <c r="K26" s="13">
        <f t="shared" si="2"/>
        <v>0</v>
      </c>
      <c r="L26" s="15">
        <f t="shared" si="3"/>
        <v>4455608.580000001</v>
      </c>
    </row>
    <row r="27" spans="2:12" ht="20.100000000000001" customHeight="1" x14ac:dyDescent="0.25">
      <c r="B27" s="7" t="s">
        <v>37</v>
      </c>
      <c r="C27" s="9">
        <v>4517491</v>
      </c>
      <c r="D27" s="9">
        <v>8853809</v>
      </c>
      <c r="E27" s="58">
        <f t="shared" si="0"/>
        <v>8853809</v>
      </c>
      <c r="F27" s="59">
        <v>7379776.7499999981</v>
      </c>
      <c r="G27" s="9">
        <v>6501962.1999999974</v>
      </c>
      <c r="H27" s="9"/>
      <c r="I27" s="13"/>
      <c r="J27" s="13">
        <f t="shared" si="1"/>
        <v>0.73436892528402153</v>
      </c>
      <c r="K27" s="13">
        <f t="shared" si="2"/>
        <v>0</v>
      </c>
      <c r="L27" s="15">
        <f t="shared" si="3"/>
        <v>2351846.8000000026</v>
      </c>
    </row>
    <row r="28" spans="2:12" ht="20.100000000000001" customHeight="1" x14ac:dyDescent="0.25">
      <c r="B28" s="7" t="s">
        <v>38</v>
      </c>
      <c r="C28" s="9">
        <v>5676691</v>
      </c>
      <c r="D28" s="9">
        <v>9633865</v>
      </c>
      <c r="E28" s="58">
        <f t="shared" si="0"/>
        <v>9633865</v>
      </c>
      <c r="F28" s="59">
        <v>7980963.5299999993</v>
      </c>
      <c r="G28" s="9">
        <v>7179595.7899999991</v>
      </c>
      <c r="H28" s="9"/>
      <c r="I28" s="13"/>
      <c r="J28" s="13">
        <f t="shared" si="1"/>
        <v>0.7452456298692165</v>
      </c>
      <c r="K28" s="13">
        <f t="shared" si="2"/>
        <v>0</v>
      </c>
      <c r="L28" s="15">
        <f t="shared" si="3"/>
        <v>2454269.2100000009</v>
      </c>
    </row>
    <row r="29" spans="2:12" ht="20.100000000000001" customHeight="1" x14ac:dyDescent="0.25">
      <c r="B29" s="7" t="s">
        <v>39</v>
      </c>
      <c r="C29" s="9">
        <v>1654035</v>
      </c>
      <c r="D29" s="9">
        <v>1716292</v>
      </c>
      <c r="E29" s="58">
        <f t="shared" si="0"/>
        <v>1716292</v>
      </c>
      <c r="F29" s="59">
        <v>1357368.2100000002</v>
      </c>
      <c r="G29" s="9">
        <v>1166426.05</v>
      </c>
      <c r="H29" s="9"/>
      <c r="I29" s="13"/>
      <c r="J29" s="13">
        <f t="shared" si="1"/>
        <v>0.67961981411088557</v>
      </c>
      <c r="K29" s="13">
        <f t="shared" si="2"/>
        <v>0</v>
      </c>
      <c r="L29" s="15">
        <f t="shared" si="3"/>
        <v>549865.94999999995</v>
      </c>
    </row>
    <row r="30" spans="2:12" ht="20.100000000000001" customHeight="1" x14ac:dyDescent="0.25">
      <c r="B30" s="7" t="s">
        <v>40</v>
      </c>
      <c r="C30" s="9">
        <v>2747476</v>
      </c>
      <c r="D30" s="9">
        <v>4783986</v>
      </c>
      <c r="E30" s="58">
        <f t="shared" si="0"/>
        <v>4783986</v>
      </c>
      <c r="F30" s="59">
        <v>3630908.0100000002</v>
      </c>
      <c r="G30" s="9">
        <v>2995311.0800000005</v>
      </c>
      <c r="H30" s="9"/>
      <c r="I30" s="13"/>
      <c r="J30" s="13">
        <f t="shared" si="1"/>
        <v>0.62611200785286591</v>
      </c>
      <c r="K30" s="13">
        <f t="shared" si="2"/>
        <v>0</v>
      </c>
      <c r="L30" s="15">
        <f t="shared" si="3"/>
        <v>1788674.9199999995</v>
      </c>
    </row>
    <row r="31" spans="2:12" ht="20.100000000000001" customHeight="1" x14ac:dyDescent="0.25">
      <c r="B31" s="7" t="s">
        <v>41</v>
      </c>
      <c r="C31" s="9">
        <v>2756867</v>
      </c>
      <c r="D31" s="9">
        <v>7576870</v>
      </c>
      <c r="E31" s="58">
        <f t="shared" si="0"/>
        <v>7576870</v>
      </c>
      <c r="F31" s="59">
        <v>7082699.3300000001</v>
      </c>
      <c r="G31" s="9">
        <v>6306859.1900000013</v>
      </c>
      <c r="H31" s="9"/>
      <c r="I31" s="13"/>
      <c r="J31" s="13">
        <f t="shared" si="1"/>
        <v>0.83238318593297778</v>
      </c>
      <c r="K31" s="13">
        <f t="shared" si="2"/>
        <v>0</v>
      </c>
      <c r="L31" s="15">
        <f t="shared" si="3"/>
        <v>1270010.8099999987</v>
      </c>
    </row>
    <row r="32" spans="2:12" ht="20.100000000000001" customHeight="1" x14ac:dyDescent="0.25">
      <c r="B32" s="7" t="s">
        <v>42</v>
      </c>
      <c r="C32" s="9">
        <v>1777857</v>
      </c>
      <c r="D32" s="9">
        <v>4062766</v>
      </c>
      <c r="E32" s="58">
        <f t="shared" si="0"/>
        <v>4062766</v>
      </c>
      <c r="F32" s="59">
        <v>1948111.0999999999</v>
      </c>
      <c r="G32" s="9">
        <v>1941891.4999999998</v>
      </c>
      <c r="H32" s="9"/>
      <c r="I32" s="13"/>
      <c r="J32" s="13">
        <f t="shared" si="1"/>
        <v>0.47797276535247163</v>
      </c>
      <c r="K32" s="13">
        <f t="shared" si="2"/>
        <v>0</v>
      </c>
      <c r="L32" s="15">
        <f t="shared" si="3"/>
        <v>2120874.5</v>
      </c>
    </row>
    <row r="33" spans="2:12" ht="20.100000000000001" customHeight="1" x14ac:dyDescent="0.25">
      <c r="B33" s="7" t="s">
        <v>43</v>
      </c>
      <c r="C33" s="9">
        <v>2204673</v>
      </c>
      <c r="D33" s="9">
        <v>2719589</v>
      </c>
      <c r="E33" s="58">
        <f t="shared" si="0"/>
        <v>2719589</v>
      </c>
      <c r="F33" s="59">
        <v>2448774.3000000003</v>
      </c>
      <c r="G33" s="9">
        <v>2259261.7200000007</v>
      </c>
      <c r="H33" s="9"/>
      <c r="I33" s="13"/>
      <c r="J33" s="13">
        <f t="shared" si="1"/>
        <v>0.83073645319200828</v>
      </c>
      <c r="K33" s="13">
        <f t="shared" si="2"/>
        <v>0</v>
      </c>
      <c r="L33" s="15">
        <f t="shared" si="3"/>
        <v>460327.27999999933</v>
      </c>
    </row>
    <row r="34" spans="2:12" ht="20.100000000000001" customHeight="1" x14ac:dyDescent="0.25">
      <c r="B34" s="7" t="s">
        <v>44</v>
      </c>
      <c r="C34" s="9">
        <v>2233315</v>
      </c>
      <c r="D34" s="9">
        <v>2211409</v>
      </c>
      <c r="E34" s="58">
        <f t="shared" si="0"/>
        <v>2211409</v>
      </c>
      <c r="F34" s="59">
        <v>1677805.41</v>
      </c>
      <c r="G34" s="9">
        <v>992712.99</v>
      </c>
      <c r="H34" s="9"/>
      <c r="I34" s="13"/>
      <c r="J34" s="13">
        <f t="shared" si="1"/>
        <v>0.44890519573719739</v>
      </c>
      <c r="K34" s="13">
        <f t="shared" si="2"/>
        <v>0</v>
      </c>
      <c r="L34" s="15">
        <f t="shared" si="3"/>
        <v>1218696.01</v>
      </c>
    </row>
    <row r="35" spans="2:12" ht="20.100000000000001" customHeight="1" x14ac:dyDescent="0.25">
      <c r="B35" s="7" t="s">
        <v>45</v>
      </c>
      <c r="C35" s="9">
        <v>3342733</v>
      </c>
      <c r="D35" s="9">
        <v>5327153</v>
      </c>
      <c r="E35" s="58">
        <f t="shared" si="0"/>
        <v>5327153</v>
      </c>
      <c r="F35" s="59">
        <v>4873769.42</v>
      </c>
      <c r="G35" s="9">
        <v>3408771.91</v>
      </c>
      <c r="H35" s="9"/>
      <c r="I35" s="13"/>
      <c r="J35" s="13">
        <f t="shared" si="1"/>
        <v>0.63988624129999649</v>
      </c>
      <c r="K35" s="13">
        <f t="shared" si="2"/>
        <v>0</v>
      </c>
      <c r="L35" s="15">
        <f t="shared" si="3"/>
        <v>1918381.0899999999</v>
      </c>
    </row>
    <row r="36" spans="2:12" ht="20.100000000000001" customHeight="1" x14ac:dyDescent="0.25">
      <c r="B36" s="7" t="s">
        <v>46</v>
      </c>
      <c r="C36" s="9">
        <v>1203795</v>
      </c>
      <c r="D36" s="9">
        <v>19300620</v>
      </c>
      <c r="E36" s="58">
        <f t="shared" si="0"/>
        <v>19300620</v>
      </c>
      <c r="F36" s="59">
        <v>6411971.0999999996</v>
      </c>
      <c r="G36" s="9">
        <v>2908570.8800000004</v>
      </c>
      <c r="H36" s="9"/>
      <c r="I36" s="13"/>
      <c r="J36" s="13">
        <f t="shared" si="1"/>
        <v>0.15069831331843228</v>
      </c>
      <c r="K36" s="13">
        <f t="shared" si="2"/>
        <v>0</v>
      </c>
      <c r="L36" s="15">
        <f t="shared" si="3"/>
        <v>16392049.119999999</v>
      </c>
    </row>
    <row r="37" spans="2:12" ht="20.100000000000001" customHeight="1" x14ac:dyDescent="0.25">
      <c r="B37" s="7" t="s">
        <v>47</v>
      </c>
      <c r="C37" s="9">
        <v>0</v>
      </c>
      <c r="D37" s="9">
        <v>1018415</v>
      </c>
      <c r="E37" s="58">
        <f t="shared" si="0"/>
        <v>1018415</v>
      </c>
      <c r="F37" s="59">
        <v>921341.89000000013</v>
      </c>
      <c r="G37" s="9">
        <v>913493.7300000001</v>
      </c>
      <c r="H37" s="9"/>
      <c r="I37" s="13"/>
      <c r="J37" s="13">
        <f t="shared" si="1"/>
        <v>0.89697591846153102</v>
      </c>
      <c r="K37" s="13">
        <f t="shared" si="2"/>
        <v>0</v>
      </c>
      <c r="L37" s="15">
        <f t="shared" si="3"/>
        <v>104921.2699999999</v>
      </c>
    </row>
    <row r="38" spans="2:12" ht="20.100000000000001" customHeight="1" x14ac:dyDescent="0.25">
      <c r="B38" s="7" t="s">
        <v>48</v>
      </c>
      <c r="C38" s="9">
        <v>1693524</v>
      </c>
      <c r="D38" s="9">
        <v>7576020</v>
      </c>
      <c r="E38" s="58">
        <f t="shared" si="0"/>
        <v>7576020</v>
      </c>
      <c r="F38" s="59">
        <v>6778684.7199999988</v>
      </c>
      <c r="G38" s="9">
        <v>5635135.6600000011</v>
      </c>
      <c r="H38" s="9"/>
      <c r="I38" s="13"/>
      <c r="J38" s="13">
        <f t="shared" si="1"/>
        <v>0.7438121414674197</v>
      </c>
      <c r="K38" s="13">
        <f t="shared" si="2"/>
        <v>0</v>
      </c>
      <c r="L38" s="15">
        <f t="shared" si="3"/>
        <v>1940884.3399999989</v>
      </c>
    </row>
    <row r="39" spans="2:12" ht="20.100000000000001" customHeight="1" x14ac:dyDescent="0.25">
      <c r="B39" s="7" t="s">
        <v>49</v>
      </c>
      <c r="C39" s="9">
        <v>832994</v>
      </c>
      <c r="D39" s="9">
        <v>865232</v>
      </c>
      <c r="E39" s="58">
        <f t="shared" si="0"/>
        <v>865232</v>
      </c>
      <c r="F39" s="59">
        <v>759954.45</v>
      </c>
      <c r="G39" s="9">
        <v>755231.51</v>
      </c>
      <c r="H39" s="9"/>
      <c r="I39" s="13"/>
      <c r="J39" s="13">
        <f t="shared" si="1"/>
        <v>0.87286590186215951</v>
      </c>
      <c r="K39" s="13">
        <f t="shared" si="2"/>
        <v>0</v>
      </c>
      <c r="L39" s="15">
        <f t="shared" si="3"/>
        <v>110000.48999999999</v>
      </c>
    </row>
    <row r="40" spans="2:12" ht="20.100000000000001" customHeight="1" x14ac:dyDescent="0.25">
      <c r="B40" s="7" t="s">
        <v>50</v>
      </c>
      <c r="C40" s="9">
        <v>958257</v>
      </c>
      <c r="D40" s="9">
        <v>5244121</v>
      </c>
      <c r="E40" s="58">
        <f t="shared" si="0"/>
        <v>5244121</v>
      </c>
      <c r="F40" s="59">
        <v>4469490.6899999995</v>
      </c>
      <c r="G40" s="9">
        <v>3835933.9000000004</v>
      </c>
      <c r="H40" s="9"/>
      <c r="I40" s="13"/>
      <c r="J40" s="13">
        <f t="shared" si="1"/>
        <v>0.73147318683150153</v>
      </c>
      <c r="K40" s="13">
        <f t="shared" si="2"/>
        <v>0</v>
      </c>
      <c r="L40" s="15">
        <f t="shared" si="3"/>
        <v>1408187.0999999996</v>
      </c>
    </row>
    <row r="41" spans="2:12" ht="20.100000000000001" customHeight="1" x14ac:dyDescent="0.25">
      <c r="B41" s="7" t="s">
        <v>51</v>
      </c>
      <c r="C41" s="9">
        <v>4507711</v>
      </c>
      <c r="D41" s="9">
        <v>8313941</v>
      </c>
      <c r="E41" s="58">
        <f t="shared" si="0"/>
        <v>8313941</v>
      </c>
      <c r="F41" s="59">
        <v>6851375.9199999999</v>
      </c>
      <c r="G41" s="9">
        <v>6805190.9199999999</v>
      </c>
      <c r="H41" s="9"/>
      <c r="I41" s="13"/>
      <c r="J41" s="13">
        <f t="shared" si="1"/>
        <v>0.81852768981641799</v>
      </c>
      <c r="K41" s="13">
        <f t="shared" si="2"/>
        <v>0</v>
      </c>
      <c r="L41" s="15">
        <f t="shared" si="3"/>
        <v>1508750.08</v>
      </c>
    </row>
    <row r="42" spans="2:12" ht="20.100000000000001" customHeight="1" x14ac:dyDescent="0.25">
      <c r="B42" s="7" t="s">
        <v>52</v>
      </c>
      <c r="C42" s="9">
        <v>5232694</v>
      </c>
      <c r="D42" s="9">
        <v>11261007</v>
      </c>
      <c r="E42" s="58">
        <f t="shared" si="0"/>
        <v>11261007</v>
      </c>
      <c r="F42" s="59">
        <v>10859507.620000001</v>
      </c>
      <c r="G42" s="9">
        <v>8663890.7200000007</v>
      </c>
      <c r="H42" s="9"/>
      <c r="I42" s="13"/>
      <c r="J42" s="13">
        <f t="shared" si="1"/>
        <v>0.76937086709918578</v>
      </c>
      <c r="K42" s="13">
        <f t="shared" si="2"/>
        <v>0</v>
      </c>
      <c r="L42" s="15">
        <f t="shared" si="3"/>
        <v>2597116.2799999993</v>
      </c>
    </row>
    <row r="43" spans="2:12" ht="20.100000000000001" customHeight="1" x14ac:dyDescent="0.25">
      <c r="B43" s="7" t="s">
        <v>53</v>
      </c>
      <c r="C43" s="9">
        <v>7382104</v>
      </c>
      <c r="D43" s="9">
        <v>19148930</v>
      </c>
      <c r="E43" s="58">
        <f t="shared" si="0"/>
        <v>19148930</v>
      </c>
      <c r="F43" s="59">
        <v>11535020.01</v>
      </c>
      <c r="G43" s="9">
        <v>9236931.7199999988</v>
      </c>
      <c r="H43" s="9"/>
      <c r="I43" s="13"/>
      <c r="J43" s="13">
        <f t="shared" si="1"/>
        <v>0.4823732563647159</v>
      </c>
      <c r="K43" s="13">
        <f t="shared" si="2"/>
        <v>0</v>
      </c>
      <c r="L43" s="15">
        <f t="shared" si="3"/>
        <v>9911998.2800000012</v>
      </c>
    </row>
    <row r="44" spans="2:12" ht="20.100000000000001" customHeight="1" x14ac:dyDescent="0.25">
      <c r="B44" s="7" t="s">
        <v>54</v>
      </c>
      <c r="C44" s="9">
        <v>436415</v>
      </c>
      <c r="D44" s="9">
        <v>9665320</v>
      </c>
      <c r="E44" s="58">
        <f t="shared" si="0"/>
        <v>9665320</v>
      </c>
      <c r="F44" s="59">
        <v>8630480.0799999982</v>
      </c>
      <c r="G44" s="9">
        <v>6957178.209999999</v>
      </c>
      <c r="H44" s="9"/>
      <c r="I44" s="13"/>
      <c r="J44" s="13">
        <f t="shared" si="1"/>
        <v>0.71980836744153309</v>
      </c>
      <c r="K44" s="13">
        <f t="shared" si="2"/>
        <v>0</v>
      </c>
      <c r="L44" s="15">
        <f t="shared" si="3"/>
        <v>2708141.790000001</v>
      </c>
    </row>
    <row r="45" spans="2:12" ht="23.25" customHeight="1" x14ac:dyDescent="0.25">
      <c r="B45" s="52" t="s">
        <v>4</v>
      </c>
      <c r="C45" s="53">
        <f t="shared" ref="C45:H45" si="4">SUM(C13:C44)</f>
        <v>214674734</v>
      </c>
      <c r="D45" s="53">
        <f t="shared" si="4"/>
        <v>343691190</v>
      </c>
      <c r="E45" s="53">
        <f t="shared" si="4"/>
        <v>343691190</v>
      </c>
      <c r="F45" s="53">
        <f t="shared" si="4"/>
        <v>282218060.54999995</v>
      </c>
      <c r="G45" s="53">
        <f t="shared" si="4"/>
        <v>230019792.88999996</v>
      </c>
      <c r="H45" s="53">
        <f t="shared" si="4"/>
        <v>0</v>
      </c>
      <c r="I45" s="54">
        <f>IF(ISERROR(+#REF!/E45)=TRUE,0,++#REF!/E45)</f>
        <v>0</v>
      </c>
      <c r="J45" s="54">
        <f>IF(ISERROR(+G45/E45)=TRUE,0,++G45/E45)</f>
        <v>0.66926298835300357</v>
      </c>
      <c r="K45" s="54">
        <f>IF(ISERROR(+H45/E45)=TRUE,0,++H45/E45)</f>
        <v>0</v>
      </c>
      <c r="L45" s="55">
        <f>SUM(L13:L44)</f>
        <v>113671397.11000001</v>
      </c>
    </row>
    <row r="46" spans="2:12" x14ac:dyDescent="0.2">
      <c r="B46" s="11" t="s">
        <v>61</v>
      </c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NOVIE</v>
      </c>
      <c r="K51" s="23"/>
    </row>
    <row r="52" spans="2:11" s="22" customFormat="1" x14ac:dyDescent="0.25">
      <c r="B52" s="22" t="s">
        <v>56</v>
      </c>
      <c r="C52" s="39">
        <f>+C45/$C$50</f>
        <v>214.674734</v>
      </c>
      <c r="D52" s="39">
        <f>+D45/$C$50</f>
        <v>343.69119000000001</v>
      </c>
      <c r="E52" s="39">
        <f>+E45/$C$50</f>
        <v>343.69119000000001</v>
      </c>
      <c r="F52" s="39">
        <f>+F45/$C$50</f>
        <v>282.21806054999996</v>
      </c>
      <c r="G52" s="39">
        <f>+G45/$C$50</f>
        <v>230.01979288999996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4"/>
  <sheetViews>
    <sheetView showGridLines="0" zoomScale="145" zoomScaleNormal="145" workbookViewId="0">
      <selection activeCell="F17" sqref="F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80" t="s">
        <v>60</v>
      </c>
      <c r="C6" s="80"/>
      <c r="D6" s="80"/>
      <c r="E6" s="80"/>
      <c r="F6" s="80"/>
      <c r="G6" s="80"/>
      <c r="H6" s="80"/>
      <c r="I6" s="80"/>
      <c r="J6" s="80"/>
      <c r="K6" s="80"/>
      <c r="L6" s="80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9"/>
      <c r="J10" s="89"/>
      <c r="K10" s="89"/>
      <c r="L10" s="21" t="s">
        <v>21</v>
      </c>
    </row>
    <row r="11" spans="1:13" s="5" customFormat="1" ht="15" customHeight="1" x14ac:dyDescent="0.25">
      <c r="B11" s="87" t="s">
        <v>20</v>
      </c>
      <c r="C11" s="86" t="s">
        <v>0</v>
      </c>
      <c r="D11" s="86"/>
      <c r="E11" s="84" t="s">
        <v>8</v>
      </c>
      <c r="F11" s="84" t="s">
        <v>22</v>
      </c>
      <c r="G11" s="84" t="s">
        <v>62</v>
      </c>
      <c r="H11" s="84" t="s">
        <v>15</v>
      </c>
      <c r="I11" s="90" t="s">
        <v>17</v>
      </c>
      <c r="J11" s="90"/>
      <c r="K11" s="90"/>
      <c r="L11" s="82" t="s">
        <v>16</v>
      </c>
    </row>
    <row r="12" spans="1:13" s="5" customFormat="1" ht="50.1" customHeight="1" x14ac:dyDescent="0.25">
      <c r="B12" s="88"/>
      <c r="C12" s="50" t="s">
        <v>3</v>
      </c>
      <c r="D12" s="50" t="s">
        <v>2</v>
      </c>
      <c r="E12" s="85"/>
      <c r="F12" s="85"/>
      <c r="G12" s="85"/>
      <c r="H12" s="85"/>
      <c r="I12" s="50" t="s">
        <v>9</v>
      </c>
      <c r="J12" s="50" t="s">
        <v>10</v>
      </c>
      <c r="K12" s="51" t="s">
        <v>11</v>
      </c>
      <c r="L12" s="83"/>
    </row>
    <row r="13" spans="1:13" ht="20.100000000000001" customHeight="1" x14ac:dyDescent="0.25">
      <c r="B13" s="6" t="s">
        <v>23</v>
      </c>
      <c r="C13" s="41">
        <v>0</v>
      </c>
      <c r="D13" s="41">
        <v>59817770</v>
      </c>
      <c r="E13" s="62">
        <f>+D13</f>
        <v>59817770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59817770</v>
      </c>
    </row>
    <row r="14" spans="1:13" ht="20.100000000000001" customHeight="1" x14ac:dyDescent="0.25">
      <c r="B14" s="25" t="s">
        <v>25</v>
      </c>
      <c r="C14" s="42">
        <v>0</v>
      </c>
      <c r="D14" s="42">
        <v>279196</v>
      </c>
      <c r="E14" s="63">
        <f t="shared" ref="E14:E19" si="0">+D14</f>
        <v>279196</v>
      </c>
      <c r="F14" s="63">
        <v>235000</v>
      </c>
      <c r="G14" s="42">
        <v>0</v>
      </c>
      <c r="H14" s="26"/>
      <c r="I14" s="27"/>
      <c r="J14" s="13">
        <f t="shared" ref="J14:J16" si="1">IF(ISERROR(+G14/E14)=TRUE,0,++G14/E14)</f>
        <v>0</v>
      </c>
      <c r="K14" s="13">
        <f t="shared" ref="K14:K16" si="2">IF(ISERROR(+H14/E14)=TRUE,0,++H14/E14)</f>
        <v>0</v>
      </c>
      <c r="L14" s="15">
        <f t="shared" ref="L14:L16" si="3">+D14-G14</f>
        <v>279196</v>
      </c>
    </row>
    <row r="15" spans="1:13" ht="20.100000000000001" customHeight="1" x14ac:dyDescent="0.25">
      <c r="B15" s="25" t="s">
        <v>59</v>
      </c>
      <c r="C15" s="42">
        <v>0</v>
      </c>
      <c r="D15" s="42">
        <v>323118</v>
      </c>
      <c r="E15" s="63">
        <f t="shared" si="0"/>
        <v>323118</v>
      </c>
      <c r="F15" s="63">
        <v>230000</v>
      </c>
      <c r="G15" s="42">
        <v>21000</v>
      </c>
      <c r="H15" s="26"/>
      <c r="I15" s="27"/>
      <c r="J15" s="13">
        <f t="shared" si="1"/>
        <v>6.4991736764897029E-2</v>
      </c>
      <c r="K15" s="13">
        <f t="shared" si="2"/>
        <v>0</v>
      </c>
      <c r="L15" s="15">
        <f t="shared" si="3"/>
        <v>302118</v>
      </c>
    </row>
    <row r="16" spans="1:13" ht="20.100000000000001" customHeight="1" x14ac:dyDescent="0.25">
      <c r="B16" s="25" t="s">
        <v>38</v>
      </c>
      <c r="C16" s="42">
        <v>0</v>
      </c>
      <c r="D16" s="42">
        <v>145070</v>
      </c>
      <c r="E16" s="63">
        <f t="shared" si="0"/>
        <v>145070</v>
      </c>
      <c r="F16" s="63">
        <v>0</v>
      </c>
      <c r="G16" s="42">
        <v>0</v>
      </c>
      <c r="H16" s="26"/>
      <c r="I16" s="27"/>
      <c r="J16" s="13">
        <f t="shared" si="1"/>
        <v>0</v>
      </c>
      <c r="K16" s="13">
        <f t="shared" si="2"/>
        <v>0</v>
      </c>
      <c r="L16" s="15">
        <f t="shared" si="3"/>
        <v>145070</v>
      </c>
    </row>
    <row r="17" spans="2:12" ht="20.100000000000001" customHeight="1" x14ac:dyDescent="0.25">
      <c r="B17" s="7" t="s">
        <v>47</v>
      </c>
      <c r="C17" s="43">
        <v>249028005</v>
      </c>
      <c r="D17" s="42">
        <v>160584951</v>
      </c>
      <c r="E17" s="63">
        <f t="shared" si="0"/>
        <v>160584951</v>
      </c>
      <c r="F17" s="64">
        <v>4153594.4000000004</v>
      </c>
      <c r="G17" s="43">
        <v>4108094.4000000004</v>
      </c>
      <c r="H17" s="9"/>
      <c r="I17" s="13"/>
      <c r="J17" s="13">
        <f t="shared" ref="J17:J18" si="4">IF(ISERROR(+G17/E17)=TRUE,0,++G17/E17)</f>
        <v>2.5582063415145299E-2</v>
      </c>
      <c r="K17" s="13">
        <f t="shared" ref="K17:K18" si="5">IF(ISERROR(+H17/E17)=TRUE,0,++H17/E17)</f>
        <v>0</v>
      </c>
      <c r="L17" s="15">
        <f t="shared" ref="L17:L18" si="6">+D17-G17</f>
        <v>156476856.59999999</v>
      </c>
    </row>
    <row r="18" spans="2:12" ht="20.100000000000001" customHeight="1" x14ac:dyDescent="0.25">
      <c r="B18" s="7" t="s">
        <v>51</v>
      </c>
      <c r="C18" s="43">
        <v>0</v>
      </c>
      <c r="D18" s="43">
        <v>25067</v>
      </c>
      <c r="E18" s="64">
        <f t="shared" si="0"/>
        <v>25067</v>
      </c>
      <c r="F18" s="64">
        <v>25067</v>
      </c>
      <c r="G18" s="43">
        <v>25067</v>
      </c>
      <c r="H18" s="9"/>
      <c r="I18" s="13">
        <f>IF(ISERROR(+#REF!/E18)=TRUE,0,++#REF!/E18)</f>
        <v>0</v>
      </c>
      <c r="J18" s="13">
        <f t="shared" si="4"/>
        <v>1</v>
      </c>
      <c r="K18" s="13">
        <f t="shared" si="5"/>
        <v>0</v>
      </c>
      <c r="L18" s="15">
        <f t="shared" si="6"/>
        <v>0</v>
      </c>
    </row>
    <row r="19" spans="2:12" ht="20.100000000000001" customHeight="1" x14ac:dyDescent="0.25">
      <c r="B19" s="7" t="s">
        <v>52</v>
      </c>
      <c r="C19" s="43">
        <v>0</v>
      </c>
      <c r="D19" s="43">
        <v>79104</v>
      </c>
      <c r="E19" s="64">
        <f t="shared" si="0"/>
        <v>79104</v>
      </c>
      <c r="F19" s="64">
        <v>0</v>
      </c>
      <c r="G19" s="43">
        <v>0</v>
      </c>
      <c r="H19" s="9"/>
      <c r="I19" s="13">
        <f>IF(ISERROR(+#REF!/E19)=TRUE,0,++#REF!/E19)</f>
        <v>0</v>
      </c>
      <c r="J19" s="13">
        <f>IF(ISERROR(+G19/E19)=TRUE,0,++G19/E19)</f>
        <v>0</v>
      </c>
      <c r="K19" s="13">
        <f>IF(ISERROR(+H19/E19)=TRUE,0,++H19/E19)</f>
        <v>0</v>
      </c>
      <c r="L19" s="15">
        <f>+D19-G19</f>
        <v>79104</v>
      </c>
    </row>
    <row r="20" spans="2:12" ht="23.25" customHeight="1" x14ac:dyDescent="0.25">
      <c r="B20" s="52" t="s">
        <v>4</v>
      </c>
      <c r="C20" s="65">
        <f t="shared" ref="C20:H20" si="7">SUM(C13:C19)</f>
        <v>249028005</v>
      </c>
      <c r="D20" s="65">
        <f t="shared" si="7"/>
        <v>221254276</v>
      </c>
      <c r="E20" s="65">
        <f t="shared" si="7"/>
        <v>221254276</v>
      </c>
      <c r="F20" s="65">
        <f t="shared" si="7"/>
        <v>4643661.4000000004</v>
      </c>
      <c r="G20" s="65">
        <f t="shared" si="7"/>
        <v>4154161.4000000004</v>
      </c>
      <c r="H20" s="53">
        <f t="shared" si="7"/>
        <v>0</v>
      </c>
      <c r="I20" s="54">
        <f>IF(ISERROR(+#REF!/E20)=TRUE,0,++#REF!/E20)</f>
        <v>0</v>
      </c>
      <c r="J20" s="54">
        <f>IF(ISERROR(+G20/E20)=TRUE,0,++G20/E20)</f>
        <v>1.8775507868602732E-2</v>
      </c>
      <c r="K20" s="54">
        <f>IF(ISERROR(+H20/E20)=TRUE,0,++H20/E20)</f>
        <v>0</v>
      </c>
      <c r="L20" s="55">
        <f>SUM(L13:L19)</f>
        <v>217100114.59999999</v>
      </c>
    </row>
    <row r="21" spans="2:12" x14ac:dyDescent="0.2">
      <c r="B21" s="11" t="s">
        <v>61</v>
      </c>
    </row>
    <row r="22" spans="2:12" s="20" customFormat="1" x14ac:dyDescent="0.25">
      <c r="K22" s="24"/>
    </row>
    <row r="23" spans="2:12" s="20" customFormat="1" x14ac:dyDescent="0.25">
      <c r="K23" s="24"/>
    </row>
    <row r="24" spans="2:12" s="22" customFormat="1" x14ac:dyDescent="0.25">
      <c r="K24" s="23"/>
    </row>
    <row r="25" spans="2:12" s="22" customFormat="1" x14ac:dyDescent="0.25">
      <c r="B25" s="22">
        <v>1000000</v>
      </c>
      <c r="K25" s="23"/>
    </row>
    <row r="26" spans="2:12" s="22" customFormat="1" ht="30" x14ac:dyDescent="0.25">
      <c r="B26" s="30" t="s">
        <v>55</v>
      </c>
      <c r="C26" s="30" t="s">
        <v>3</v>
      </c>
      <c r="D26" s="30" t="s">
        <v>2</v>
      </c>
      <c r="E26" s="31" t="s">
        <v>18</v>
      </c>
      <c r="F26" s="31" t="s">
        <v>57</v>
      </c>
      <c r="G26" s="31" t="str">
        <f>MID(G11,1,25)</f>
        <v>DEVENGADO
AL MES DE NOVIE</v>
      </c>
      <c r="K26" s="23"/>
    </row>
    <row r="27" spans="2:12" s="22" customFormat="1" x14ac:dyDescent="0.25">
      <c r="B27" s="22" t="s">
        <v>56</v>
      </c>
      <c r="C27" s="39">
        <f>+C20/$B$25</f>
        <v>249.02800500000001</v>
      </c>
      <c r="D27" s="39">
        <f t="shared" ref="D27:G27" si="8">+D20/$B$25</f>
        <v>221.254276</v>
      </c>
      <c r="E27" s="39">
        <f t="shared" si="8"/>
        <v>221.254276</v>
      </c>
      <c r="F27" s="39">
        <f t="shared" si="8"/>
        <v>4.6436614000000001</v>
      </c>
      <c r="G27" s="39">
        <f t="shared" si="8"/>
        <v>4.1541614000000004</v>
      </c>
      <c r="K27" s="23"/>
    </row>
    <row r="28" spans="2:12" s="22" customFormat="1" x14ac:dyDescent="0.25">
      <c r="C28" s="39"/>
      <c r="D28" s="39"/>
      <c r="E28" s="39"/>
      <c r="F28" s="39"/>
      <c r="G28" s="39"/>
      <c r="K28" s="23"/>
    </row>
    <row r="29" spans="2:12" s="22" customFormat="1" x14ac:dyDescent="0.25">
      <c r="C29" s="39"/>
      <c r="D29" s="39"/>
      <c r="E29" s="39"/>
      <c r="F29" s="39"/>
      <c r="G29" s="39"/>
      <c r="K29" s="23"/>
    </row>
    <row r="30" spans="2:12" s="22" customFormat="1" x14ac:dyDescent="0.25">
      <c r="C30" s="39"/>
      <c r="D30" s="39"/>
      <c r="E30" s="39"/>
      <c r="F30" s="39"/>
      <c r="G30" s="39"/>
      <c r="K30" s="23"/>
    </row>
    <row r="31" spans="2:12" s="22" customFormat="1" x14ac:dyDescent="0.25">
      <c r="K31" s="23"/>
    </row>
    <row r="32" spans="2:12" s="22" customFormat="1" x14ac:dyDescent="0.25">
      <c r="K32" s="23"/>
    </row>
    <row r="33" spans="11:11" s="22" customFormat="1" x14ac:dyDescent="0.25">
      <c r="K33" s="23"/>
    </row>
    <row r="34" spans="11:11" s="22" customFormat="1" x14ac:dyDescent="0.25">
      <c r="K34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>
      <selection activeCell="F14" sqref="F14"/>
    </sheetView>
  </sheetViews>
  <sheetFormatPr baseColWidth="10" defaultRowHeight="15" x14ac:dyDescent="0.25"/>
  <cols>
    <col min="1" max="1" width="5.85546875" style="1" customWidth="1"/>
    <col min="2" max="2" width="74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80" t="s">
        <v>60</v>
      </c>
      <c r="C6" s="80"/>
      <c r="D6" s="80"/>
      <c r="E6" s="80"/>
      <c r="F6" s="80"/>
      <c r="G6" s="80"/>
      <c r="H6" s="80"/>
      <c r="I6" s="80"/>
      <c r="J6" s="80"/>
      <c r="K6" s="80"/>
      <c r="L6" s="80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9"/>
      <c r="J10" s="89"/>
      <c r="K10" s="89"/>
      <c r="L10" s="21" t="s">
        <v>21</v>
      </c>
    </row>
    <row r="11" spans="1:13" s="5" customFormat="1" ht="15" customHeight="1" x14ac:dyDescent="0.25">
      <c r="B11" s="87" t="s">
        <v>20</v>
      </c>
      <c r="C11" s="86" t="s">
        <v>0</v>
      </c>
      <c r="D11" s="86"/>
      <c r="E11" s="84" t="s">
        <v>8</v>
      </c>
      <c r="F11" s="84" t="s">
        <v>22</v>
      </c>
      <c r="G11" s="84" t="s">
        <v>62</v>
      </c>
      <c r="H11" s="84" t="s">
        <v>15</v>
      </c>
      <c r="I11" s="90" t="s">
        <v>17</v>
      </c>
      <c r="J11" s="90"/>
      <c r="K11" s="90"/>
      <c r="L11" s="82" t="s">
        <v>16</v>
      </c>
    </row>
    <row r="12" spans="1:13" s="5" customFormat="1" ht="50.1" customHeight="1" x14ac:dyDescent="0.25">
      <c r="B12" s="88"/>
      <c r="C12" s="50" t="s">
        <v>3</v>
      </c>
      <c r="D12" s="50" t="s">
        <v>2</v>
      </c>
      <c r="E12" s="85"/>
      <c r="F12" s="85"/>
      <c r="G12" s="85"/>
      <c r="H12" s="85"/>
      <c r="I12" s="50" t="s">
        <v>9</v>
      </c>
      <c r="J12" s="50" t="s">
        <v>10</v>
      </c>
      <c r="K12" s="51" t="s">
        <v>11</v>
      </c>
      <c r="L12" s="83"/>
    </row>
    <row r="13" spans="1:13" ht="20.100000000000001" customHeight="1" x14ac:dyDescent="0.25">
      <c r="B13" s="17" t="s">
        <v>23</v>
      </c>
      <c r="C13" s="44">
        <v>0</v>
      </c>
      <c r="D13" s="44">
        <v>5260607</v>
      </c>
      <c r="E13" s="60">
        <f>+D13</f>
        <v>5260607</v>
      </c>
      <c r="F13" s="60">
        <v>3486776.6899999995</v>
      </c>
      <c r="G13" s="41">
        <v>2771037.54</v>
      </c>
      <c r="H13" s="8"/>
      <c r="I13" s="12">
        <f>IF(ISERROR(+#REF!/E13)=TRUE,0,++#REF!/E13)</f>
        <v>0</v>
      </c>
      <c r="J13" s="12">
        <f>IF(ISERROR(+G13/E13)=TRUE,0,++G13/E13)</f>
        <v>0.52675243370204239</v>
      </c>
      <c r="K13" s="12">
        <f>IF(ISERROR(+H13/E13)=TRUE,0,++H13/E13)</f>
        <v>0</v>
      </c>
      <c r="L13" s="14">
        <f>+D13-G13</f>
        <v>2489569.46</v>
      </c>
    </row>
    <row r="14" spans="1:13" ht="20.100000000000001" customHeight="1" x14ac:dyDescent="0.25">
      <c r="B14" s="29" t="s">
        <v>24</v>
      </c>
      <c r="C14" s="45">
        <v>0</v>
      </c>
      <c r="D14" s="45">
        <v>6755268</v>
      </c>
      <c r="E14" s="61">
        <f t="shared" ref="E14:E44" si="0">+D14</f>
        <v>6755268</v>
      </c>
      <c r="F14" s="61">
        <v>4315254.3</v>
      </c>
      <c r="G14" s="42">
        <v>3647540.7600000007</v>
      </c>
      <c r="H14" s="26"/>
      <c r="I14" s="27"/>
      <c r="J14" s="27">
        <f t="shared" ref="J14:J44" si="1">IF(ISERROR(+G14/E14)=TRUE,0,++G14/E14)</f>
        <v>0.53995500400576268</v>
      </c>
      <c r="K14" s="27">
        <f t="shared" ref="K14:K44" si="2">IF(ISERROR(+H14/E14)=TRUE,0,++H14/E14)</f>
        <v>0</v>
      </c>
      <c r="L14" s="28">
        <f t="shared" ref="L14:L44" si="3">+D14-G14</f>
        <v>3107727.2399999993</v>
      </c>
    </row>
    <row r="15" spans="1:13" ht="20.100000000000001" customHeight="1" x14ac:dyDescent="0.25">
      <c r="B15" s="29" t="s">
        <v>25</v>
      </c>
      <c r="C15" s="45">
        <v>0</v>
      </c>
      <c r="D15" s="45">
        <v>12569292</v>
      </c>
      <c r="E15" s="61">
        <f t="shared" si="0"/>
        <v>12569292</v>
      </c>
      <c r="F15" s="61">
        <v>11288173.669999998</v>
      </c>
      <c r="G15" s="42">
        <v>9811241.6599999983</v>
      </c>
      <c r="H15" s="26"/>
      <c r="I15" s="27"/>
      <c r="J15" s="27">
        <f t="shared" si="1"/>
        <v>0.78057233931712289</v>
      </c>
      <c r="K15" s="27">
        <f t="shared" si="2"/>
        <v>0</v>
      </c>
      <c r="L15" s="28">
        <f t="shared" si="3"/>
        <v>2758050.3400000017</v>
      </c>
    </row>
    <row r="16" spans="1:13" ht="20.100000000000001" customHeight="1" x14ac:dyDescent="0.25">
      <c r="B16" s="29" t="s">
        <v>26</v>
      </c>
      <c r="C16" s="45">
        <v>0</v>
      </c>
      <c r="D16" s="45">
        <v>12506954</v>
      </c>
      <c r="E16" s="61">
        <f t="shared" si="0"/>
        <v>12506954</v>
      </c>
      <c r="F16" s="61">
        <v>11194737.65</v>
      </c>
      <c r="G16" s="42">
        <v>10259472.789999999</v>
      </c>
      <c r="H16" s="26"/>
      <c r="I16" s="27"/>
      <c r="J16" s="27">
        <f t="shared" si="1"/>
        <v>0.82030147308449353</v>
      </c>
      <c r="K16" s="27">
        <f t="shared" si="2"/>
        <v>0</v>
      </c>
      <c r="L16" s="28">
        <f t="shared" si="3"/>
        <v>2247481.2100000009</v>
      </c>
    </row>
    <row r="17" spans="2:12" ht="20.100000000000001" customHeight="1" x14ac:dyDescent="0.25">
      <c r="B17" s="29" t="s">
        <v>27</v>
      </c>
      <c r="C17" s="45">
        <v>0</v>
      </c>
      <c r="D17" s="45">
        <v>2592062</v>
      </c>
      <c r="E17" s="61">
        <f t="shared" si="0"/>
        <v>2592062</v>
      </c>
      <c r="F17" s="61">
        <v>2078975.26</v>
      </c>
      <c r="G17" s="42">
        <v>1904351.83</v>
      </c>
      <c r="H17" s="26"/>
      <c r="I17" s="27"/>
      <c r="J17" s="27">
        <f t="shared" si="1"/>
        <v>0.73468606460802255</v>
      </c>
      <c r="K17" s="27">
        <f t="shared" si="2"/>
        <v>0</v>
      </c>
      <c r="L17" s="28">
        <f t="shared" si="3"/>
        <v>687710.16999999993</v>
      </c>
    </row>
    <row r="18" spans="2:12" ht="20.100000000000001" customHeight="1" x14ac:dyDescent="0.25">
      <c r="B18" s="29" t="s">
        <v>28</v>
      </c>
      <c r="C18" s="45">
        <v>0</v>
      </c>
      <c r="D18" s="45">
        <v>31497568</v>
      </c>
      <c r="E18" s="61">
        <f t="shared" si="0"/>
        <v>31497568</v>
      </c>
      <c r="F18" s="61">
        <v>27743950.680000007</v>
      </c>
      <c r="G18" s="42">
        <v>25880565.63000001</v>
      </c>
      <c r="H18" s="26"/>
      <c r="I18" s="27"/>
      <c r="J18" s="27">
        <f t="shared" si="1"/>
        <v>0.82166869613552418</v>
      </c>
      <c r="K18" s="27">
        <f t="shared" si="2"/>
        <v>0</v>
      </c>
      <c r="L18" s="28">
        <f t="shared" si="3"/>
        <v>5617002.3699999899</v>
      </c>
    </row>
    <row r="19" spans="2:12" ht="20.100000000000001" customHeight="1" x14ac:dyDescent="0.25">
      <c r="B19" s="29" t="s">
        <v>29</v>
      </c>
      <c r="C19" s="45">
        <v>0</v>
      </c>
      <c r="D19" s="45">
        <v>23419115</v>
      </c>
      <c r="E19" s="61">
        <f t="shared" si="0"/>
        <v>23419115</v>
      </c>
      <c r="F19" s="61">
        <v>20548537.120000001</v>
      </c>
      <c r="G19" s="42">
        <v>18602290.740000002</v>
      </c>
      <c r="H19" s="26"/>
      <c r="I19" s="27"/>
      <c r="J19" s="27">
        <f t="shared" si="1"/>
        <v>0.79432082467676524</v>
      </c>
      <c r="K19" s="27">
        <f t="shared" si="2"/>
        <v>0</v>
      </c>
      <c r="L19" s="28">
        <f t="shared" si="3"/>
        <v>4816824.2599999979</v>
      </c>
    </row>
    <row r="20" spans="2:12" ht="20.100000000000001" customHeight="1" x14ac:dyDescent="0.25">
      <c r="B20" s="29" t="s">
        <v>30</v>
      </c>
      <c r="C20" s="45">
        <v>0</v>
      </c>
      <c r="D20" s="45">
        <v>34717891</v>
      </c>
      <c r="E20" s="61">
        <f t="shared" si="0"/>
        <v>34717891</v>
      </c>
      <c r="F20" s="61">
        <v>31187428.489999987</v>
      </c>
      <c r="G20" s="42">
        <v>29021089.969999995</v>
      </c>
      <c r="H20" s="26"/>
      <c r="I20" s="27"/>
      <c r="J20" s="27">
        <f t="shared" si="1"/>
        <v>0.83591166208799939</v>
      </c>
      <c r="K20" s="27">
        <f t="shared" si="2"/>
        <v>0</v>
      </c>
      <c r="L20" s="28">
        <f t="shared" si="3"/>
        <v>5696801.0300000049</v>
      </c>
    </row>
    <row r="21" spans="2:12" ht="20.100000000000001" customHeight="1" x14ac:dyDescent="0.25">
      <c r="B21" s="29" t="s">
        <v>31</v>
      </c>
      <c r="C21" s="45">
        <v>0</v>
      </c>
      <c r="D21" s="45">
        <v>8650334</v>
      </c>
      <c r="E21" s="61">
        <f t="shared" si="0"/>
        <v>8650334</v>
      </c>
      <c r="F21" s="61">
        <v>7784915.0999999987</v>
      </c>
      <c r="G21" s="42">
        <v>6308369.1499999985</v>
      </c>
      <c r="H21" s="26"/>
      <c r="I21" s="27"/>
      <c r="J21" s="27">
        <f t="shared" si="1"/>
        <v>0.72926307238541288</v>
      </c>
      <c r="K21" s="27">
        <f t="shared" si="2"/>
        <v>0</v>
      </c>
      <c r="L21" s="28">
        <f t="shared" si="3"/>
        <v>2341964.8500000015</v>
      </c>
    </row>
    <row r="22" spans="2:12" ht="20.100000000000001" customHeight="1" x14ac:dyDescent="0.25">
      <c r="B22" s="29" t="s">
        <v>32</v>
      </c>
      <c r="C22" s="45">
        <v>0</v>
      </c>
      <c r="D22" s="45">
        <v>14216942</v>
      </c>
      <c r="E22" s="61">
        <f t="shared" si="0"/>
        <v>14216942</v>
      </c>
      <c r="F22" s="61">
        <v>13886744.110000001</v>
      </c>
      <c r="G22" s="42">
        <v>12126250.289999997</v>
      </c>
      <c r="H22" s="26"/>
      <c r="I22" s="27"/>
      <c r="J22" s="27">
        <f t="shared" si="1"/>
        <v>0.85294364217002483</v>
      </c>
      <c r="K22" s="27">
        <f t="shared" si="2"/>
        <v>0</v>
      </c>
      <c r="L22" s="28">
        <f t="shared" si="3"/>
        <v>2090691.7100000028</v>
      </c>
    </row>
    <row r="23" spans="2:12" ht="20.100000000000001" customHeight="1" x14ac:dyDescent="0.25">
      <c r="B23" s="29" t="s">
        <v>33</v>
      </c>
      <c r="C23" s="45">
        <v>0</v>
      </c>
      <c r="D23" s="45">
        <v>35101606</v>
      </c>
      <c r="E23" s="61">
        <f t="shared" si="0"/>
        <v>35101606</v>
      </c>
      <c r="F23" s="61">
        <v>34489342.559999987</v>
      </c>
      <c r="G23" s="42">
        <v>32909505.979999993</v>
      </c>
      <c r="H23" s="26"/>
      <c r="I23" s="27"/>
      <c r="J23" s="27">
        <f t="shared" si="1"/>
        <v>0.93754986538222762</v>
      </c>
      <c r="K23" s="27">
        <f t="shared" si="2"/>
        <v>0</v>
      </c>
      <c r="L23" s="28">
        <f t="shared" si="3"/>
        <v>2192100.020000007</v>
      </c>
    </row>
    <row r="24" spans="2:12" ht="20.100000000000001" customHeight="1" x14ac:dyDescent="0.25">
      <c r="B24" s="29" t="s">
        <v>34</v>
      </c>
      <c r="C24" s="45">
        <v>0</v>
      </c>
      <c r="D24" s="45">
        <v>36316379</v>
      </c>
      <c r="E24" s="61">
        <f t="shared" si="0"/>
        <v>36316379</v>
      </c>
      <c r="F24" s="61">
        <v>32454464.129999999</v>
      </c>
      <c r="G24" s="42">
        <v>26090597.680000003</v>
      </c>
      <c r="H24" s="26"/>
      <c r="I24" s="27"/>
      <c r="J24" s="27">
        <f t="shared" si="1"/>
        <v>0.7184250852762607</v>
      </c>
      <c r="K24" s="27">
        <f t="shared" si="2"/>
        <v>0</v>
      </c>
      <c r="L24" s="28">
        <f t="shared" si="3"/>
        <v>10225781.319999997</v>
      </c>
    </row>
    <row r="25" spans="2:12" ht="20.100000000000001" customHeight="1" x14ac:dyDescent="0.25">
      <c r="B25" s="29" t="s">
        <v>35</v>
      </c>
      <c r="C25" s="45">
        <v>0</v>
      </c>
      <c r="D25" s="45">
        <v>38188341</v>
      </c>
      <c r="E25" s="61">
        <f t="shared" si="0"/>
        <v>38188341</v>
      </c>
      <c r="F25" s="61">
        <v>33248002.819999993</v>
      </c>
      <c r="G25" s="42">
        <v>26859126.559999991</v>
      </c>
      <c r="H25" s="26"/>
      <c r="I25" s="27"/>
      <c r="J25" s="27">
        <f t="shared" si="1"/>
        <v>0.70333316024385539</v>
      </c>
      <c r="K25" s="27">
        <f t="shared" si="2"/>
        <v>0</v>
      </c>
      <c r="L25" s="28">
        <f t="shared" si="3"/>
        <v>11329214.440000009</v>
      </c>
    </row>
    <row r="26" spans="2:12" ht="20.100000000000001" customHeight="1" x14ac:dyDescent="0.25">
      <c r="B26" s="29" t="s">
        <v>36</v>
      </c>
      <c r="C26" s="45">
        <v>0</v>
      </c>
      <c r="D26" s="45">
        <v>33790641</v>
      </c>
      <c r="E26" s="61">
        <f t="shared" si="0"/>
        <v>33790641</v>
      </c>
      <c r="F26" s="61">
        <v>33480636.980000004</v>
      </c>
      <c r="G26" s="42">
        <v>29755244.619999994</v>
      </c>
      <c r="H26" s="26"/>
      <c r="I26" s="27"/>
      <c r="J26" s="27">
        <f t="shared" si="1"/>
        <v>0.88057650696830503</v>
      </c>
      <c r="K26" s="27">
        <f t="shared" si="2"/>
        <v>0</v>
      </c>
      <c r="L26" s="28">
        <f t="shared" si="3"/>
        <v>4035396.3800000064</v>
      </c>
    </row>
    <row r="27" spans="2:12" ht="20.100000000000001" customHeight="1" x14ac:dyDescent="0.25">
      <c r="B27" s="29" t="s">
        <v>37</v>
      </c>
      <c r="C27" s="45">
        <v>0</v>
      </c>
      <c r="D27" s="45">
        <v>8286603</v>
      </c>
      <c r="E27" s="61">
        <f t="shared" si="0"/>
        <v>8286603</v>
      </c>
      <c r="F27" s="61">
        <v>7791629.8500000006</v>
      </c>
      <c r="G27" s="42">
        <v>6765218.3399999999</v>
      </c>
      <c r="H27" s="26"/>
      <c r="I27" s="27"/>
      <c r="J27" s="27">
        <f t="shared" si="1"/>
        <v>0.81640430222130833</v>
      </c>
      <c r="K27" s="27">
        <f t="shared" si="2"/>
        <v>0</v>
      </c>
      <c r="L27" s="28">
        <f t="shared" si="3"/>
        <v>1521384.6600000001</v>
      </c>
    </row>
    <row r="28" spans="2:12" ht="20.100000000000001" customHeight="1" x14ac:dyDescent="0.25">
      <c r="B28" s="29" t="s">
        <v>38</v>
      </c>
      <c r="C28" s="45">
        <v>0</v>
      </c>
      <c r="D28" s="45">
        <v>6951173</v>
      </c>
      <c r="E28" s="61">
        <f t="shared" si="0"/>
        <v>6951173</v>
      </c>
      <c r="F28" s="61">
        <v>6849490.0800000019</v>
      </c>
      <c r="G28" s="42">
        <v>6584408.21</v>
      </c>
      <c r="H28" s="26"/>
      <c r="I28" s="27"/>
      <c r="J28" s="27">
        <f t="shared" si="1"/>
        <v>0.9472369929506862</v>
      </c>
      <c r="K28" s="27">
        <f t="shared" si="2"/>
        <v>0</v>
      </c>
      <c r="L28" s="28">
        <f t="shared" si="3"/>
        <v>366764.79000000004</v>
      </c>
    </row>
    <row r="29" spans="2:12" ht="20.100000000000001" customHeight="1" x14ac:dyDescent="0.25">
      <c r="B29" s="29" t="s">
        <v>39</v>
      </c>
      <c r="C29" s="45">
        <v>0</v>
      </c>
      <c r="D29" s="45">
        <v>5349576</v>
      </c>
      <c r="E29" s="61">
        <f t="shared" si="0"/>
        <v>5349576</v>
      </c>
      <c r="F29" s="61">
        <v>5017040.6300000008</v>
      </c>
      <c r="G29" s="42">
        <v>4547852.6100000003</v>
      </c>
      <c r="H29" s="26"/>
      <c r="I29" s="27"/>
      <c r="J29" s="27">
        <f t="shared" si="1"/>
        <v>0.85013328346022199</v>
      </c>
      <c r="K29" s="27">
        <f t="shared" si="2"/>
        <v>0</v>
      </c>
      <c r="L29" s="28">
        <f t="shared" si="3"/>
        <v>801723.38999999966</v>
      </c>
    </row>
    <row r="30" spans="2:12" ht="20.100000000000001" customHeight="1" x14ac:dyDescent="0.25">
      <c r="B30" s="29" t="s">
        <v>40</v>
      </c>
      <c r="C30" s="45">
        <v>0</v>
      </c>
      <c r="D30" s="45">
        <v>6647782</v>
      </c>
      <c r="E30" s="61">
        <f t="shared" si="0"/>
        <v>6647782</v>
      </c>
      <c r="F30" s="61">
        <v>5936386.2300000004</v>
      </c>
      <c r="G30" s="42">
        <v>4747288.2</v>
      </c>
      <c r="H30" s="26"/>
      <c r="I30" s="27"/>
      <c r="J30" s="27">
        <f t="shared" si="1"/>
        <v>0.71411610669543624</v>
      </c>
      <c r="K30" s="27">
        <f t="shared" si="2"/>
        <v>0</v>
      </c>
      <c r="L30" s="28">
        <f t="shared" si="3"/>
        <v>1900493.7999999998</v>
      </c>
    </row>
    <row r="31" spans="2:12" ht="20.100000000000001" customHeight="1" x14ac:dyDescent="0.25">
      <c r="B31" s="29" t="s">
        <v>41</v>
      </c>
      <c r="C31" s="45">
        <v>0</v>
      </c>
      <c r="D31" s="45">
        <v>18308221</v>
      </c>
      <c r="E31" s="61">
        <f t="shared" si="0"/>
        <v>18308221</v>
      </c>
      <c r="F31" s="61">
        <v>17445664.919999998</v>
      </c>
      <c r="G31" s="42">
        <v>15260222.050000001</v>
      </c>
      <c r="H31" s="26"/>
      <c r="I31" s="27"/>
      <c r="J31" s="27">
        <f t="shared" si="1"/>
        <v>0.83351747010263866</v>
      </c>
      <c r="K31" s="27">
        <f t="shared" si="2"/>
        <v>0</v>
      </c>
      <c r="L31" s="28">
        <f t="shared" si="3"/>
        <v>3047998.9499999993</v>
      </c>
    </row>
    <row r="32" spans="2:12" ht="20.100000000000001" customHeight="1" x14ac:dyDescent="0.25">
      <c r="B32" s="29" t="s">
        <v>42</v>
      </c>
      <c r="C32" s="45">
        <v>0</v>
      </c>
      <c r="D32" s="45">
        <v>6453063</v>
      </c>
      <c r="E32" s="61">
        <f t="shared" si="0"/>
        <v>6453063</v>
      </c>
      <c r="F32" s="61">
        <v>5828052.709999999</v>
      </c>
      <c r="G32" s="42">
        <v>5300460.040000001</v>
      </c>
      <c r="H32" s="26"/>
      <c r="I32" s="27"/>
      <c r="J32" s="27">
        <f t="shared" si="1"/>
        <v>0.82138668722124686</v>
      </c>
      <c r="K32" s="27">
        <f t="shared" si="2"/>
        <v>0</v>
      </c>
      <c r="L32" s="28">
        <f t="shared" si="3"/>
        <v>1152602.959999999</v>
      </c>
    </row>
    <row r="33" spans="2:12" ht="20.100000000000001" customHeight="1" x14ac:dyDescent="0.25">
      <c r="B33" s="29" t="s">
        <v>43</v>
      </c>
      <c r="C33" s="45">
        <v>0</v>
      </c>
      <c r="D33" s="45">
        <v>4193958</v>
      </c>
      <c r="E33" s="61">
        <f t="shared" si="0"/>
        <v>4193958</v>
      </c>
      <c r="F33" s="61">
        <v>3608230.2899999996</v>
      </c>
      <c r="G33" s="42">
        <v>3433220.3699999996</v>
      </c>
      <c r="H33" s="26"/>
      <c r="I33" s="27"/>
      <c r="J33" s="27">
        <f t="shared" si="1"/>
        <v>0.81861105189894601</v>
      </c>
      <c r="K33" s="27">
        <f t="shared" si="2"/>
        <v>0</v>
      </c>
      <c r="L33" s="28">
        <f t="shared" si="3"/>
        <v>760737.63000000035</v>
      </c>
    </row>
    <row r="34" spans="2:12" ht="20.100000000000001" customHeight="1" x14ac:dyDescent="0.25">
      <c r="B34" s="29" t="s">
        <v>44</v>
      </c>
      <c r="C34" s="45">
        <v>0</v>
      </c>
      <c r="D34" s="45">
        <v>12168515</v>
      </c>
      <c r="E34" s="61">
        <f t="shared" si="0"/>
        <v>12168515</v>
      </c>
      <c r="F34" s="61">
        <v>10153581.790000003</v>
      </c>
      <c r="G34" s="42">
        <v>8924667.5899999999</v>
      </c>
      <c r="H34" s="26"/>
      <c r="I34" s="27"/>
      <c r="J34" s="27">
        <f t="shared" si="1"/>
        <v>0.73342290246591302</v>
      </c>
      <c r="K34" s="27">
        <f t="shared" si="2"/>
        <v>0</v>
      </c>
      <c r="L34" s="28">
        <f t="shared" si="3"/>
        <v>3243847.41</v>
      </c>
    </row>
    <row r="35" spans="2:12" ht="20.100000000000001" customHeight="1" x14ac:dyDescent="0.25">
      <c r="B35" s="29" t="s">
        <v>45</v>
      </c>
      <c r="C35" s="45">
        <v>0</v>
      </c>
      <c r="D35" s="45">
        <v>7001593</v>
      </c>
      <c r="E35" s="61">
        <f t="shared" si="0"/>
        <v>7001593</v>
      </c>
      <c r="F35" s="61">
        <v>6498533.0099999988</v>
      </c>
      <c r="G35" s="42">
        <v>5282386.8599999975</v>
      </c>
      <c r="H35" s="26"/>
      <c r="I35" s="27"/>
      <c r="J35" s="27">
        <f t="shared" si="1"/>
        <v>0.75445500188314252</v>
      </c>
      <c r="K35" s="27">
        <f t="shared" si="2"/>
        <v>0</v>
      </c>
      <c r="L35" s="28">
        <f t="shared" si="3"/>
        <v>1719206.1400000025</v>
      </c>
    </row>
    <row r="36" spans="2:12" ht="20.100000000000001" customHeight="1" x14ac:dyDescent="0.25">
      <c r="B36" s="29" t="s">
        <v>58</v>
      </c>
      <c r="C36" s="45">
        <v>0</v>
      </c>
      <c r="D36" s="45">
        <v>99045</v>
      </c>
      <c r="E36" s="61">
        <f t="shared" si="0"/>
        <v>99045</v>
      </c>
      <c r="F36" s="61">
        <v>76412.709999999992</v>
      </c>
      <c r="G36" s="42">
        <v>70707.569999999992</v>
      </c>
      <c r="H36" s="26"/>
      <c r="I36" s="27"/>
      <c r="J36" s="27">
        <f t="shared" si="1"/>
        <v>0.71389338179615314</v>
      </c>
      <c r="K36" s="27">
        <f t="shared" si="2"/>
        <v>0</v>
      </c>
      <c r="L36" s="28">
        <f t="shared" si="3"/>
        <v>28337.430000000008</v>
      </c>
    </row>
    <row r="37" spans="2:12" ht="20.100000000000001" customHeight="1" x14ac:dyDescent="0.25">
      <c r="B37" s="29" t="s">
        <v>47</v>
      </c>
      <c r="C37" s="45">
        <v>0</v>
      </c>
      <c r="D37" s="45">
        <v>0</v>
      </c>
      <c r="E37" s="61">
        <f t="shared" si="0"/>
        <v>0</v>
      </c>
      <c r="F37" s="61">
        <v>0</v>
      </c>
      <c r="G37" s="42">
        <v>0</v>
      </c>
      <c r="H37" s="26"/>
      <c r="I37" s="27"/>
      <c r="J37" s="27">
        <f t="shared" ref="J37:J39" si="4">IF(ISERROR(+G37/E37)=TRUE,0,++G37/E37)</f>
        <v>0</v>
      </c>
      <c r="K37" s="27">
        <f t="shared" ref="K37:K39" si="5">IF(ISERROR(+H37/E37)=TRUE,0,++H37/E37)</f>
        <v>0</v>
      </c>
      <c r="L37" s="28">
        <f t="shared" ref="L37:L39" si="6">+D37-G37</f>
        <v>0</v>
      </c>
    </row>
    <row r="38" spans="2:12" ht="20.100000000000001" customHeight="1" x14ac:dyDescent="0.25">
      <c r="B38" s="29" t="s">
        <v>48</v>
      </c>
      <c r="C38" s="45">
        <v>0</v>
      </c>
      <c r="D38" s="45">
        <v>56311436</v>
      </c>
      <c r="E38" s="61">
        <f t="shared" si="0"/>
        <v>56311436</v>
      </c>
      <c r="F38" s="61">
        <v>49224399.919999979</v>
      </c>
      <c r="G38" s="42">
        <v>41986355.650000006</v>
      </c>
      <c r="H38" s="26"/>
      <c r="I38" s="27"/>
      <c r="J38" s="27">
        <f t="shared" si="4"/>
        <v>0.74560974879063657</v>
      </c>
      <c r="K38" s="27">
        <f t="shared" si="5"/>
        <v>0</v>
      </c>
      <c r="L38" s="28">
        <f t="shared" si="6"/>
        <v>14325080.349999994</v>
      </c>
    </row>
    <row r="39" spans="2:12" ht="20.100000000000001" customHeight="1" x14ac:dyDescent="0.25">
      <c r="B39" s="29" t="s">
        <v>49</v>
      </c>
      <c r="C39" s="45">
        <v>0</v>
      </c>
      <c r="D39" s="45">
        <v>3082337</v>
      </c>
      <c r="E39" s="61">
        <f t="shared" si="0"/>
        <v>3082337</v>
      </c>
      <c r="F39" s="61">
        <v>2693867.08</v>
      </c>
      <c r="G39" s="42">
        <v>2553057.9099999992</v>
      </c>
      <c r="H39" s="26"/>
      <c r="I39" s="27"/>
      <c r="J39" s="27">
        <f t="shared" si="4"/>
        <v>0.82828643006913238</v>
      </c>
      <c r="K39" s="27">
        <f t="shared" si="5"/>
        <v>0</v>
      </c>
      <c r="L39" s="28">
        <f t="shared" si="6"/>
        <v>529279.09000000078</v>
      </c>
    </row>
    <row r="40" spans="2:12" ht="20.100000000000001" customHeight="1" x14ac:dyDescent="0.25">
      <c r="B40" s="29" t="s">
        <v>50</v>
      </c>
      <c r="C40" s="45">
        <v>0</v>
      </c>
      <c r="D40" s="45">
        <v>13964369</v>
      </c>
      <c r="E40" s="61">
        <f t="shared" si="0"/>
        <v>13964369</v>
      </c>
      <c r="F40" s="61">
        <v>12838938.310000001</v>
      </c>
      <c r="G40" s="42">
        <v>11841631.790000001</v>
      </c>
      <c r="H40" s="26"/>
      <c r="I40" s="27"/>
      <c r="J40" s="27">
        <f t="shared" si="1"/>
        <v>0.84798903480708654</v>
      </c>
      <c r="K40" s="27">
        <f t="shared" si="2"/>
        <v>0</v>
      </c>
      <c r="L40" s="28">
        <f t="shared" si="3"/>
        <v>2122737.209999999</v>
      </c>
    </row>
    <row r="41" spans="2:12" ht="20.100000000000001" customHeight="1" x14ac:dyDescent="0.25">
      <c r="B41" s="29" t="s">
        <v>51</v>
      </c>
      <c r="C41" s="45">
        <v>0</v>
      </c>
      <c r="D41" s="45">
        <v>19896206</v>
      </c>
      <c r="E41" s="61">
        <f t="shared" si="0"/>
        <v>19896206</v>
      </c>
      <c r="F41" s="61">
        <v>16672149.169999998</v>
      </c>
      <c r="G41" s="42">
        <v>12822963.709999997</v>
      </c>
      <c r="H41" s="26"/>
      <c r="I41" s="27"/>
      <c r="J41" s="27">
        <f t="shared" si="1"/>
        <v>0.64449291035687895</v>
      </c>
      <c r="K41" s="27">
        <f t="shared" si="2"/>
        <v>0</v>
      </c>
      <c r="L41" s="28">
        <f t="shared" si="3"/>
        <v>7073242.2900000028</v>
      </c>
    </row>
    <row r="42" spans="2:12" ht="20.100000000000001" customHeight="1" x14ac:dyDescent="0.25">
      <c r="B42" s="29" t="s">
        <v>52</v>
      </c>
      <c r="C42" s="45">
        <v>0</v>
      </c>
      <c r="D42" s="45">
        <v>25826575</v>
      </c>
      <c r="E42" s="61">
        <f t="shared" si="0"/>
        <v>25826575</v>
      </c>
      <c r="F42" s="61">
        <v>23758614.540000003</v>
      </c>
      <c r="G42" s="42">
        <v>19647233.100000005</v>
      </c>
      <c r="H42" s="26"/>
      <c r="I42" s="27"/>
      <c r="J42" s="27">
        <f t="shared" si="1"/>
        <v>0.76073707411842284</v>
      </c>
      <c r="K42" s="27">
        <f t="shared" si="2"/>
        <v>0</v>
      </c>
      <c r="L42" s="28">
        <f t="shared" si="3"/>
        <v>6179341.8999999948</v>
      </c>
    </row>
    <row r="43" spans="2:12" ht="20.100000000000001" customHeight="1" x14ac:dyDescent="0.25">
      <c r="B43" s="29" t="s">
        <v>53</v>
      </c>
      <c r="C43" s="45">
        <v>0</v>
      </c>
      <c r="D43" s="45">
        <v>22560234</v>
      </c>
      <c r="E43" s="61">
        <f t="shared" si="0"/>
        <v>22560234</v>
      </c>
      <c r="F43" s="61">
        <v>14501409.25</v>
      </c>
      <c r="G43" s="42">
        <v>11439838.65</v>
      </c>
      <c r="H43" s="26"/>
      <c r="I43" s="27"/>
      <c r="J43" s="27">
        <f t="shared" si="1"/>
        <v>0.50707978693838018</v>
      </c>
      <c r="K43" s="27">
        <f t="shared" si="2"/>
        <v>0</v>
      </c>
      <c r="L43" s="28">
        <f t="shared" si="3"/>
        <v>11120395.35</v>
      </c>
    </row>
    <row r="44" spans="2:12" ht="20.100000000000001" customHeight="1" x14ac:dyDescent="0.25">
      <c r="B44" s="29" t="s">
        <v>54</v>
      </c>
      <c r="C44" s="45">
        <v>0</v>
      </c>
      <c r="D44" s="45">
        <v>12418355</v>
      </c>
      <c r="E44" s="61">
        <f t="shared" si="0"/>
        <v>12418355</v>
      </c>
      <c r="F44" s="61">
        <v>6346629.8899999997</v>
      </c>
      <c r="G44" s="42">
        <v>4452213.0499999989</v>
      </c>
      <c r="H44" s="26"/>
      <c r="I44" s="27"/>
      <c r="J44" s="27">
        <f t="shared" si="1"/>
        <v>0.35851874503507097</v>
      </c>
      <c r="K44" s="27">
        <f t="shared" si="2"/>
        <v>0</v>
      </c>
      <c r="L44" s="28">
        <f t="shared" si="3"/>
        <v>7966141.9500000011</v>
      </c>
    </row>
    <row r="45" spans="2:12" ht="23.25" customHeight="1" x14ac:dyDescent="0.25">
      <c r="B45" s="52" t="s">
        <v>4</v>
      </c>
      <c r="C45" s="65">
        <f>SUM(C13:C44)</f>
        <v>0</v>
      </c>
      <c r="D45" s="65">
        <f t="shared" ref="D45:G45" si="7">SUM(D13:D44)</f>
        <v>525102041</v>
      </c>
      <c r="E45" s="65">
        <f t="shared" si="7"/>
        <v>525102041</v>
      </c>
      <c r="F45" s="65">
        <f t="shared" si="7"/>
        <v>462428969.93999994</v>
      </c>
      <c r="G45" s="65">
        <f t="shared" si="7"/>
        <v>401606410.9000001</v>
      </c>
      <c r="H45" s="53">
        <f t="shared" ref="H45" si="8">SUM(H13:H44)</f>
        <v>0</v>
      </c>
      <c r="I45" s="54">
        <f>IF(ISERROR(+#REF!/E45)=TRUE,0,++#REF!/E45)</f>
        <v>0</v>
      </c>
      <c r="J45" s="54">
        <f>IF(ISERROR(+G45/E45)=TRUE,0,++G45/E45)</f>
        <v>0.76481593965086125</v>
      </c>
      <c r="K45" s="54">
        <f>IF(ISERROR(+H45/E45)=TRUE,0,++H45/E45)</f>
        <v>0</v>
      </c>
      <c r="L45" s="55">
        <f>SUM(L13:L44)</f>
        <v>123495630.09999999</v>
      </c>
    </row>
    <row r="46" spans="2:12" x14ac:dyDescent="0.2">
      <c r="B46" s="11" t="s">
        <v>61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NOVIE</v>
      </c>
      <c r="K51" s="23"/>
    </row>
    <row r="52" spans="2:11" s="22" customFormat="1" x14ac:dyDescent="0.25">
      <c r="B52" s="22" t="s">
        <v>56</v>
      </c>
      <c r="C52" s="66">
        <f>+C45/$C$50</f>
        <v>0</v>
      </c>
      <c r="D52" s="40">
        <f>+D45/$C$50</f>
        <v>525.10204099999999</v>
      </c>
      <c r="E52" s="40">
        <f>+E45/$C$50</f>
        <v>525.10204099999999</v>
      </c>
      <c r="F52" s="40">
        <f>+F45/$C$50</f>
        <v>462.42896993999994</v>
      </c>
      <c r="G52" s="40">
        <f>+G45/$C$50</f>
        <v>401.60641090000007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G15" sqref="G15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80" t="s">
        <v>60</v>
      </c>
      <c r="C6" s="80"/>
      <c r="D6" s="80"/>
      <c r="E6" s="80"/>
      <c r="F6" s="80"/>
      <c r="G6" s="80"/>
      <c r="H6" s="80"/>
      <c r="I6" s="80"/>
      <c r="J6" s="80"/>
      <c r="K6" s="80"/>
      <c r="L6" s="80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7" t="s">
        <v>20</v>
      </c>
      <c r="C11" s="86" t="s">
        <v>0</v>
      </c>
      <c r="D11" s="86"/>
      <c r="E11" s="84" t="s">
        <v>8</v>
      </c>
      <c r="F11" s="84" t="s">
        <v>22</v>
      </c>
      <c r="G11" s="84" t="s">
        <v>62</v>
      </c>
      <c r="H11" s="84" t="s">
        <v>15</v>
      </c>
      <c r="I11" s="90" t="s">
        <v>17</v>
      </c>
      <c r="J11" s="90"/>
      <c r="K11" s="90"/>
      <c r="L11" s="82" t="s">
        <v>16</v>
      </c>
    </row>
    <row r="12" spans="1:13" s="5" customFormat="1" ht="46.5" customHeight="1" x14ac:dyDescent="0.25">
      <c r="B12" s="88"/>
      <c r="C12" s="50" t="s">
        <v>3</v>
      </c>
      <c r="D12" s="50" t="s">
        <v>2</v>
      </c>
      <c r="E12" s="85"/>
      <c r="F12" s="85"/>
      <c r="G12" s="85"/>
      <c r="H12" s="85"/>
      <c r="I12" s="50" t="s">
        <v>9</v>
      </c>
      <c r="J12" s="50" t="s">
        <v>10</v>
      </c>
      <c r="K12" s="51" t="s">
        <v>11</v>
      </c>
      <c r="L12" s="83"/>
    </row>
    <row r="13" spans="1:13" ht="20.100000000000001" customHeight="1" x14ac:dyDescent="0.25">
      <c r="B13" s="17" t="s">
        <v>51</v>
      </c>
      <c r="C13" s="18">
        <v>0</v>
      </c>
      <c r="D13" s="18">
        <v>1030682</v>
      </c>
      <c r="E13" s="79">
        <f>+D13</f>
        <v>1030682</v>
      </c>
      <c r="F13" s="73">
        <v>197498.87000000005</v>
      </c>
      <c r="G13" s="8">
        <v>164863.44</v>
      </c>
      <c r="H13" s="8"/>
      <c r="I13" s="12">
        <f>IF(ISERROR(+#REF!/E13)=TRUE,0,++#REF!/E13)</f>
        <v>0</v>
      </c>
      <c r="J13" s="12">
        <f>IF(ISERROR(+G13/E13)=TRUE,0,++G13/E13)</f>
        <v>0.15995567983141259</v>
      </c>
      <c r="K13" s="12">
        <f>IF(ISERROR(+H13/E13)=TRUE,0,++H13/E13)</f>
        <v>0</v>
      </c>
      <c r="L13" s="14">
        <f>+D13-G13</f>
        <v>865818.56</v>
      </c>
    </row>
    <row r="14" spans="1:13" ht="20.100000000000001" customHeight="1" x14ac:dyDescent="0.25">
      <c r="B14" s="16" t="s">
        <v>52</v>
      </c>
      <c r="C14" s="19">
        <v>0</v>
      </c>
      <c r="D14" s="19">
        <v>1435511</v>
      </c>
      <c r="E14" s="59">
        <f t="shared" ref="E14:E16" si="0">+D14</f>
        <v>1435511</v>
      </c>
      <c r="F14" s="59">
        <v>654078.28</v>
      </c>
      <c r="G14" s="9">
        <v>593571.28</v>
      </c>
      <c r="H14" s="9"/>
      <c r="I14" s="13">
        <f>IF(ISERROR(+#REF!/E14)=TRUE,0,++#REF!/E14)</f>
        <v>0</v>
      </c>
      <c r="J14" s="13">
        <f>IF(ISERROR(+G14/E14)=TRUE,0,++G14/E14)</f>
        <v>0.41349127941200037</v>
      </c>
      <c r="K14" s="13">
        <f>IF(ISERROR(+H14/E14)=TRUE,0,++H14/E14)</f>
        <v>0</v>
      </c>
      <c r="L14" s="15">
        <f>+D14-G14</f>
        <v>841939.72</v>
      </c>
    </row>
    <row r="15" spans="1:13" ht="20.100000000000001" customHeight="1" x14ac:dyDescent="0.25">
      <c r="B15" s="16" t="s">
        <v>53</v>
      </c>
      <c r="C15" s="19">
        <v>0</v>
      </c>
      <c r="D15" s="19">
        <v>1675429</v>
      </c>
      <c r="E15" s="59">
        <f t="shared" si="0"/>
        <v>1675429</v>
      </c>
      <c r="F15" s="59">
        <v>723706.57</v>
      </c>
      <c r="G15" s="9">
        <v>717939.57</v>
      </c>
      <c r="H15" s="9"/>
      <c r="I15" s="13">
        <f>IF(ISERROR(+#REF!/E15)=TRUE,0,++#REF!/E15)</f>
        <v>0</v>
      </c>
      <c r="J15" s="13">
        <f>IF(ISERROR(+G15/E15)=TRUE,0,++G15/E15)</f>
        <v>0.42851088885294447</v>
      </c>
      <c r="K15" s="13">
        <f>IF(ISERROR(+H15/E15)=TRUE,0,++H15/E15)</f>
        <v>0</v>
      </c>
      <c r="L15" s="15">
        <f>+D15-G15</f>
        <v>957489.43</v>
      </c>
    </row>
    <row r="16" spans="1:13" ht="20.100000000000001" customHeight="1" x14ac:dyDescent="0.25">
      <c r="B16" s="68" t="s">
        <v>54</v>
      </c>
      <c r="C16" s="69">
        <v>0</v>
      </c>
      <c r="D16" s="69">
        <v>916305</v>
      </c>
      <c r="E16" s="74">
        <f t="shared" si="0"/>
        <v>916305</v>
      </c>
      <c r="F16" s="74">
        <v>187772.62</v>
      </c>
      <c r="G16" s="70">
        <v>157793</v>
      </c>
      <c r="H16" s="70"/>
      <c r="I16" s="71">
        <f>IF(ISERROR(+#REF!/E16)=TRUE,0,++#REF!/E16)</f>
        <v>0</v>
      </c>
      <c r="J16" s="71">
        <f>IF(ISERROR(+G16/E16)=TRUE,0,++G16/E16)</f>
        <v>0.17220576118213912</v>
      </c>
      <c r="K16" s="71">
        <f>IF(ISERROR(+H16/E16)=TRUE,0,++H16/E16)</f>
        <v>0</v>
      </c>
      <c r="L16" s="72">
        <f>+D16-G16</f>
        <v>758512</v>
      </c>
    </row>
    <row r="17" spans="2:12" ht="23.25" customHeight="1" x14ac:dyDescent="0.25">
      <c r="B17" s="52" t="s">
        <v>4</v>
      </c>
      <c r="C17" s="65">
        <f t="shared" ref="C17:H17" si="1">SUM(C13:C16)</f>
        <v>0</v>
      </c>
      <c r="D17" s="65">
        <f t="shared" si="1"/>
        <v>5057927</v>
      </c>
      <c r="E17" s="65">
        <f t="shared" si="1"/>
        <v>5057927</v>
      </c>
      <c r="F17" s="65">
        <f t="shared" si="1"/>
        <v>1763056.3400000003</v>
      </c>
      <c r="G17" s="65">
        <f t="shared" si="1"/>
        <v>1634167.29</v>
      </c>
      <c r="H17" s="53">
        <f t="shared" si="1"/>
        <v>0</v>
      </c>
      <c r="I17" s="54">
        <f>IF(ISERROR(+#REF!/E17)=TRUE,0,++#REF!/E17)</f>
        <v>0</v>
      </c>
      <c r="J17" s="54">
        <f>IF(ISERROR(+G17/E17)=TRUE,0,++G17/E17)</f>
        <v>0.32309032732184551</v>
      </c>
      <c r="K17" s="54">
        <f>IF(ISERROR(+H17/E17)=TRUE,0,++H17/E17)</f>
        <v>0</v>
      </c>
      <c r="L17" s="55">
        <f>SUM(L13:L16)</f>
        <v>3423759.71</v>
      </c>
    </row>
    <row r="18" spans="2:12" x14ac:dyDescent="0.2">
      <c r="B18" s="11" t="s">
        <v>61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55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AL MES DE NOVIE</v>
      </c>
      <c r="K23" s="23"/>
    </row>
    <row r="24" spans="2:12" s="22" customFormat="1" x14ac:dyDescent="0.25">
      <c r="B24" s="22" t="s">
        <v>56</v>
      </c>
      <c r="C24" s="66">
        <f>+C17/$C$22</f>
        <v>0</v>
      </c>
      <c r="D24" s="40">
        <f>+D17/$C$22</f>
        <v>5.0579270000000003</v>
      </c>
      <c r="E24" s="40">
        <f>+E17/$C$22</f>
        <v>5.0579270000000003</v>
      </c>
      <c r="F24" s="40">
        <f>+F17/$C$22</f>
        <v>1.7630563400000003</v>
      </c>
      <c r="G24" s="40">
        <f>+G17/$C$22</f>
        <v>1.6341672899999999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2020-01-06T22:14:13Z</dcterms:modified>
</cp:coreProperties>
</file>