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8915" windowHeight="11310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  <sheet name="RD" sheetId="6" r:id="rId6"/>
  </sheets>
  <definedNames>
    <definedName name="_xlnm.Print_Area" localSheetId="4">DYT!$B$2:$F$15</definedName>
    <definedName name="_xlnm.Print_Area" localSheetId="5">RD!$B$2:$F$9</definedName>
    <definedName name="_xlnm.Print_Area" localSheetId="2">RDR!$B$2:$F$31</definedName>
    <definedName name="_xlnm.Print_Area" localSheetId="1">RO!$B$2:$F$55</definedName>
    <definedName name="_xlnm.Print_Area" localSheetId="3">ROOC!$B$2:$F$11</definedName>
    <definedName name="_xlnm.Print_Area" localSheetId="0">'TODA FUENTE'!$B$2:$F$55</definedName>
  </definedNames>
  <calcPr calcId="145621"/>
</workbook>
</file>

<file path=xl/calcChain.xml><?xml version="1.0" encoding="utf-8"?>
<calcChain xmlns="http://schemas.openxmlformats.org/spreadsheetml/2006/main">
  <c r="D53" i="1" l="1"/>
  <c r="E8" i="6"/>
  <c r="D8" i="6"/>
  <c r="C8" i="6"/>
  <c r="D14" i="5"/>
  <c r="C14" i="5"/>
  <c r="F7" i="6"/>
  <c r="E6" i="6"/>
  <c r="D6" i="6"/>
  <c r="C6" i="6"/>
  <c r="F8" i="4"/>
  <c r="D53" i="2"/>
  <c r="C53" i="2"/>
  <c r="C43" i="2" s="1"/>
  <c r="D52" i="2"/>
  <c r="F39" i="2"/>
  <c r="D43" i="2"/>
  <c r="F28" i="2"/>
  <c r="C33" i="2"/>
  <c r="D33" i="2"/>
  <c r="F6" i="6" l="1"/>
  <c r="F8" i="6"/>
  <c r="F53" i="2"/>
  <c r="F52" i="2"/>
  <c r="F51" i="2"/>
  <c r="F50" i="2"/>
  <c r="F49" i="2"/>
  <c r="F48" i="2"/>
  <c r="F47" i="2"/>
  <c r="F46" i="2"/>
  <c r="F45" i="2"/>
  <c r="F44" i="2"/>
  <c r="F42" i="2"/>
  <c r="F41" i="2"/>
  <c r="F40" i="2"/>
  <c r="F38" i="2"/>
  <c r="F37" i="2"/>
  <c r="F36" i="2"/>
  <c r="F34" i="2"/>
  <c r="F32" i="2"/>
  <c r="F31" i="2"/>
  <c r="F30" i="2"/>
  <c r="F29" i="2"/>
  <c r="F27" i="2"/>
  <c r="F26" i="2"/>
  <c r="F25" i="2"/>
  <c r="F24" i="2"/>
  <c r="F23" i="2"/>
  <c r="F22" i="2"/>
  <c r="F21" i="2"/>
  <c r="F19" i="2"/>
  <c r="F18" i="2"/>
  <c r="F16" i="2"/>
  <c r="F15" i="2"/>
  <c r="F14" i="2"/>
  <c r="F13" i="2"/>
  <c r="F12" i="2"/>
  <c r="F11" i="2"/>
  <c r="F10" i="2"/>
  <c r="F9" i="2"/>
  <c r="F8" i="2"/>
  <c r="F7" i="2"/>
  <c r="E54" i="1"/>
  <c r="C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C53" i="1" l="1"/>
  <c r="D52" i="1"/>
  <c r="E33" i="1"/>
  <c r="D33" i="1"/>
  <c r="C33" i="1"/>
  <c r="C35" i="1" l="1"/>
  <c r="D35" i="1"/>
  <c r="E35" i="1"/>
  <c r="F13" i="5" l="1"/>
  <c r="F12" i="5"/>
  <c r="F29" i="3"/>
  <c r="E10" i="5" l="1"/>
  <c r="D10" i="5"/>
  <c r="C10" i="5"/>
  <c r="E6" i="5"/>
  <c r="D6" i="5"/>
  <c r="C6" i="5"/>
  <c r="E43" i="1"/>
  <c r="D43" i="1"/>
  <c r="E17" i="1"/>
  <c r="D17" i="1"/>
  <c r="C17" i="1"/>
  <c r="C43" i="1"/>
  <c r="C20" i="1"/>
  <c r="D20" i="1"/>
  <c r="E20" i="1"/>
  <c r="F20" i="1" l="1"/>
  <c r="D54" i="1"/>
  <c r="E14" i="5"/>
  <c r="F14" i="5" s="1"/>
  <c r="E6" i="4"/>
  <c r="E10" i="4" s="1"/>
  <c r="D6" i="4"/>
  <c r="D10" i="4" s="1"/>
  <c r="C6" i="4"/>
  <c r="C10" i="4" s="1"/>
  <c r="E25" i="3"/>
  <c r="D25" i="3"/>
  <c r="C25" i="3"/>
  <c r="E22" i="3"/>
  <c r="D22" i="3"/>
  <c r="C22" i="3"/>
  <c r="E10" i="3"/>
  <c r="D10" i="3"/>
  <c r="C10" i="3"/>
  <c r="E8" i="3"/>
  <c r="D8" i="3"/>
  <c r="C8" i="3"/>
  <c r="E6" i="3"/>
  <c r="D6" i="3"/>
  <c r="C6" i="3"/>
  <c r="E43" i="2"/>
  <c r="F43" i="2" s="1"/>
  <c r="E35" i="2"/>
  <c r="F35" i="2" s="1"/>
  <c r="D35" i="2"/>
  <c r="C35" i="2"/>
  <c r="E33" i="2"/>
  <c r="F33" i="2" s="1"/>
  <c r="E20" i="2"/>
  <c r="F20" i="2" s="1"/>
  <c r="D20" i="2"/>
  <c r="C20" i="2"/>
  <c r="E17" i="2"/>
  <c r="F17" i="2" s="1"/>
  <c r="D17" i="2"/>
  <c r="C17" i="2"/>
  <c r="E6" i="2"/>
  <c r="F6" i="2" s="1"/>
  <c r="D6" i="2"/>
  <c r="C6" i="2"/>
  <c r="E6" i="1"/>
  <c r="D6" i="1"/>
  <c r="C6" i="1"/>
  <c r="F54" i="1" l="1"/>
  <c r="C30" i="3"/>
  <c r="D30" i="3"/>
  <c r="E30" i="3"/>
  <c r="D54" i="2"/>
  <c r="E54" i="2"/>
  <c r="F54" i="2" s="1"/>
  <c r="C54" i="2"/>
  <c r="F11" i="5"/>
  <c r="F10" i="5"/>
  <c r="F9" i="5"/>
  <c r="F8" i="5"/>
  <c r="F7" i="5"/>
  <c r="F6" i="5"/>
  <c r="F10" i="4"/>
  <c r="F9" i="4"/>
  <c r="F7" i="4"/>
  <c r="F6" i="4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30" i="3" l="1"/>
</calcChain>
</file>

<file path=xl/sharedStrings.xml><?xml version="1.0" encoding="utf-8"?>
<sst xmlns="http://schemas.openxmlformats.org/spreadsheetml/2006/main" count="182" uniqueCount="34">
  <si>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</si>
  <si>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</si>
  <si>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</si>
  <si>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</si>
  <si>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</si>
  <si>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</si>
  <si>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</si>
  <si>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</si>
  <si>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</si>
  <si>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</si>
  <si>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</si>
  <si>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Marzo</t>
  </si>
  <si>
    <t>EJECUCION DE LOS PROGRAMAS PRESUPUESTALES AL I TRIMESTRE DEL AÑO FISCAL 2015 DEL PLIEGO 011 MINSA - TODA FUENTE</t>
  </si>
  <si>
    <t>DEVENGADO
AL 31.03.15</t>
  </si>
  <si>
    <t>0001: PROGRAMA ARTICULADO NUTRICIONAL</t>
  </si>
  <si>
    <t>0002: SALUD MATERNO NEONATAL</t>
  </si>
  <si>
    <t>0016: TBC-VIH/SIDA</t>
  </si>
  <si>
    <t>0017: ENFERMEDADES METAXENICAS Y ZOONOSIS</t>
  </si>
  <si>
    <t>0018: ENFERMEDADES NO TRANSMISIBLES</t>
  </si>
  <si>
    <t>0024: PREVENCION Y CONTROL DEL CANCER</t>
  </si>
  <si>
    <t>0068: REDUCCION DE VULNERABILIDAD Y ATENCION DE EMERGENCIAS POR DESASTRES</t>
  </si>
  <si>
    <t>0104: REDUCCION DE LA MORTALIDAD POR EMERGENCIAS Y URGENCIAS MEDICAS</t>
  </si>
  <si>
    <t>9001: ACCIONES CENTRALES</t>
  </si>
  <si>
    <t>9002: ASIGNACIONES PRESUPUESTARIAS QUE NO RESULTAN EN PRODUCTOS</t>
  </si>
  <si>
    <t>0129: PREVENCION Y MANEJO DE CONDICIONES SECUNDARIAS DE SALUD EN PERSONAS CON DISCAPACIDAD</t>
  </si>
  <si>
    <t>0131: CONTROL Y PREVENCION EN SALUD MENTAL</t>
  </si>
  <si>
    <t xml:space="preserve">9001: ACCIONES CENTRALES </t>
  </si>
  <si>
    <t xml:space="preserve"> 9002: ASIGNACIONES PRESUPUESTARIAS QUE NO RESULTAN EN PRODUCTOS  </t>
  </si>
  <si>
    <t>EJECUCION DE LOS PROGRAMAS PRESUPUESTALES AL I TRIMESTRE DEL AÑO FISCAL 2015 DEL PLIEGO 011 MINSA - RECURSOS ORDINARIOS</t>
  </si>
  <si>
    <t>EJECUCION DE LOS PROGRAMAS PRESUPUESTALES AL I TRIMESTRE DEL AÑO FISCAL 2015 DEL PLIEGO 011 MINSA - RECURSOS DIRECTAMENTE RECAUDADOS</t>
  </si>
  <si>
    <t>EJECUCION DE LOS PROGRAMAS PRESUPUESTALES AL I TRIMESTRE DEL AÑO FISCAL 2015 DEL PLIEGO 011 MINSA - ROOC</t>
  </si>
  <si>
    <t>EJECUCION DE LOS PROGRAMAS PRESUPUESTALES AL I TRIMESTRE DEL AÑO FISCAL 2015 DEL PLIEGO 011 MINSA - DONACIONES Y TRANSFERENCIAS</t>
  </si>
  <si>
    <t>EJECUCION DE LOS PROGRAMAS PRESUPUESTALES AL I TRIMESTRE DEL AÑO FISCAL 2015 DEL PLIEGO 011 MINSA - RECURSOS DETERMINADOS</t>
  </si>
  <si>
    <t xml:space="preserve">9002: ASIGNACIONES PRESUPUESTARIAS QUE NO RESULTAN EN PRODUCTOS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</si>
</sst>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164" fontId="0" fillId="0" borderId="1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3" fontId="2" fillId="0" borderId="4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9" fontId="4" fillId="0" borderId="4" xfId="1" applyFont="1" applyBorder="1" applyAlignment="1">
      <alignment vertical="center"/>
    </xf>
    <xf numFmtId="9" fontId="4" fillId="0" borderId="7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3" fontId="2" fillId="0" borderId="4" xfId="3" applyNumberFormat="1" applyFont="1" applyBorder="1" applyAlignment="1">
      <alignment horizontal="left" vertical="center" indent="4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7"/>
  <sheetViews>
    <sheetView showGridLines="0" tabSelected="1" zoomScaleNormal="100" workbookViewId="0">
      <selection activeCell="D54" sqref="D54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7"/>
    <col min="7" max="16384" width="11.42578125" style="1"/>
  </cols>
  <sheetData>
    <row r="2" spans="2:6" ht="51.75" customHeight="1" x14ac:dyDescent="0.25">
      <c r="B2" s="43" t="s">
        <v>12</v>
      </c>
      <c r="C2" s="43"/>
      <c r="D2" s="43"/>
      <c r="E2" s="43"/>
      <c r="F2" s="43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13</v>
      </c>
      <c r="F5" s="10" t="s">
        <v>10</v>
      </c>
    </row>
    <row r="6" spans="2:6" x14ac:dyDescent="0.25">
      <c r="B6" s="2" t="s">
        <v>0</v>
      </c>
      <c r="C6" s="3">
        <f>SUM(C7:C16)</f>
        <v>999959044</v>
      </c>
      <c r="D6" s="3">
        <f>SUM(D7:D16)</f>
        <v>717400536</v>
      </c>
      <c r="E6" s="3">
        <f>SUM(E7:E16)</f>
        <v>136625678</v>
      </c>
      <c r="F6" s="32">
        <f>IF(E6=0,"0%",+E6/D6)</f>
        <v>0.19044546406639429</v>
      </c>
    </row>
    <row r="7" spans="2:6" x14ac:dyDescent="0.25">
      <c r="B7" s="20" t="s">
        <v>14</v>
      </c>
      <c r="C7" s="21">
        <v>0</v>
      </c>
      <c r="D7" s="21">
        <v>842891</v>
      </c>
      <c r="E7" s="21">
        <v>195840</v>
      </c>
      <c r="F7" s="33">
        <f t="shared" ref="F7:F54" si="0">IF(E7=0,"0%",+E7/D7)</f>
        <v>0.23234320926430582</v>
      </c>
    </row>
    <row r="8" spans="2:6" x14ac:dyDescent="0.25">
      <c r="B8" s="22" t="s">
        <v>15</v>
      </c>
      <c r="C8" s="23">
        <v>0</v>
      </c>
      <c r="D8" s="23">
        <v>198156</v>
      </c>
      <c r="E8" s="23">
        <v>49814</v>
      </c>
      <c r="F8" s="34">
        <f t="shared" si="0"/>
        <v>0.25138779547427281</v>
      </c>
    </row>
    <row r="9" spans="2:6" x14ac:dyDescent="0.25">
      <c r="B9" s="22" t="s">
        <v>16</v>
      </c>
      <c r="C9" s="23">
        <v>0</v>
      </c>
      <c r="D9" s="23">
        <v>463129</v>
      </c>
      <c r="E9" s="23">
        <v>121928</v>
      </c>
      <c r="F9" s="34">
        <f t="shared" si="0"/>
        <v>0.26327006082538557</v>
      </c>
    </row>
    <row r="10" spans="2:6" x14ac:dyDescent="0.25">
      <c r="B10" s="22" t="s">
        <v>17</v>
      </c>
      <c r="C10" s="23">
        <v>0</v>
      </c>
      <c r="D10" s="23">
        <v>442071</v>
      </c>
      <c r="E10" s="23">
        <v>87636</v>
      </c>
      <c r="F10" s="34">
        <f t="shared" si="0"/>
        <v>0.19823964928710547</v>
      </c>
    </row>
    <row r="11" spans="2:6" x14ac:dyDescent="0.25">
      <c r="B11" s="22" t="s">
        <v>18</v>
      </c>
      <c r="C11" s="23">
        <v>0</v>
      </c>
      <c r="D11" s="23">
        <v>4074129</v>
      </c>
      <c r="E11" s="23">
        <v>498531</v>
      </c>
      <c r="F11" s="34">
        <f t="shared" si="0"/>
        <v>0.12236505029664009</v>
      </c>
    </row>
    <row r="12" spans="2:6" x14ac:dyDescent="0.25">
      <c r="B12" s="22" t="s">
        <v>19</v>
      </c>
      <c r="C12" s="23">
        <v>0</v>
      </c>
      <c r="D12" s="23">
        <v>176089</v>
      </c>
      <c r="E12" s="23">
        <v>12840</v>
      </c>
      <c r="F12" s="34">
        <f t="shared" si="0"/>
        <v>7.2917672313432408E-2</v>
      </c>
    </row>
    <row r="13" spans="2:6" x14ac:dyDescent="0.25">
      <c r="B13" s="22" t="s">
        <v>20</v>
      </c>
      <c r="C13" s="23">
        <v>203313</v>
      </c>
      <c r="D13" s="23">
        <v>278265</v>
      </c>
      <c r="E13" s="23">
        <v>41163</v>
      </c>
      <c r="F13" s="34">
        <f t="shared" si="0"/>
        <v>0.14792733545361436</v>
      </c>
    </row>
    <row r="14" spans="2:6" x14ac:dyDescent="0.25">
      <c r="B14" s="22" t="s">
        <v>21</v>
      </c>
      <c r="C14" s="23">
        <v>0</v>
      </c>
      <c r="D14" s="23">
        <v>83727</v>
      </c>
      <c r="E14" s="23">
        <v>28416</v>
      </c>
      <c r="F14" s="34">
        <f t="shared" si="0"/>
        <v>0.33938872765057865</v>
      </c>
    </row>
    <row r="15" spans="2:6" x14ac:dyDescent="0.25">
      <c r="B15" s="22" t="s">
        <v>22</v>
      </c>
      <c r="C15" s="23">
        <v>985456878</v>
      </c>
      <c r="D15" s="23">
        <v>692422887</v>
      </c>
      <c r="E15" s="23">
        <v>130989777</v>
      </c>
      <c r="F15" s="34">
        <f t="shared" si="0"/>
        <v>0.18917597823423765</v>
      </c>
    </row>
    <row r="16" spans="2:6" x14ac:dyDescent="0.25">
      <c r="B16" s="22" t="s">
        <v>23</v>
      </c>
      <c r="C16" s="23">
        <v>14298853</v>
      </c>
      <c r="D16" s="23">
        <v>18419192</v>
      </c>
      <c r="E16" s="23">
        <v>4599733</v>
      </c>
      <c r="F16" s="34">
        <f t="shared" si="0"/>
        <v>0.2497250150820948</v>
      </c>
    </row>
    <row r="17" spans="2:6" x14ac:dyDescent="0.25">
      <c r="B17" s="2" t="s">
        <v>1</v>
      </c>
      <c r="C17" s="3">
        <f>SUM(C18:C19)</f>
        <v>36160872</v>
      </c>
      <c r="D17" s="3">
        <f>SUM(D18:D19)</f>
        <v>47195296</v>
      </c>
      <c r="E17" s="3">
        <f>SUM(E18:E19)</f>
        <v>11341973</v>
      </c>
      <c r="F17" s="32">
        <f t="shared" si="0"/>
        <v>0.2403199886700573</v>
      </c>
    </row>
    <row r="18" spans="2:6" x14ac:dyDescent="0.25">
      <c r="B18" s="20" t="s">
        <v>22</v>
      </c>
      <c r="C18" s="21">
        <v>850000</v>
      </c>
      <c r="D18" s="21">
        <v>1300641</v>
      </c>
      <c r="E18" s="21">
        <v>2225</v>
      </c>
      <c r="F18" s="33">
        <f t="shared" si="0"/>
        <v>1.7106949573325767E-3</v>
      </c>
    </row>
    <row r="19" spans="2:6" x14ac:dyDescent="0.25">
      <c r="B19" s="22" t="s">
        <v>23</v>
      </c>
      <c r="C19" s="23">
        <v>35310872</v>
      </c>
      <c r="D19" s="23">
        <v>45894655</v>
      </c>
      <c r="E19" s="23">
        <v>11339748</v>
      </c>
      <c r="F19" s="34">
        <f t="shared" si="0"/>
        <v>0.24708210574847986</v>
      </c>
    </row>
    <row r="20" spans="2:6" x14ac:dyDescent="0.25">
      <c r="B20" s="2" t="s">
        <v>2</v>
      </c>
      <c r="C20" s="3">
        <f>SUM(C21:C32)</f>
        <v>1007651387</v>
      </c>
      <c r="D20" s="3">
        <f t="shared" ref="D20:E20" si="1">SUM(D21:D32)</f>
        <v>940355977</v>
      </c>
      <c r="E20" s="3">
        <f t="shared" si="1"/>
        <v>170208381</v>
      </c>
      <c r="F20" s="32">
        <f t="shared" si="0"/>
        <v>0.18100419964683226</v>
      </c>
    </row>
    <row r="21" spans="2:6" x14ac:dyDescent="0.25">
      <c r="B21" s="20" t="s">
        <v>14</v>
      </c>
      <c r="C21" s="21">
        <v>271004021</v>
      </c>
      <c r="D21" s="21">
        <v>229087218</v>
      </c>
      <c r="E21" s="21">
        <v>104559215</v>
      </c>
      <c r="F21" s="33">
        <f t="shared" si="0"/>
        <v>0.45641662556659973</v>
      </c>
    </row>
    <row r="22" spans="2:6" x14ac:dyDescent="0.25">
      <c r="B22" s="22" t="s">
        <v>15</v>
      </c>
      <c r="C22" s="23">
        <v>54126133</v>
      </c>
      <c r="D22" s="23">
        <v>34991951</v>
      </c>
      <c r="E22" s="23">
        <v>5660917</v>
      </c>
      <c r="F22" s="34">
        <f t="shared" si="0"/>
        <v>0.16177768996075698</v>
      </c>
    </row>
    <row r="23" spans="2:6" x14ac:dyDescent="0.25">
      <c r="B23" s="22" t="s">
        <v>16</v>
      </c>
      <c r="C23" s="23">
        <v>81114770</v>
      </c>
      <c r="D23" s="23">
        <v>85944035</v>
      </c>
      <c r="E23" s="23">
        <v>11041580</v>
      </c>
      <c r="F23" s="34">
        <f t="shared" si="0"/>
        <v>0.12847407036451106</v>
      </c>
    </row>
    <row r="24" spans="2:6" x14ac:dyDescent="0.25">
      <c r="B24" s="22" t="s">
        <v>17</v>
      </c>
      <c r="C24" s="23">
        <v>29219967</v>
      </c>
      <c r="D24" s="23">
        <v>28875111</v>
      </c>
      <c r="E24" s="23">
        <v>1491731</v>
      </c>
      <c r="F24" s="34">
        <f t="shared" si="0"/>
        <v>5.1661481058895321E-2</v>
      </c>
    </row>
    <row r="25" spans="2:6" x14ac:dyDescent="0.25">
      <c r="B25" s="22" t="s">
        <v>18</v>
      </c>
      <c r="C25" s="23">
        <v>9598182</v>
      </c>
      <c r="D25" s="23">
        <v>10465091</v>
      </c>
      <c r="E25" s="23">
        <v>522107</v>
      </c>
      <c r="F25" s="34">
        <f t="shared" si="0"/>
        <v>4.9890344957344374E-2</v>
      </c>
    </row>
    <row r="26" spans="2:6" x14ac:dyDescent="0.25">
      <c r="B26" s="22" t="s">
        <v>19</v>
      </c>
      <c r="C26" s="23">
        <v>44082985</v>
      </c>
      <c r="D26" s="23">
        <v>41967653</v>
      </c>
      <c r="E26" s="23">
        <v>11374588</v>
      </c>
      <c r="F26" s="34">
        <f t="shared" si="0"/>
        <v>0.27103226382471279</v>
      </c>
    </row>
    <row r="27" spans="2:6" x14ac:dyDescent="0.25">
      <c r="B27" s="22" t="s">
        <v>20</v>
      </c>
      <c r="C27" s="23">
        <v>26221868</v>
      </c>
      <c r="D27" s="23">
        <v>26359318</v>
      </c>
      <c r="E27" s="23">
        <v>1421568</v>
      </c>
      <c r="F27" s="34">
        <f t="shared" si="0"/>
        <v>5.3930378623604752E-2</v>
      </c>
    </row>
    <row r="28" spans="2:6" x14ac:dyDescent="0.25">
      <c r="B28" s="22" t="s">
        <v>21</v>
      </c>
      <c r="C28" s="23">
        <v>15835576</v>
      </c>
      <c r="D28" s="23">
        <v>16146183</v>
      </c>
      <c r="E28" s="23">
        <v>192482</v>
      </c>
      <c r="F28" s="34">
        <f t="shared" si="0"/>
        <v>1.1921207631549822E-2</v>
      </c>
    </row>
    <row r="29" spans="2:6" x14ac:dyDescent="0.25">
      <c r="B29" s="22" t="s">
        <v>24</v>
      </c>
      <c r="C29" s="23">
        <v>11033753</v>
      </c>
      <c r="D29" s="23">
        <v>1219709</v>
      </c>
      <c r="E29" s="23">
        <v>48679</v>
      </c>
      <c r="F29" s="34">
        <f t="shared" si="0"/>
        <v>3.9910339269448696E-2</v>
      </c>
    </row>
    <row r="30" spans="2:6" x14ac:dyDescent="0.25">
      <c r="B30" s="22" t="s">
        <v>25</v>
      </c>
      <c r="C30" s="23">
        <v>26037333</v>
      </c>
      <c r="D30" s="23">
        <v>2145201</v>
      </c>
      <c r="E30" s="23">
        <v>0</v>
      </c>
      <c r="F30" s="34" t="str">
        <f t="shared" si="0"/>
        <v>0%</v>
      </c>
    </row>
    <row r="31" spans="2:6" x14ac:dyDescent="0.25">
      <c r="B31" s="22" t="s">
        <v>22</v>
      </c>
      <c r="C31" s="23">
        <v>166132073</v>
      </c>
      <c r="D31" s="23">
        <v>180212912</v>
      </c>
      <c r="E31" s="23">
        <v>19799660</v>
      </c>
      <c r="F31" s="34">
        <f t="shared" si="0"/>
        <v>0.10986815417532346</v>
      </c>
    </row>
    <row r="32" spans="2:6" x14ac:dyDescent="0.25">
      <c r="B32" s="24" t="s">
        <v>23</v>
      </c>
      <c r="C32" s="25">
        <v>273244726</v>
      </c>
      <c r="D32" s="25">
        <v>282941595</v>
      </c>
      <c r="E32" s="25">
        <v>14095854</v>
      </c>
      <c r="F32" s="35">
        <f t="shared" si="0"/>
        <v>4.9818952918534297E-2</v>
      </c>
    </row>
    <row r="33" spans="2:6" x14ac:dyDescent="0.25">
      <c r="B33" s="2" t="s">
        <v>3</v>
      </c>
      <c r="C33" s="3">
        <f>SUM(C34)</f>
        <v>0</v>
      </c>
      <c r="D33" s="3">
        <f t="shared" ref="D33:E33" si="2">SUM(D34)</f>
        <v>2858430</v>
      </c>
      <c r="E33" s="3">
        <f t="shared" si="2"/>
        <v>0</v>
      </c>
      <c r="F33" s="32" t="str">
        <f t="shared" si="0"/>
        <v>0%</v>
      </c>
    </row>
    <row r="34" spans="2:6" x14ac:dyDescent="0.25">
      <c r="B34" s="20" t="s">
        <v>26</v>
      </c>
      <c r="C34" s="21">
        <v>0</v>
      </c>
      <c r="D34" s="21">
        <v>2858430</v>
      </c>
      <c r="E34" s="21">
        <v>0</v>
      </c>
      <c r="F34" s="33" t="str">
        <f t="shared" si="0"/>
        <v>0%</v>
      </c>
    </row>
    <row r="35" spans="2:6" x14ac:dyDescent="0.25">
      <c r="B35" s="2" t="s">
        <v>4</v>
      </c>
      <c r="C35" s="3">
        <f>+SUM(C36:C42)</f>
        <v>13517838</v>
      </c>
      <c r="D35" s="3">
        <f t="shared" ref="D35:E35" si="3">+SUM(D36:D42)</f>
        <v>53487413</v>
      </c>
      <c r="E35" s="3">
        <f t="shared" si="3"/>
        <v>14017882</v>
      </c>
      <c r="F35" s="32">
        <f t="shared" si="0"/>
        <v>0.26207814537599716</v>
      </c>
    </row>
    <row r="36" spans="2:6" x14ac:dyDescent="0.25">
      <c r="B36" s="20" t="s">
        <v>14</v>
      </c>
      <c r="C36" s="21">
        <v>795100</v>
      </c>
      <c r="D36" s="21">
        <v>21152486</v>
      </c>
      <c r="E36" s="21">
        <v>2184166</v>
      </c>
      <c r="F36" s="33">
        <f t="shared" si="0"/>
        <v>0.10325812294592701</v>
      </c>
    </row>
    <row r="37" spans="2:6" x14ac:dyDescent="0.25">
      <c r="B37" s="22" t="s">
        <v>15</v>
      </c>
      <c r="C37" s="23">
        <v>0</v>
      </c>
      <c r="D37" s="23">
        <v>120100</v>
      </c>
      <c r="E37" s="23">
        <v>109480</v>
      </c>
      <c r="F37" s="34">
        <f t="shared" si="0"/>
        <v>0.91157368859283927</v>
      </c>
    </row>
    <row r="38" spans="2:6" x14ac:dyDescent="0.25">
      <c r="B38" s="22" t="s">
        <v>16</v>
      </c>
      <c r="C38" s="23">
        <v>0</v>
      </c>
      <c r="D38" s="23">
        <v>698650</v>
      </c>
      <c r="E38" s="23">
        <v>683777</v>
      </c>
      <c r="F38" s="34">
        <f t="shared" si="0"/>
        <v>0.97871180133113866</v>
      </c>
    </row>
    <row r="39" spans="2:6" x14ac:dyDescent="0.25">
      <c r="B39" s="22" t="s">
        <v>17</v>
      </c>
      <c r="C39" s="23">
        <v>0</v>
      </c>
      <c r="D39" s="23">
        <v>807542</v>
      </c>
      <c r="E39" s="23">
        <v>55910</v>
      </c>
      <c r="F39" s="34">
        <f t="shared" si="0"/>
        <v>6.9234789026453109E-2</v>
      </c>
    </row>
    <row r="40" spans="2:6" x14ac:dyDescent="0.25">
      <c r="B40" s="22" t="s">
        <v>19</v>
      </c>
      <c r="C40" s="23">
        <v>0</v>
      </c>
      <c r="D40" s="23">
        <v>2500000</v>
      </c>
      <c r="E40" s="23">
        <v>2500000</v>
      </c>
      <c r="F40" s="34">
        <f t="shared" si="0"/>
        <v>1</v>
      </c>
    </row>
    <row r="41" spans="2:6" x14ac:dyDescent="0.25">
      <c r="B41" s="22" t="s">
        <v>22</v>
      </c>
      <c r="C41" s="23">
        <v>2271473</v>
      </c>
      <c r="D41" s="23">
        <v>8323408</v>
      </c>
      <c r="E41" s="23">
        <v>5540766</v>
      </c>
      <c r="F41" s="34">
        <f t="shared" si="0"/>
        <v>0.66568477719703278</v>
      </c>
    </row>
    <row r="42" spans="2:6" x14ac:dyDescent="0.25">
      <c r="B42" s="22" t="s">
        <v>23</v>
      </c>
      <c r="C42" s="23">
        <v>10451265</v>
      </c>
      <c r="D42" s="23">
        <v>19885227</v>
      </c>
      <c r="E42" s="23">
        <v>2943783</v>
      </c>
      <c r="F42" s="34">
        <f t="shared" si="0"/>
        <v>0.14803869224123015</v>
      </c>
    </row>
    <row r="43" spans="2:6" x14ac:dyDescent="0.25">
      <c r="B43" s="2" t="s">
        <v>5</v>
      </c>
      <c r="C43" s="3">
        <f>SUM(C44:C53)</f>
        <v>1693751853</v>
      </c>
      <c r="D43" s="3">
        <f>SUM(D44:D53)</f>
        <v>1680303833</v>
      </c>
      <c r="E43" s="3">
        <f>SUM(E44:E53)</f>
        <v>58074364</v>
      </c>
      <c r="F43" s="32">
        <f t="shared" si="0"/>
        <v>3.456182320093535E-2</v>
      </c>
    </row>
    <row r="44" spans="2:6" x14ac:dyDescent="0.25">
      <c r="B44" s="20" t="s">
        <v>14</v>
      </c>
      <c r="C44" s="21">
        <v>32516078</v>
      </c>
      <c r="D44" s="21">
        <v>12876195</v>
      </c>
      <c r="E44" s="21">
        <v>236904</v>
      </c>
      <c r="F44" s="33">
        <f t="shared" si="0"/>
        <v>1.839860300344939E-2</v>
      </c>
    </row>
    <row r="45" spans="2:6" x14ac:dyDescent="0.25">
      <c r="B45" s="22" t="s">
        <v>15</v>
      </c>
      <c r="C45" s="23">
        <v>89029789</v>
      </c>
      <c r="D45" s="23">
        <v>85283246</v>
      </c>
      <c r="E45" s="23">
        <v>20529099</v>
      </c>
      <c r="F45" s="34">
        <f t="shared" si="0"/>
        <v>0.24071667018865581</v>
      </c>
    </row>
    <row r="46" spans="2:6" x14ac:dyDescent="0.25">
      <c r="B46" s="22" t="s">
        <v>16</v>
      </c>
      <c r="C46" s="23">
        <v>25000000</v>
      </c>
      <c r="D46" s="23">
        <v>837902</v>
      </c>
      <c r="E46" s="23">
        <v>139429</v>
      </c>
      <c r="F46" s="34">
        <f t="shared" si="0"/>
        <v>0.16640251485257226</v>
      </c>
    </row>
    <row r="47" spans="2:6" x14ac:dyDescent="0.25">
      <c r="B47" s="22" t="s">
        <v>17</v>
      </c>
      <c r="C47" s="23">
        <v>25000000</v>
      </c>
      <c r="D47" s="23">
        <v>500</v>
      </c>
      <c r="E47" s="23">
        <v>0</v>
      </c>
      <c r="F47" s="34" t="str">
        <f t="shared" si="0"/>
        <v>0%</v>
      </c>
    </row>
    <row r="48" spans="2:6" x14ac:dyDescent="0.25">
      <c r="B48" s="22" t="s">
        <v>18</v>
      </c>
      <c r="C48" s="23">
        <v>25000000</v>
      </c>
      <c r="D48" s="23">
        <v>10154</v>
      </c>
      <c r="E48" s="23">
        <v>0</v>
      </c>
      <c r="F48" s="34" t="str">
        <f t="shared" si="0"/>
        <v>0%</v>
      </c>
    </row>
    <row r="49" spans="2:6" x14ac:dyDescent="0.25">
      <c r="B49" s="22" t="s">
        <v>19</v>
      </c>
      <c r="C49" s="23">
        <v>25000000</v>
      </c>
      <c r="D49" s="23">
        <v>0</v>
      </c>
      <c r="E49" s="23">
        <v>0</v>
      </c>
      <c r="F49" s="34" t="str">
        <f t="shared" si="0"/>
        <v>0%</v>
      </c>
    </row>
    <row r="50" spans="2:6" x14ac:dyDescent="0.25">
      <c r="B50" s="22" t="s">
        <v>20</v>
      </c>
      <c r="C50" s="23">
        <v>53876189</v>
      </c>
      <c r="D50" s="23">
        <v>133700410</v>
      </c>
      <c r="E50" s="23">
        <v>16232712</v>
      </c>
      <c r="F50" s="34">
        <f t="shared" si="0"/>
        <v>0.1214110861739317</v>
      </c>
    </row>
    <row r="51" spans="2:6" x14ac:dyDescent="0.25">
      <c r="B51" s="22" t="s">
        <v>21</v>
      </c>
      <c r="C51" s="23">
        <v>0</v>
      </c>
      <c r="D51" s="23">
        <v>22628823</v>
      </c>
      <c r="E51" s="23">
        <v>0</v>
      </c>
      <c r="F51" s="34" t="str">
        <f t="shared" si="0"/>
        <v>0%</v>
      </c>
    </row>
    <row r="52" spans="2:6" x14ac:dyDescent="0.25">
      <c r="B52" s="22" t="s">
        <v>22</v>
      </c>
      <c r="C52" s="23">
        <v>1219223</v>
      </c>
      <c r="D52" s="23">
        <f>11176546+449154</f>
        <v>11625700</v>
      </c>
      <c r="E52" s="23">
        <v>36971</v>
      </c>
      <c r="F52" s="34">
        <f t="shared" si="0"/>
        <v>3.1801095847991947E-3</v>
      </c>
    </row>
    <row r="53" spans="2:6" x14ac:dyDescent="0.25">
      <c r="B53" s="22" t="s">
        <v>23</v>
      </c>
      <c r="C53" s="23">
        <f>1104196578+312913996</f>
        <v>1417110574</v>
      </c>
      <c r="D53" s="23">
        <f>1114247715+299093188</f>
        <v>1413340903</v>
      </c>
      <c r="E53" s="23">
        <v>20899249</v>
      </c>
      <c r="F53" s="34">
        <f t="shared" si="0"/>
        <v>1.4787125282823574E-2</v>
      </c>
    </row>
    <row r="54" spans="2:6" x14ac:dyDescent="0.25">
      <c r="B54" s="4" t="s">
        <v>8</v>
      </c>
      <c r="C54" s="5">
        <f>+C43+C35+C33+C20+C17+C6</f>
        <v>3751040994</v>
      </c>
      <c r="D54" s="5">
        <f t="shared" ref="D54:E54" si="4">+D43+D35+D33+D20+D17+D6</f>
        <v>3441601485</v>
      </c>
      <c r="E54" s="5">
        <f t="shared" si="4"/>
        <v>390268278</v>
      </c>
      <c r="F54" s="36">
        <f t="shared" si="0"/>
        <v>0.11339728893683924</v>
      </c>
    </row>
    <row r="55" spans="2:6" x14ac:dyDescent="0.25">
      <c r="B55" s="1" t="s">
        <v>11</v>
      </c>
      <c r="C55" s="31"/>
      <c r="D55" s="31"/>
      <c r="E55" s="31"/>
    </row>
    <row r="56" spans="2:6" x14ac:dyDescent="0.25">
      <c r="C56" s="31"/>
      <c r="D56" s="31"/>
      <c r="E56" s="31"/>
      <c r="F56" s="38"/>
    </row>
    <row r="57" spans="2:6" x14ac:dyDescent="0.25">
      <c r="C57" s="31"/>
      <c r="D57" s="31"/>
      <c r="E57" s="3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5"/>
  <sheetViews>
    <sheetView showGridLines="0" topLeftCell="A34" zoomScaleNormal="100" workbookViewId="0">
      <selection activeCell="D54" sqref="D54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43.5" customHeight="1" x14ac:dyDescent="0.25">
      <c r="B2" s="43" t="s">
        <v>28</v>
      </c>
      <c r="C2" s="43"/>
      <c r="D2" s="43"/>
      <c r="E2" s="43"/>
      <c r="F2" s="4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0</v>
      </c>
      <c r="C6" s="3">
        <f>SUM(C7:C16)</f>
        <v>999759044</v>
      </c>
      <c r="D6" s="3">
        <f>SUM(D7:D16)</f>
        <v>717200536</v>
      </c>
      <c r="E6" s="3">
        <f>SUM(E7:E16)</f>
        <v>136602788</v>
      </c>
      <c r="F6" s="32">
        <f t="shared" ref="F6:F31" si="0">IF(E6=0,"0%",+E6/D6)</f>
        <v>0.19046665631605161</v>
      </c>
    </row>
    <row r="7" spans="2:6" x14ac:dyDescent="0.25">
      <c r="B7" s="13" t="s">
        <v>14</v>
      </c>
      <c r="C7" s="14">
        <v>0</v>
      </c>
      <c r="D7" s="14">
        <v>842891</v>
      </c>
      <c r="E7" s="14">
        <v>195840</v>
      </c>
      <c r="F7" s="39">
        <f t="shared" si="0"/>
        <v>0.23234320926430582</v>
      </c>
    </row>
    <row r="8" spans="2:6" x14ac:dyDescent="0.25">
      <c r="B8" s="15" t="s">
        <v>15</v>
      </c>
      <c r="C8" s="16">
        <v>0</v>
      </c>
      <c r="D8" s="16">
        <v>198156</v>
      </c>
      <c r="E8" s="16">
        <v>49814</v>
      </c>
      <c r="F8" s="40">
        <f t="shared" si="0"/>
        <v>0.25138779547427281</v>
      </c>
    </row>
    <row r="9" spans="2:6" x14ac:dyDescent="0.25">
      <c r="B9" s="15" t="s">
        <v>16</v>
      </c>
      <c r="C9" s="16">
        <v>0</v>
      </c>
      <c r="D9" s="16">
        <v>463129</v>
      </c>
      <c r="E9" s="16">
        <v>121928</v>
      </c>
      <c r="F9" s="40">
        <f t="shared" si="0"/>
        <v>0.26327006082538557</v>
      </c>
    </row>
    <row r="10" spans="2:6" x14ac:dyDescent="0.25">
      <c r="B10" s="15" t="s">
        <v>17</v>
      </c>
      <c r="C10" s="16">
        <v>0</v>
      </c>
      <c r="D10" s="16">
        <v>442071</v>
      </c>
      <c r="E10" s="16">
        <v>87636</v>
      </c>
      <c r="F10" s="40">
        <f t="shared" si="0"/>
        <v>0.19823964928710547</v>
      </c>
    </row>
    <row r="11" spans="2:6" x14ac:dyDescent="0.25">
      <c r="B11" s="15" t="s">
        <v>18</v>
      </c>
      <c r="C11" s="16">
        <v>0</v>
      </c>
      <c r="D11" s="16">
        <v>4074129</v>
      </c>
      <c r="E11" s="16">
        <v>498531</v>
      </c>
      <c r="F11" s="40">
        <f t="shared" si="0"/>
        <v>0.12236505029664009</v>
      </c>
    </row>
    <row r="12" spans="2:6" x14ac:dyDescent="0.25">
      <c r="B12" s="15" t="s">
        <v>19</v>
      </c>
      <c r="C12" s="16">
        <v>0</v>
      </c>
      <c r="D12" s="16">
        <v>176089</v>
      </c>
      <c r="E12" s="16">
        <v>12840</v>
      </c>
      <c r="F12" s="40">
        <f t="shared" si="0"/>
        <v>7.2917672313432408E-2</v>
      </c>
    </row>
    <row r="13" spans="2:6" x14ac:dyDescent="0.25">
      <c r="B13" s="15" t="s">
        <v>20</v>
      </c>
      <c r="C13" s="16">
        <v>203313</v>
      </c>
      <c r="D13" s="16">
        <v>278265</v>
      </c>
      <c r="E13" s="16">
        <v>41163</v>
      </c>
      <c r="F13" s="40">
        <f t="shared" si="0"/>
        <v>0.14792733545361436</v>
      </c>
    </row>
    <row r="14" spans="2:6" x14ac:dyDescent="0.25">
      <c r="B14" s="15" t="s">
        <v>21</v>
      </c>
      <c r="C14" s="16">
        <v>0</v>
      </c>
      <c r="D14" s="16">
        <v>83727</v>
      </c>
      <c r="E14" s="16">
        <v>28416</v>
      </c>
      <c r="F14" s="40">
        <f t="shared" si="0"/>
        <v>0.33938872765057865</v>
      </c>
    </row>
    <row r="15" spans="2:6" x14ac:dyDescent="0.25">
      <c r="B15" s="15" t="s">
        <v>22</v>
      </c>
      <c r="C15" s="16">
        <v>985456878</v>
      </c>
      <c r="D15" s="16">
        <v>692422887</v>
      </c>
      <c r="E15" s="16">
        <v>130989777</v>
      </c>
      <c r="F15" s="40">
        <f t="shared" si="0"/>
        <v>0.18917597823423765</v>
      </c>
    </row>
    <row r="16" spans="2:6" x14ac:dyDescent="0.25">
      <c r="B16" s="15" t="s">
        <v>23</v>
      </c>
      <c r="C16" s="16">
        <v>14098853</v>
      </c>
      <c r="D16" s="16">
        <v>18219192</v>
      </c>
      <c r="E16" s="16">
        <v>4576843</v>
      </c>
      <c r="F16" s="40">
        <f t="shared" si="0"/>
        <v>0.25120998779748299</v>
      </c>
    </row>
    <row r="17" spans="2:6" x14ac:dyDescent="0.25">
      <c r="B17" s="2" t="s">
        <v>1</v>
      </c>
      <c r="C17" s="3">
        <f>SUM(C18:C19)</f>
        <v>35310872</v>
      </c>
      <c r="D17" s="3">
        <f>SUM(D18:D19)</f>
        <v>46345296</v>
      </c>
      <c r="E17" s="3">
        <f>SUM(E18:E19)</f>
        <v>11341973</v>
      </c>
      <c r="F17" s="32">
        <f t="shared" si="0"/>
        <v>0.24472759867581814</v>
      </c>
    </row>
    <row r="18" spans="2:6" x14ac:dyDescent="0.25">
      <c r="B18" s="13" t="s">
        <v>22</v>
      </c>
      <c r="C18" s="14">
        <v>0</v>
      </c>
      <c r="D18" s="14">
        <v>450641</v>
      </c>
      <c r="E18" s="14">
        <v>2225</v>
      </c>
      <c r="F18" s="39">
        <f t="shared" si="0"/>
        <v>4.9374113762396228E-3</v>
      </c>
    </row>
    <row r="19" spans="2:6" x14ac:dyDescent="0.25">
      <c r="B19" s="15" t="s">
        <v>23</v>
      </c>
      <c r="C19" s="16">
        <v>35310872</v>
      </c>
      <c r="D19" s="16">
        <v>45894655</v>
      </c>
      <c r="E19" s="16">
        <v>11339748</v>
      </c>
      <c r="F19" s="40">
        <f t="shared" si="0"/>
        <v>0.24708210574847986</v>
      </c>
    </row>
    <row r="20" spans="2:6" x14ac:dyDescent="0.25">
      <c r="B20" s="2" t="s">
        <v>2</v>
      </c>
      <c r="C20" s="3">
        <f>SUM(C21:C32)</f>
        <v>963599843</v>
      </c>
      <c r="D20" s="3">
        <f t="shared" ref="D20:E20" si="1">SUM(D21:D32)</f>
        <v>867475418</v>
      </c>
      <c r="E20" s="3">
        <f t="shared" si="1"/>
        <v>161023319</v>
      </c>
      <c r="F20" s="32">
        <f t="shared" si="0"/>
        <v>0.18562291871191675</v>
      </c>
    </row>
    <row r="21" spans="2:6" x14ac:dyDescent="0.25">
      <c r="B21" s="13" t="s">
        <v>14</v>
      </c>
      <c r="C21" s="14">
        <v>270984221</v>
      </c>
      <c r="D21" s="14">
        <v>228961576</v>
      </c>
      <c r="E21" s="14">
        <v>104559215</v>
      </c>
      <c r="F21" s="39">
        <f t="shared" si="0"/>
        <v>0.45666708286459384</v>
      </c>
    </row>
    <row r="22" spans="2:6" x14ac:dyDescent="0.25">
      <c r="B22" s="15" t="s">
        <v>15</v>
      </c>
      <c r="C22" s="16">
        <v>54126133</v>
      </c>
      <c r="D22" s="16">
        <v>34889467</v>
      </c>
      <c r="E22" s="16">
        <v>5657317</v>
      </c>
      <c r="F22" s="40">
        <f t="shared" si="0"/>
        <v>0.16214971125812841</v>
      </c>
    </row>
    <row r="23" spans="2:6" x14ac:dyDescent="0.25">
      <c r="B23" s="15" t="s">
        <v>16</v>
      </c>
      <c r="C23" s="16">
        <v>81114770</v>
      </c>
      <c r="D23" s="16">
        <v>81943970</v>
      </c>
      <c r="E23" s="16">
        <v>10615591</v>
      </c>
      <c r="F23" s="40">
        <f t="shared" si="0"/>
        <v>0.12954694530909353</v>
      </c>
    </row>
    <row r="24" spans="2:6" x14ac:dyDescent="0.25">
      <c r="B24" s="15" t="s">
        <v>17</v>
      </c>
      <c r="C24" s="16">
        <v>29219967</v>
      </c>
      <c r="D24" s="16">
        <v>28806083</v>
      </c>
      <c r="E24" s="16">
        <v>1491731</v>
      </c>
      <c r="F24" s="40">
        <f t="shared" si="0"/>
        <v>5.1785277436019329E-2</v>
      </c>
    </row>
    <row r="25" spans="2:6" x14ac:dyDescent="0.25">
      <c r="B25" s="15" t="s">
        <v>18</v>
      </c>
      <c r="C25" s="16">
        <v>9598182</v>
      </c>
      <c r="D25" s="16">
        <v>10412755</v>
      </c>
      <c r="E25" s="16">
        <v>522107</v>
      </c>
      <c r="F25" s="40">
        <f t="shared" si="0"/>
        <v>5.0141100986242353E-2</v>
      </c>
    </row>
    <row r="26" spans="2:6" x14ac:dyDescent="0.25">
      <c r="B26" s="15" t="s">
        <v>19</v>
      </c>
      <c r="C26" s="16">
        <v>44082985</v>
      </c>
      <c r="D26" s="16">
        <v>41940505</v>
      </c>
      <c r="E26" s="16">
        <v>11374588</v>
      </c>
      <c r="F26" s="40">
        <f t="shared" si="0"/>
        <v>0.27120770243467501</v>
      </c>
    </row>
    <row r="27" spans="2:6" x14ac:dyDescent="0.25">
      <c r="B27" s="15" t="s">
        <v>20</v>
      </c>
      <c r="C27" s="16">
        <v>26221868</v>
      </c>
      <c r="D27" s="16">
        <v>26332740</v>
      </c>
      <c r="E27" s="16">
        <v>1421568</v>
      </c>
      <c r="F27" s="40">
        <f t="shared" si="0"/>
        <v>5.3984811303343289E-2</v>
      </c>
    </row>
    <row r="28" spans="2:6" x14ac:dyDescent="0.25">
      <c r="B28" s="15" t="s">
        <v>21</v>
      </c>
      <c r="C28" s="16">
        <v>15835576</v>
      </c>
      <c r="D28" s="16">
        <v>16137271</v>
      </c>
      <c r="E28" s="16">
        <v>192482</v>
      </c>
      <c r="F28" s="40">
        <f t="shared" si="0"/>
        <v>1.1927791260368621E-2</v>
      </c>
    </row>
    <row r="29" spans="2:6" x14ac:dyDescent="0.25">
      <c r="B29" s="15" t="s">
        <v>24</v>
      </c>
      <c r="C29" s="16">
        <v>11033753</v>
      </c>
      <c r="D29" s="16">
        <v>1216709</v>
      </c>
      <c r="E29" s="16">
        <v>45679</v>
      </c>
      <c r="F29" s="40">
        <f t="shared" si="0"/>
        <v>3.7543077268270393E-2</v>
      </c>
    </row>
    <row r="30" spans="2:6" x14ac:dyDescent="0.25">
      <c r="B30" s="15" t="s">
        <v>25</v>
      </c>
      <c r="C30" s="16">
        <v>26037333</v>
      </c>
      <c r="D30" s="16">
        <v>2145201</v>
      </c>
      <c r="E30" s="16">
        <v>0</v>
      </c>
      <c r="F30" s="40" t="str">
        <f t="shared" si="0"/>
        <v>0%</v>
      </c>
    </row>
    <row r="31" spans="2:6" x14ac:dyDescent="0.25">
      <c r="B31" s="15" t="s">
        <v>22</v>
      </c>
      <c r="C31" s="16">
        <v>159816760</v>
      </c>
      <c r="D31" s="16">
        <v>158434001</v>
      </c>
      <c r="E31" s="16">
        <v>19067597</v>
      </c>
      <c r="F31" s="40">
        <f t="shared" si="0"/>
        <v>0.12035041013702608</v>
      </c>
    </row>
    <row r="32" spans="2:6" x14ac:dyDescent="0.25">
      <c r="B32" s="17" t="s">
        <v>23</v>
      </c>
      <c r="C32" s="18">
        <v>235528295</v>
      </c>
      <c r="D32" s="18">
        <v>236255140</v>
      </c>
      <c r="E32" s="18">
        <v>6075444</v>
      </c>
      <c r="F32" s="41">
        <f t="shared" ref="F32:F54" si="2">IF(E32=0,"0%",+E32/D32)</f>
        <v>2.5715605594866634E-2</v>
      </c>
    </row>
    <row r="33" spans="2:6" x14ac:dyDescent="0.25">
      <c r="B33" s="2" t="s">
        <v>3</v>
      </c>
      <c r="C33" s="3">
        <f>+C34</f>
        <v>0</v>
      </c>
      <c r="D33" s="3">
        <f t="shared" ref="D33:E33" si="3">+D34</f>
        <v>2858430</v>
      </c>
      <c r="E33" s="3">
        <f t="shared" si="3"/>
        <v>0</v>
      </c>
      <c r="F33" s="32" t="str">
        <f t="shared" si="2"/>
        <v>0%</v>
      </c>
    </row>
    <row r="34" spans="2:6" x14ac:dyDescent="0.25">
      <c r="B34" s="15" t="s">
        <v>22</v>
      </c>
      <c r="C34" s="19">
        <v>0</v>
      </c>
      <c r="D34" s="19">
        <v>2858430</v>
      </c>
      <c r="E34" s="19">
        <v>0</v>
      </c>
      <c r="F34" s="42" t="str">
        <f t="shared" si="2"/>
        <v>0%</v>
      </c>
    </row>
    <row r="35" spans="2:6" x14ac:dyDescent="0.25">
      <c r="B35" s="2" t="s">
        <v>4</v>
      </c>
      <c r="C35" s="3">
        <f>+SUM(C36:C42)</f>
        <v>11225000</v>
      </c>
      <c r="D35" s="3">
        <f t="shared" ref="D35:E35" si="4">+SUM(D36:D42)</f>
        <v>50904287</v>
      </c>
      <c r="E35" s="3">
        <f t="shared" si="4"/>
        <v>13850447</v>
      </c>
      <c r="F35" s="32">
        <f t="shared" si="2"/>
        <v>0.272088026692133</v>
      </c>
    </row>
    <row r="36" spans="2:6" x14ac:dyDescent="0.25">
      <c r="B36" s="13" t="s">
        <v>14</v>
      </c>
      <c r="C36" s="14">
        <v>795100</v>
      </c>
      <c r="D36" s="14">
        <v>21152486</v>
      </c>
      <c r="E36" s="14">
        <v>2184166</v>
      </c>
      <c r="F36" s="39">
        <f t="shared" si="2"/>
        <v>0.10325812294592701</v>
      </c>
    </row>
    <row r="37" spans="2:6" x14ac:dyDescent="0.25">
      <c r="B37" s="15" t="s">
        <v>15</v>
      </c>
      <c r="C37" s="16">
        <v>0</v>
      </c>
      <c r="D37" s="16">
        <v>120100</v>
      </c>
      <c r="E37" s="16">
        <v>109480</v>
      </c>
      <c r="F37" s="40">
        <f t="shared" si="2"/>
        <v>0.91157368859283927</v>
      </c>
    </row>
    <row r="38" spans="2:6" x14ac:dyDescent="0.25">
      <c r="B38" s="15" t="s">
        <v>16</v>
      </c>
      <c r="C38" s="16">
        <v>0</v>
      </c>
      <c r="D38" s="16">
        <v>698650</v>
      </c>
      <c r="E38" s="16">
        <v>683777</v>
      </c>
      <c r="F38" s="40">
        <f t="shared" si="2"/>
        <v>0.97871180133113866</v>
      </c>
    </row>
    <row r="39" spans="2:6" x14ac:dyDescent="0.25">
      <c r="B39" s="15" t="s">
        <v>17</v>
      </c>
      <c r="C39" s="16">
        <v>0</v>
      </c>
      <c r="D39" s="16">
        <v>807542</v>
      </c>
      <c r="E39" s="16">
        <v>55910</v>
      </c>
      <c r="F39" s="40">
        <f t="shared" si="2"/>
        <v>6.9234789026453109E-2</v>
      </c>
    </row>
    <row r="40" spans="2:6" x14ac:dyDescent="0.25">
      <c r="B40" s="15" t="s">
        <v>19</v>
      </c>
      <c r="C40" s="16">
        <v>0</v>
      </c>
      <c r="D40" s="16">
        <v>2500000</v>
      </c>
      <c r="E40" s="16">
        <v>2500000</v>
      </c>
      <c r="F40" s="40">
        <f t="shared" si="2"/>
        <v>1</v>
      </c>
    </row>
    <row r="41" spans="2:6" x14ac:dyDescent="0.25">
      <c r="B41" s="15" t="s">
        <v>22</v>
      </c>
      <c r="C41" s="16">
        <v>4900</v>
      </c>
      <c r="D41" s="16">
        <v>5963093</v>
      </c>
      <c r="E41" s="16">
        <v>5504196</v>
      </c>
      <c r="F41" s="40">
        <f t="shared" si="2"/>
        <v>0.9230437962312511</v>
      </c>
    </row>
    <row r="42" spans="2:6" x14ac:dyDescent="0.25">
      <c r="B42" s="15" t="s">
        <v>23</v>
      </c>
      <c r="C42" s="16">
        <v>10425000</v>
      </c>
      <c r="D42" s="16">
        <v>19662416</v>
      </c>
      <c r="E42" s="16">
        <v>2812918</v>
      </c>
      <c r="F42" s="40">
        <f t="shared" si="2"/>
        <v>0.14306064931186482</v>
      </c>
    </row>
    <row r="43" spans="2:6" x14ac:dyDescent="0.25">
      <c r="B43" s="2" t="s">
        <v>5</v>
      </c>
      <c r="C43" s="3">
        <f>+SUM(C44:C53)</f>
        <v>1163179766</v>
      </c>
      <c r="D43" s="3">
        <f t="shared" ref="D43:E43" si="5">+SUM(D44:D53)</f>
        <v>963273591</v>
      </c>
      <c r="E43" s="3">
        <f t="shared" si="5"/>
        <v>55060514</v>
      </c>
      <c r="F43" s="32">
        <f t="shared" si="2"/>
        <v>5.7159787743002705E-2</v>
      </c>
    </row>
    <row r="44" spans="2:6" x14ac:dyDescent="0.25">
      <c r="B44" s="13" t="s">
        <v>14</v>
      </c>
      <c r="C44" s="14">
        <v>25010000</v>
      </c>
      <c r="D44" s="14">
        <v>6804290</v>
      </c>
      <c r="E44" s="14">
        <v>215904</v>
      </c>
      <c r="F44" s="39">
        <f t="shared" si="2"/>
        <v>3.1730569978645824E-2</v>
      </c>
    </row>
    <row r="45" spans="2:6" x14ac:dyDescent="0.25">
      <c r="B45" s="15" t="s">
        <v>15</v>
      </c>
      <c r="C45" s="16">
        <v>67879799</v>
      </c>
      <c r="D45" s="16">
        <v>60443600</v>
      </c>
      <c r="E45" s="16">
        <v>18529881</v>
      </c>
      <c r="F45" s="40">
        <f t="shared" si="2"/>
        <v>0.30656481414078579</v>
      </c>
    </row>
    <row r="46" spans="2:6" x14ac:dyDescent="0.25">
      <c r="B46" s="15" t="s">
        <v>16</v>
      </c>
      <c r="C46" s="16">
        <v>25000000</v>
      </c>
      <c r="D46" s="16">
        <v>0</v>
      </c>
      <c r="E46" s="16">
        <v>0</v>
      </c>
      <c r="F46" s="40" t="str">
        <f t="shared" si="2"/>
        <v>0%</v>
      </c>
    </row>
    <row r="47" spans="2:6" x14ac:dyDescent="0.25">
      <c r="B47" s="15" t="s">
        <v>17</v>
      </c>
      <c r="C47" s="16">
        <v>25000000</v>
      </c>
      <c r="D47" s="16">
        <v>0</v>
      </c>
      <c r="E47" s="16">
        <v>0</v>
      </c>
      <c r="F47" s="40" t="str">
        <f t="shared" si="2"/>
        <v>0%</v>
      </c>
    </row>
    <row r="48" spans="2:6" x14ac:dyDescent="0.25">
      <c r="B48" s="15" t="s">
        <v>18</v>
      </c>
      <c r="C48" s="16">
        <v>25000000</v>
      </c>
      <c r="D48" s="16">
        <v>10154</v>
      </c>
      <c r="E48" s="16">
        <v>0</v>
      </c>
      <c r="F48" s="40" t="str">
        <f t="shared" si="2"/>
        <v>0%</v>
      </c>
    </row>
    <row r="49" spans="2:6" x14ac:dyDescent="0.25">
      <c r="B49" s="15" t="s">
        <v>19</v>
      </c>
      <c r="C49" s="16">
        <v>25000000</v>
      </c>
      <c r="D49" s="16">
        <v>0</v>
      </c>
      <c r="E49" s="16">
        <v>0</v>
      </c>
      <c r="F49" s="40" t="str">
        <f t="shared" si="2"/>
        <v>0%</v>
      </c>
    </row>
    <row r="50" spans="2:6" x14ac:dyDescent="0.25">
      <c r="B50" s="15" t="s">
        <v>20</v>
      </c>
      <c r="C50" s="16">
        <v>53876189</v>
      </c>
      <c r="D50" s="16">
        <v>132951292</v>
      </c>
      <c r="E50" s="16">
        <v>16215772</v>
      </c>
      <c r="F50" s="40">
        <f t="shared" si="2"/>
        <v>0.12196776545804459</v>
      </c>
    </row>
    <row r="51" spans="2:6" x14ac:dyDescent="0.25">
      <c r="B51" s="15" t="s">
        <v>21</v>
      </c>
      <c r="C51" s="16">
        <v>0</v>
      </c>
      <c r="D51" s="16">
        <v>22628823</v>
      </c>
      <c r="E51" s="16">
        <v>0</v>
      </c>
      <c r="F51" s="40" t="str">
        <f t="shared" si="2"/>
        <v>0%</v>
      </c>
    </row>
    <row r="52" spans="2:6" x14ac:dyDescent="0.25">
      <c r="B52" s="15" t="s">
        <v>22</v>
      </c>
      <c r="C52" s="16">
        <v>0</v>
      </c>
      <c r="D52" s="16">
        <f>449154+2427158</f>
        <v>2876312</v>
      </c>
      <c r="E52" s="16">
        <v>36971</v>
      </c>
      <c r="F52" s="40">
        <f t="shared" si="2"/>
        <v>1.2853612542728328E-2</v>
      </c>
    </row>
    <row r="53" spans="2:6" x14ac:dyDescent="0.25">
      <c r="B53" s="15" t="s">
        <v>23</v>
      </c>
      <c r="C53" s="16">
        <f>312913996+603499782</f>
        <v>916413778</v>
      </c>
      <c r="D53" s="16">
        <f>299093188+438465932</f>
        <v>737559120</v>
      </c>
      <c r="E53" s="16">
        <v>20061986</v>
      </c>
      <c r="F53" s="40">
        <f t="shared" si="2"/>
        <v>2.7200512414516684E-2</v>
      </c>
    </row>
    <row r="54" spans="2:6" x14ac:dyDescent="0.25">
      <c r="B54" s="4" t="s">
        <v>8</v>
      </c>
      <c r="C54" s="5">
        <f>+C43+C35+C33+C20+C17+C6</f>
        <v>3173074525</v>
      </c>
      <c r="D54" s="5">
        <f>+D43+D35+D33+D20+D17+D6</f>
        <v>2648057558</v>
      </c>
      <c r="E54" s="5">
        <f>+E43+E35+E33+E20+E17+E6</f>
        <v>377879041</v>
      </c>
      <c r="F54" s="36">
        <f t="shared" si="2"/>
        <v>0.14270046353728086</v>
      </c>
    </row>
    <row r="55" spans="2:6" x14ac:dyDescent="0.25">
      <c r="B55" s="1" t="s">
        <v>11</v>
      </c>
      <c r="C55" s="11"/>
      <c r="D55" s="11"/>
      <c r="E55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showGridLines="0" zoomScaleNormal="100" workbookViewId="0">
      <selection activeCell="D30" sqref="D30"/>
    </sheetView>
  </sheetViews>
  <sheetFormatPr baseColWidth="10" defaultRowHeight="15" x14ac:dyDescent="0.25"/>
  <cols>
    <col min="2" max="2" width="71.5703125" customWidth="1"/>
    <col min="5" max="5" width="14.7109375" customWidth="1"/>
  </cols>
  <sheetData>
    <row r="2" spans="2:6" ht="52.5" customHeight="1" x14ac:dyDescent="0.25">
      <c r="B2" s="43" t="s">
        <v>29</v>
      </c>
      <c r="C2" s="43"/>
      <c r="D2" s="43"/>
      <c r="E2" s="43"/>
      <c r="F2" s="4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22890</v>
      </c>
      <c r="F6" s="6">
        <f t="shared" ref="F6:F30" si="0">E6/D6</f>
        <v>0.11445</v>
      </c>
    </row>
    <row r="7" spans="2:6" x14ac:dyDescent="0.25">
      <c r="B7" s="44" t="s">
        <v>27</v>
      </c>
      <c r="C7" s="14">
        <v>200000</v>
      </c>
      <c r="D7" s="14">
        <v>200000</v>
      </c>
      <c r="E7" s="14">
        <v>22890</v>
      </c>
      <c r="F7" s="26">
        <f t="shared" si="0"/>
        <v>0.11445</v>
      </c>
    </row>
    <row r="8" spans="2:6" x14ac:dyDescent="0.25">
      <c r="B8" s="2" t="s">
        <v>1</v>
      </c>
      <c r="C8" s="3">
        <f>SUM(C9:C9)</f>
        <v>850000</v>
      </c>
      <c r="D8" s="3">
        <f>SUM(D9:D9)</f>
        <v>850000</v>
      </c>
      <c r="E8" s="3">
        <f>SUM(E9:E9)</f>
        <v>0</v>
      </c>
      <c r="F8" s="6">
        <f t="shared" si="0"/>
        <v>0</v>
      </c>
    </row>
    <row r="9" spans="2:6" x14ac:dyDescent="0.25">
      <c r="B9" s="44" t="s">
        <v>26</v>
      </c>
      <c r="C9" s="14">
        <v>850000</v>
      </c>
      <c r="D9" s="14">
        <v>850000</v>
      </c>
      <c r="E9" s="14">
        <v>0</v>
      </c>
      <c r="F9" s="26">
        <f t="shared" si="0"/>
        <v>0</v>
      </c>
    </row>
    <row r="10" spans="2:6" x14ac:dyDescent="0.25">
      <c r="B10" s="2" t="s">
        <v>2</v>
      </c>
      <c r="C10" s="3">
        <f>+SUM(C11:C21)</f>
        <v>44051544</v>
      </c>
      <c r="D10" s="3">
        <f t="shared" ref="D10:E10" si="1">+SUM(D11:D21)</f>
        <v>68533028</v>
      </c>
      <c r="E10" s="3">
        <f t="shared" si="1"/>
        <v>8660713</v>
      </c>
      <c r="F10" s="6">
        <f t="shared" si="0"/>
        <v>0.12637283442371758</v>
      </c>
    </row>
    <row r="11" spans="2:6" x14ac:dyDescent="0.25">
      <c r="B11" s="13" t="s">
        <v>14</v>
      </c>
      <c r="C11" s="14">
        <v>19800</v>
      </c>
      <c r="D11" s="14">
        <v>125642</v>
      </c>
      <c r="E11" s="14">
        <v>0</v>
      </c>
      <c r="F11" s="26">
        <f t="shared" si="0"/>
        <v>0</v>
      </c>
    </row>
    <row r="12" spans="2:6" x14ac:dyDescent="0.25">
      <c r="B12" s="15" t="s">
        <v>15</v>
      </c>
      <c r="C12" s="16">
        <v>0</v>
      </c>
      <c r="D12" s="16">
        <v>102484</v>
      </c>
      <c r="E12" s="16">
        <v>3600</v>
      </c>
      <c r="F12" s="27">
        <f t="shared" si="0"/>
        <v>3.5127434526365089E-2</v>
      </c>
    </row>
    <row r="13" spans="2:6" x14ac:dyDescent="0.25">
      <c r="B13" s="15" t="s">
        <v>16</v>
      </c>
      <c r="C13" s="16">
        <v>0</v>
      </c>
      <c r="D13" s="16">
        <v>290850</v>
      </c>
      <c r="E13" s="16">
        <v>5500</v>
      </c>
      <c r="F13" s="27">
        <f t="shared" si="0"/>
        <v>1.8910091112257176E-2</v>
      </c>
    </row>
    <row r="14" spans="2:6" x14ac:dyDescent="0.25">
      <c r="B14" s="15" t="s">
        <v>17</v>
      </c>
      <c r="C14" s="16">
        <v>0</v>
      </c>
      <c r="D14" s="16">
        <v>69028</v>
      </c>
      <c r="E14" s="16">
        <v>0</v>
      </c>
      <c r="F14" s="27">
        <f t="shared" si="0"/>
        <v>0</v>
      </c>
    </row>
    <row r="15" spans="2:6" x14ac:dyDescent="0.25">
      <c r="B15" s="15" t="s">
        <v>18</v>
      </c>
      <c r="C15" s="16">
        <v>0</v>
      </c>
      <c r="D15" s="16">
        <v>52336</v>
      </c>
      <c r="E15" s="16">
        <v>0</v>
      </c>
      <c r="F15" s="27">
        <f t="shared" si="0"/>
        <v>0</v>
      </c>
    </row>
    <row r="16" spans="2:6" x14ac:dyDescent="0.25">
      <c r="B16" s="15" t="s">
        <v>19</v>
      </c>
      <c r="C16" s="16">
        <v>0</v>
      </c>
      <c r="D16" s="16">
        <v>27148</v>
      </c>
      <c r="E16" s="16">
        <v>0</v>
      </c>
      <c r="F16" s="27">
        <f t="shared" si="0"/>
        <v>0</v>
      </c>
    </row>
    <row r="17" spans="2:6" x14ac:dyDescent="0.25">
      <c r="B17" s="15" t="s">
        <v>20</v>
      </c>
      <c r="C17" s="16">
        <v>0</v>
      </c>
      <c r="D17" s="16">
        <v>26578</v>
      </c>
      <c r="E17" s="16">
        <v>0</v>
      </c>
      <c r="F17" s="27">
        <f t="shared" si="0"/>
        <v>0</v>
      </c>
    </row>
    <row r="18" spans="2:6" x14ac:dyDescent="0.25">
      <c r="B18" s="15" t="s">
        <v>21</v>
      </c>
      <c r="C18" s="16">
        <v>0</v>
      </c>
      <c r="D18" s="16">
        <v>8912</v>
      </c>
      <c r="E18" s="16">
        <v>0</v>
      </c>
      <c r="F18" s="27">
        <f t="shared" si="0"/>
        <v>0</v>
      </c>
    </row>
    <row r="19" spans="2:6" x14ac:dyDescent="0.25">
      <c r="B19" s="15" t="s">
        <v>24</v>
      </c>
      <c r="C19" s="16">
        <v>0</v>
      </c>
      <c r="D19" s="16">
        <v>3000</v>
      </c>
      <c r="E19" s="16">
        <v>3000</v>
      </c>
      <c r="F19" s="27">
        <f t="shared" si="0"/>
        <v>1</v>
      </c>
    </row>
    <row r="20" spans="2:6" x14ac:dyDescent="0.25">
      <c r="B20" s="15" t="s">
        <v>22</v>
      </c>
      <c r="C20" s="16">
        <v>6315313</v>
      </c>
      <c r="D20" s="16">
        <v>21192663</v>
      </c>
      <c r="E20" s="16">
        <v>628203</v>
      </c>
      <c r="F20" s="27">
        <f t="shared" si="0"/>
        <v>2.964247579457098E-2</v>
      </c>
    </row>
    <row r="21" spans="2:6" x14ac:dyDescent="0.25">
      <c r="B21" s="17" t="s">
        <v>23</v>
      </c>
      <c r="C21" s="18">
        <v>37716431</v>
      </c>
      <c r="D21" s="18">
        <v>46634387</v>
      </c>
      <c r="E21" s="18">
        <v>8020410</v>
      </c>
      <c r="F21" s="28">
        <f t="shared" si="0"/>
        <v>0.17198489174951523</v>
      </c>
    </row>
    <row r="22" spans="2:6" x14ac:dyDescent="0.25">
      <c r="B22" s="2" t="s">
        <v>4</v>
      </c>
      <c r="C22" s="3">
        <f>+SUM(C23:C24)</f>
        <v>2292838</v>
      </c>
      <c r="D22" s="3">
        <f>+SUM(D23:D24)</f>
        <v>2583126</v>
      </c>
      <c r="E22" s="3">
        <f>+SUM(E23:E24)</f>
        <v>167435</v>
      </c>
      <c r="F22" s="6">
        <f t="shared" si="0"/>
        <v>6.4818750614565449E-2</v>
      </c>
    </row>
    <row r="23" spans="2:6" x14ac:dyDescent="0.25">
      <c r="B23" s="13" t="s">
        <v>22</v>
      </c>
      <c r="C23" s="14">
        <v>2266573</v>
      </c>
      <c r="D23" s="14">
        <v>2360315</v>
      </c>
      <c r="E23" s="14">
        <v>36570</v>
      </c>
      <c r="F23" s="26">
        <f t="shared" si="0"/>
        <v>1.5493694697529779E-2</v>
      </c>
    </row>
    <row r="24" spans="2:6" x14ac:dyDescent="0.25">
      <c r="B24" s="15" t="s">
        <v>23</v>
      </c>
      <c r="C24" s="16">
        <v>26265</v>
      </c>
      <c r="D24" s="16">
        <v>222811</v>
      </c>
      <c r="E24" s="16">
        <v>130865</v>
      </c>
      <c r="F24" s="27">
        <f t="shared" si="0"/>
        <v>0.58733635233448978</v>
      </c>
    </row>
    <row r="25" spans="2:6" x14ac:dyDescent="0.25">
      <c r="B25" s="2" t="s">
        <v>5</v>
      </c>
      <c r="C25" s="3">
        <f>+SUM(C26:C29)</f>
        <v>1916019</v>
      </c>
      <c r="D25" s="3">
        <f>+SUM(D26:D29)</f>
        <v>13608069</v>
      </c>
      <c r="E25" s="3">
        <f>+SUM(E26:E29)</f>
        <v>837264</v>
      </c>
      <c r="F25" s="6">
        <f t="shared" si="0"/>
        <v>6.1527024885014915E-2</v>
      </c>
    </row>
    <row r="26" spans="2:6" x14ac:dyDescent="0.25">
      <c r="B26" s="13" t="s">
        <v>15</v>
      </c>
      <c r="C26" s="14">
        <v>0</v>
      </c>
      <c r="D26" s="14">
        <v>1000</v>
      </c>
      <c r="E26" s="14">
        <v>0</v>
      </c>
      <c r="F26" s="26">
        <f t="shared" si="0"/>
        <v>0</v>
      </c>
    </row>
    <row r="27" spans="2:6" x14ac:dyDescent="0.25">
      <c r="B27" s="15" t="s">
        <v>17</v>
      </c>
      <c r="C27" s="16">
        <v>0</v>
      </c>
      <c r="D27" s="16">
        <v>500</v>
      </c>
      <c r="E27" s="16">
        <v>0</v>
      </c>
      <c r="F27" s="27">
        <f t="shared" si="0"/>
        <v>0</v>
      </c>
    </row>
    <row r="28" spans="2:6" x14ac:dyDescent="0.25">
      <c r="B28" s="15" t="s">
        <v>22</v>
      </c>
      <c r="C28" s="16">
        <v>1219223</v>
      </c>
      <c r="D28" s="16">
        <v>8854688</v>
      </c>
      <c r="E28" s="16">
        <v>0</v>
      </c>
      <c r="F28" s="27">
        <f t="shared" si="0"/>
        <v>0</v>
      </c>
    </row>
    <row r="29" spans="2:6" x14ac:dyDescent="0.25">
      <c r="B29" s="15" t="s">
        <v>23</v>
      </c>
      <c r="C29" s="16">
        <v>696796</v>
      </c>
      <c r="D29" s="16">
        <v>4751881</v>
      </c>
      <c r="E29" s="16">
        <v>837264</v>
      </c>
      <c r="F29" s="27">
        <f t="shared" si="0"/>
        <v>0.1761963315158776</v>
      </c>
    </row>
    <row r="30" spans="2:6" x14ac:dyDescent="0.25">
      <c r="B30" s="4" t="s">
        <v>8</v>
      </c>
      <c r="C30" s="5">
        <f>+C25+C22+C10+C8+C6</f>
        <v>49310401</v>
      </c>
      <c r="D30" s="5">
        <f>+D25+D22+D10+D8+D6</f>
        <v>85774223</v>
      </c>
      <c r="E30" s="5">
        <f>+E25+E22+E10+E8+E6</f>
        <v>9688302</v>
      </c>
      <c r="F30" s="7">
        <f t="shared" si="0"/>
        <v>0.11295120679787446</v>
      </c>
    </row>
    <row r="31" spans="2:6" x14ac:dyDescent="0.25">
      <c r="B31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D10" sqref="D10"/>
    </sheetView>
  </sheetViews>
  <sheetFormatPr baseColWidth="10" defaultRowHeight="15" x14ac:dyDescent="0.25"/>
  <cols>
    <col min="2" max="2" width="68.140625" customWidth="1"/>
    <col min="5" max="5" width="14.7109375" customWidth="1"/>
  </cols>
  <sheetData>
    <row r="2" spans="2:6" ht="70.5" customHeight="1" x14ac:dyDescent="0.25">
      <c r="B2" s="43" t="s">
        <v>30</v>
      </c>
      <c r="C2" s="43"/>
      <c r="D2" s="43"/>
      <c r="E2" s="43"/>
      <c r="F2" s="4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5</v>
      </c>
      <c r="C6" s="3">
        <f>+SUM(C7:C9)</f>
        <v>28656068</v>
      </c>
      <c r="D6" s="3">
        <f t="shared" ref="D6:E6" si="0">+SUM(D7:D9)</f>
        <v>44863027</v>
      </c>
      <c r="E6" s="3">
        <f t="shared" si="0"/>
        <v>2020219</v>
      </c>
      <c r="F6" s="6">
        <f>E6/D6</f>
        <v>4.5030822374067629E-2</v>
      </c>
    </row>
    <row r="7" spans="2:6" x14ac:dyDescent="0.25">
      <c r="B7" s="13" t="s">
        <v>14</v>
      </c>
      <c r="C7" s="14">
        <v>7506078</v>
      </c>
      <c r="D7" s="14">
        <v>6071905</v>
      </c>
      <c r="E7" s="14">
        <v>21000</v>
      </c>
      <c r="F7" s="47">
        <f>E7/D7</f>
        <v>3.458552134791305E-3</v>
      </c>
    </row>
    <row r="8" spans="2:6" x14ac:dyDescent="0.25">
      <c r="B8" s="45" t="s">
        <v>15</v>
      </c>
      <c r="C8" s="46">
        <v>21149990</v>
      </c>
      <c r="D8" s="46">
        <v>24838646</v>
      </c>
      <c r="E8" s="46">
        <v>1999219</v>
      </c>
      <c r="F8" s="48">
        <f>E8/D8</f>
        <v>8.0488244004926837E-2</v>
      </c>
    </row>
    <row r="9" spans="2:6" x14ac:dyDescent="0.25">
      <c r="B9" s="17" t="s">
        <v>23</v>
      </c>
      <c r="C9" s="18">
        <v>0</v>
      </c>
      <c r="D9" s="18">
        <v>13952476</v>
      </c>
      <c r="E9" s="18">
        <v>0</v>
      </c>
      <c r="F9" s="49">
        <f>E9/D9</f>
        <v>0</v>
      </c>
    </row>
    <row r="10" spans="2:6" x14ac:dyDescent="0.25">
      <c r="B10" s="4" t="s">
        <v>8</v>
      </c>
      <c r="C10" s="5">
        <f>+C6</f>
        <v>28656068</v>
      </c>
      <c r="D10" s="5">
        <f t="shared" ref="D10:E10" si="1">+D6</f>
        <v>44863027</v>
      </c>
      <c r="E10" s="5">
        <f t="shared" si="1"/>
        <v>2020219</v>
      </c>
      <c r="F10" s="7">
        <f>E10/D10</f>
        <v>4.5030822374067629E-2</v>
      </c>
    </row>
    <row r="11" spans="2:6" x14ac:dyDescent="0.25">
      <c r="B11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Normal="100" workbookViewId="0">
      <selection activeCell="D14" sqref="D14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3" t="s">
        <v>31</v>
      </c>
      <c r="C2" s="43"/>
      <c r="D2" s="43"/>
      <c r="E2" s="43"/>
      <c r="F2" s="4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2</v>
      </c>
      <c r="C6" s="3">
        <f>SUM(C7:C9)</f>
        <v>0</v>
      </c>
      <c r="D6" s="3">
        <f>SUM(D7:D9)</f>
        <v>4347531</v>
      </c>
      <c r="E6" s="3">
        <f>SUM(E7:E9)</f>
        <v>524349</v>
      </c>
      <c r="F6" s="6">
        <f t="shared" ref="F6:F14" si="0">E6/D6</f>
        <v>0.12060845569588809</v>
      </c>
    </row>
    <row r="7" spans="2:6" x14ac:dyDescent="0.25">
      <c r="B7" s="29" t="s">
        <v>16</v>
      </c>
      <c r="C7" s="14">
        <v>0</v>
      </c>
      <c r="D7" s="14">
        <v>3709215</v>
      </c>
      <c r="E7" s="14">
        <v>420489</v>
      </c>
      <c r="F7" s="26">
        <f t="shared" si="0"/>
        <v>0.11336333968238563</v>
      </c>
    </row>
    <row r="8" spans="2:6" x14ac:dyDescent="0.25">
      <c r="B8" s="30" t="s">
        <v>22</v>
      </c>
      <c r="C8" s="16">
        <v>0</v>
      </c>
      <c r="D8" s="16">
        <v>586248</v>
      </c>
      <c r="E8" s="16">
        <v>103860</v>
      </c>
      <c r="F8" s="27">
        <f t="shared" si="0"/>
        <v>0.17716051909771974</v>
      </c>
    </row>
    <row r="9" spans="2:6" x14ac:dyDescent="0.25">
      <c r="B9" s="30" t="s">
        <v>23</v>
      </c>
      <c r="C9" s="16">
        <v>0</v>
      </c>
      <c r="D9" s="16">
        <v>52068</v>
      </c>
      <c r="E9" s="16">
        <v>0</v>
      </c>
      <c r="F9" s="27">
        <f t="shared" si="0"/>
        <v>0</v>
      </c>
    </row>
    <row r="10" spans="2:6" x14ac:dyDescent="0.25">
      <c r="B10" s="2" t="s">
        <v>5</v>
      </c>
      <c r="C10" s="3">
        <f>SUM(C11:C13)</f>
        <v>0</v>
      </c>
      <c r="D10" s="3">
        <f>SUM(D11:D13)</f>
        <v>2669002</v>
      </c>
      <c r="E10" s="3">
        <f>SUM(E11:E13)</f>
        <v>156370</v>
      </c>
      <c r="F10" s="6">
        <f t="shared" si="0"/>
        <v>5.8587442047626788E-2</v>
      </c>
    </row>
    <row r="11" spans="2:6" x14ac:dyDescent="0.25">
      <c r="B11" s="29" t="s">
        <v>16</v>
      </c>
      <c r="C11" s="14">
        <v>0</v>
      </c>
      <c r="D11" s="14">
        <v>837903</v>
      </c>
      <c r="E11" s="14">
        <v>139429</v>
      </c>
      <c r="F11" s="26">
        <f t="shared" si="0"/>
        <v>0.16640231625856453</v>
      </c>
    </row>
    <row r="12" spans="2:6" x14ac:dyDescent="0.25">
      <c r="B12" s="30" t="s">
        <v>20</v>
      </c>
      <c r="C12" s="16">
        <v>0</v>
      </c>
      <c r="D12" s="16">
        <v>749118</v>
      </c>
      <c r="E12" s="16">
        <v>16941</v>
      </c>
      <c r="F12" s="27">
        <f t="shared" ref="F12:F13" si="1">E12/D12</f>
        <v>2.2614594763441808E-2</v>
      </c>
    </row>
    <row r="13" spans="2:6" x14ac:dyDescent="0.25">
      <c r="B13" s="30" t="s">
        <v>23</v>
      </c>
      <c r="C13" s="16">
        <v>0</v>
      </c>
      <c r="D13" s="16">
        <v>1081981</v>
      </c>
      <c r="E13" s="16">
        <v>0</v>
      </c>
      <c r="F13" s="27">
        <f t="shared" si="1"/>
        <v>0</v>
      </c>
    </row>
    <row r="14" spans="2:6" x14ac:dyDescent="0.25">
      <c r="B14" s="4" t="s">
        <v>8</v>
      </c>
      <c r="C14" s="5">
        <f>+C10+C6</f>
        <v>0</v>
      </c>
      <c r="D14" s="5">
        <f t="shared" ref="D14:E14" si="2">+D10+D6</f>
        <v>7016533</v>
      </c>
      <c r="E14" s="5">
        <f t="shared" si="2"/>
        <v>680719</v>
      </c>
      <c r="F14" s="5">
        <f t="shared" si="0"/>
        <v>9.701643247455688E-2</v>
      </c>
    </row>
    <row r="15" spans="2:6" x14ac:dyDescent="0.25">
      <c r="B15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Normal="100" workbookViewId="0">
      <selection activeCell="D8" sqref="D8"/>
    </sheetView>
  </sheetViews>
  <sheetFormatPr baseColWidth="10" defaultRowHeight="15" x14ac:dyDescent="0.25"/>
  <cols>
    <col min="2" max="2" width="85.28515625" bestFit="1" customWidth="1"/>
    <col min="5" max="5" width="14.7109375" customWidth="1"/>
  </cols>
  <sheetData>
    <row r="2" spans="2:6" ht="60" customHeight="1" x14ac:dyDescent="0.25">
      <c r="B2" s="43" t="s">
        <v>32</v>
      </c>
      <c r="C2" s="43"/>
      <c r="D2" s="43"/>
      <c r="E2" s="43"/>
      <c r="F2" s="43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13</v>
      </c>
      <c r="F5" s="12" t="s">
        <v>10</v>
      </c>
    </row>
    <row r="6" spans="2:6" x14ac:dyDescent="0.25">
      <c r="B6" s="2" t="s">
        <v>5</v>
      </c>
      <c r="C6" s="3">
        <f>SUM(C7:C7)</f>
        <v>500000000</v>
      </c>
      <c r="D6" s="3">
        <f>SUM(D7:D7)</f>
        <v>500000000</v>
      </c>
      <c r="E6" s="3">
        <f>SUM(E7:E7)</f>
        <v>0</v>
      </c>
      <c r="F6" s="6">
        <f t="shared" ref="F6:F8" si="0">E6/D6</f>
        <v>0</v>
      </c>
    </row>
    <row r="7" spans="2:6" x14ac:dyDescent="0.25">
      <c r="B7" s="50" t="s">
        <v>33</v>
      </c>
      <c r="C7" s="14">
        <v>500000000</v>
      </c>
      <c r="D7" s="14">
        <v>500000000</v>
      </c>
      <c r="E7" s="14">
        <v>0</v>
      </c>
      <c r="F7" s="26">
        <f t="shared" si="0"/>
        <v>0</v>
      </c>
    </row>
    <row r="8" spans="2:6" x14ac:dyDescent="0.25">
      <c r="B8" s="4" t="s">
        <v>8</v>
      </c>
      <c r="C8" s="5">
        <f>+C7</f>
        <v>500000000</v>
      </c>
      <c r="D8" s="5">
        <f t="shared" ref="D8:E8" si="1">+D7</f>
        <v>500000000</v>
      </c>
      <c r="E8" s="5">
        <f t="shared" si="1"/>
        <v>0</v>
      </c>
      <c r="F8" s="5">
        <f t="shared" si="0"/>
        <v>0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TODA FUENTE</vt:lpstr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2015-04-22T16:17:04Z</dcterms:modified>
</cp:coreProperties>
</file>