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5.- Informacion Portal MINSA - Transparencia\PpR - Pliego MINSA\5. Mayo - 2020\"/>
    </mc:Choice>
  </mc:AlternateContent>
  <bookViews>
    <workbookView xWindow="0" yWindow="0" windowWidth="28800" windowHeight="12300"/>
  </bookViews>
  <sheets>
    <sheet name="TODA FUENTE" sheetId="1" r:id="rId1"/>
    <sheet name="RO" sheetId="2" r:id="rId2"/>
    <sheet name="RDR" sheetId="3" r:id="rId3"/>
    <sheet name="ROCC" sheetId="8" r:id="rId4"/>
    <sheet name="ROOC" sheetId="4" state="hidden" r:id="rId5"/>
    <sheet name="DYT" sheetId="5" r:id="rId6"/>
    <sheet name="RD" sheetId="7" state="hidden" r:id="rId7"/>
  </sheets>
  <definedNames>
    <definedName name="_xlnm.Print_Area" localSheetId="2">RDR!$B$5:$F$47</definedName>
    <definedName name="_xlnm.Print_Area" localSheetId="1">RO!$B$5:$F$87</definedName>
    <definedName name="_xlnm.Print_Area" localSheetId="3">ROCC!$B$5:$F$16</definedName>
    <definedName name="_xlnm.Print_Area" localSheetId="4">ROOC!$B$2:$F$10</definedName>
    <definedName name="_xlnm.Print_Area" localSheetId="0">'TODA FUENTE'!$B$5:$F$79</definedName>
  </definedNames>
  <calcPr calcId="152511"/>
</workbook>
</file>

<file path=xl/calcChain.xml><?xml version="1.0" encoding="utf-8"?>
<calcChain xmlns="http://schemas.openxmlformats.org/spreadsheetml/2006/main">
  <c r="E13" i="8" l="1"/>
  <c r="D13" i="8"/>
  <c r="E11" i="8"/>
  <c r="E15" i="8" s="1"/>
  <c r="D11" i="8"/>
  <c r="E9" i="8"/>
  <c r="D9" i="8"/>
  <c r="D15" i="8" s="1"/>
  <c r="C9" i="8"/>
  <c r="C11" i="8"/>
  <c r="C13" i="8"/>
  <c r="F14" i="8"/>
  <c r="F13" i="8"/>
  <c r="F12" i="8"/>
  <c r="F78" i="2"/>
  <c r="F77" i="2"/>
  <c r="F76" i="2"/>
  <c r="F75" i="2"/>
  <c r="F73" i="1"/>
  <c r="F72" i="1"/>
  <c r="F15" i="8" l="1"/>
  <c r="C15" i="8"/>
  <c r="F11" i="8"/>
  <c r="C71" i="2"/>
  <c r="F71" i="1" l="1"/>
  <c r="F16" i="5" l="1"/>
  <c r="F11" i="3" l="1"/>
  <c r="F51" i="2"/>
  <c r="F50" i="2"/>
  <c r="F49" i="2"/>
  <c r="F48" i="2"/>
  <c r="F36" i="2"/>
  <c r="C46" i="2"/>
  <c r="D46" i="2"/>
  <c r="E46" i="2"/>
  <c r="F47" i="1"/>
  <c r="F46" i="1"/>
  <c r="F45" i="1"/>
  <c r="F44" i="1"/>
  <c r="F43" i="1"/>
  <c r="F42" i="1"/>
  <c r="F32" i="1"/>
  <c r="C39" i="1"/>
  <c r="D39" i="1"/>
  <c r="E39" i="1"/>
  <c r="F14" i="7" l="1"/>
  <c r="F13" i="7"/>
  <c r="E12" i="7"/>
  <c r="F12" i="7" s="1"/>
  <c r="D12" i="7"/>
  <c r="C12" i="7"/>
  <c r="E23" i="5"/>
  <c r="D23" i="5"/>
  <c r="C23" i="5"/>
  <c r="C34" i="3"/>
  <c r="D34" i="3"/>
  <c r="E34" i="3"/>
  <c r="F70" i="2"/>
  <c r="E69" i="2"/>
  <c r="F69" i="2" s="1"/>
  <c r="D69" i="2"/>
  <c r="C69" i="2"/>
  <c r="E62" i="1"/>
  <c r="F62" i="1" s="1"/>
  <c r="D62" i="1"/>
  <c r="C62" i="1"/>
  <c r="F63" i="1"/>
  <c r="F32" i="3" l="1"/>
  <c r="F24" i="1"/>
  <c r="F23" i="1"/>
  <c r="F29" i="5" l="1"/>
  <c r="F27" i="5"/>
  <c r="F24" i="5"/>
  <c r="F23" i="5"/>
  <c r="C32" i="2"/>
  <c r="D32" i="2"/>
  <c r="E32" i="2"/>
  <c r="C25" i="1"/>
  <c r="D25" i="1"/>
  <c r="E25" i="1"/>
  <c r="E11" i="5" l="1"/>
  <c r="D11" i="5"/>
  <c r="C11" i="5"/>
  <c r="E9" i="5"/>
  <c r="D9" i="5"/>
  <c r="C9" i="5"/>
  <c r="E58" i="2"/>
  <c r="D58" i="2"/>
  <c r="C58" i="2"/>
  <c r="E51" i="1"/>
  <c r="D51" i="1"/>
  <c r="C51" i="1"/>
  <c r="F58" i="1"/>
  <c r="F57" i="1"/>
  <c r="F56" i="1"/>
  <c r="C64" i="1"/>
  <c r="C78" i="1" s="1"/>
  <c r="D64" i="1"/>
  <c r="D78" i="1" s="1"/>
  <c r="E64" i="1"/>
  <c r="E78" i="1" s="1"/>
  <c r="F15" i="5" l="1"/>
  <c r="F14" i="5"/>
  <c r="F13" i="5"/>
  <c r="F12" i="5"/>
  <c r="F11" i="5"/>
  <c r="F41" i="3"/>
  <c r="F33" i="3" l="1"/>
  <c r="E29" i="3"/>
  <c r="D29" i="3"/>
  <c r="C29" i="3"/>
  <c r="F42" i="3" l="1"/>
  <c r="E9" i="7" l="1"/>
  <c r="D9" i="7"/>
  <c r="C9" i="7"/>
  <c r="F40" i="3"/>
  <c r="F30" i="3"/>
  <c r="F45" i="3"/>
  <c r="F44" i="3"/>
  <c r="F43" i="3"/>
  <c r="F39" i="3"/>
  <c r="F38" i="3"/>
  <c r="F36" i="3"/>
  <c r="F35" i="3"/>
  <c r="F28" i="3"/>
  <c r="F27" i="3"/>
  <c r="F26" i="3"/>
  <c r="F25" i="3"/>
  <c r="F24" i="3"/>
  <c r="F23" i="3"/>
  <c r="F22" i="3"/>
  <c r="F21" i="3"/>
  <c r="F20" i="3"/>
  <c r="F19" i="3"/>
  <c r="F18" i="3"/>
  <c r="F17" i="3"/>
  <c r="F15" i="3"/>
  <c r="F13" i="3"/>
  <c r="F12" i="3"/>
  <c r="F10" i="3"/>
  <c r="F28" i="5" l="1"/>
  <c r="F62" i="2"/>
  <c r="F53" i="2"/>
  <c r="F52" i="2"/>
  <c r="F47" i="2"/>
  <c r="F55" i="1"/>
  <c r="F41" i="1"/>
  <c r="F82" i="2" l="1"/>
  <c r="F70" i="1"/>
  <c r="F50" i="1"/>
  <c r="F49" i="1"/>
  <c r="F48" i="1"/>
  <c r="F29" i="3" l="1"/>
  <c r="F34" i="3"/>
  <c r="F67" i="2"/>
  <c r="F66" i="2"/>
  <c r="D71" i="2"/>
  <c r="E71" i="2"/>
  <c r="F11" i="7"/>
  <c r="F10" i="7"/>
  <c r="F68" i="2" l="1"/>
  <c r="F61" i="1"/>
  <c r="F60" i="1"/>
  <c r="F64" i="2" l="1"/>
  <c r="F63" i="2"/>
  <c r="F61" i="2"/>
  <c r="F54" i="1"/>
  <c r="F24" i="2" l="1"/>
  <c r="F23" i="2"/>
  <c r="F57" i="2" l="1"/>
  <c r="F56" i="2"/>
  <c r="F55" i="2"/>
  <c r="F54" i="2"/>
  <c r="F40" i="1"/>
  <c r="F33" i="5" l="1"/>
  <c r="C25" i="5" l="1"/>
  <c r="C34" i="5" s="1"/>
  <c r="D25" i="5"/>
  <c r="D34" i="5" s="1"/>
  <c r="E25" i="5"/>
  <c r="E34" i="5" s="1"/>
  <c r="F32" i="5" l="1"/>
  <c r="F22" i="5" l="1"/>
  <c r="F10" i="8" l="1"/>
  <c r="F31" i="5" l="1"/>
  <c r="F30" i="5"/>
  <c r="F26" i="5"/>
  <c r="F21" i="5"/>
  <c r="F20" i="5"/>
  <c r="F19" i="5"/>
  <c r="F18" i="5"/>
  <c r="F17" i="5"/>
  <c r="F10" i="5"/>
  <c r="F85" i="2"/>
  <c r="F84" i="2"/>
  <c r="F83" i="2"/>
  <c r="F81" i="2"/>
  <c r="F80" i="2"/>
  <c r="F79" i="2"/>
  <c r="F74" i="2"/>
  <c r="F73" i="2"/>
  <c r="F72" i="2"/>
  <c r="F65" i="2"/>
  <c r="F60" i="2"/>
  <c r="F59" i="2"/>
  <c r="F45" i="2"/>
  <c r="F44" i="2"/>
  <c r="F43" i="2"/>
  <c r="F42" i="2"/>
  <c r="F41" i="2"/>
  <c r="F40" i="2"/>
  <c r="F39" i="2"/>
  <c r="F38" i="2"/>
  <c r="F37" i="2"/>
  <c r="F35" i="2"/>
  <c r="F34" i="2"/>
  <c r="F33" i="2"/>
  <c r="F21" i="2"/>
  <c r="F20" i="2"/>
  <c r="F19" i="2"/>
  <c r="F18" i="2"/>
  <c r="F17" i="2"/>
  <c r="F16" i="2"/>
  <c r="F15" i="2"/>
  <c r="F14" i="2"/>
  <c r="F13" i="2"/>
  <c r="F12" i="2"/>
  <c r="F11" i="2"/>
  <c r="F10" i="2"/>
  <c r="F77" i="1"/>
  <c r="F76" i="1"/>
  <c r="F75" i="1"/>
  <c r="F74" i="1"/>
  <c r="F69" i="1"/>
  <c r="F68" i="1"/>
  <c r="F67" i="1"/>
  <c r="F66" i="1"/>
  <c r="F65" i="1"/>
  <c r="F59" i="1"/>
  <c r="F53" i="1"/>
  <c r="F52" i="1"/>
  <c r="F38" i="1"/>
  <c r="F37" i="1"/>
  <c r="F36" i="1"/>
  <c r="F35" i="1"/>
  <c r="F34" i="1"/>
  <c r="F33" i="1"/>
  <c r="F31" i="1"/>
  <c r="F30" i="1"/>
  <c r="F29" i="1"/>
  <c r="F28" i="1"/>
  <c r="F27" i="1"/>
  <c r="F26" i="1"/>
  <c r="F21" i="1"/>
  <c r="F20" i="1"/>
  <c r="F19" i="1"/>
  <c r="F18" i="1"/>
  <c r="F17" i="1"/>
  <c r="F16" i="1"/>
  <c r="F15" i="1"/>
  <c r="F14" i="1"/>
  <c r="F13" i="1"/>
  <c r="F12" i="1"/>
  <c r="F11" i="1"/>
  <c r="F10" i="1"/>
  <c r="F64" i="1" l="1"/>
  <c r="F71" i="2"/>
  <c r="E9" i="3"/>
  <c r="D9" i="3"/>
  <c r="C9" i="3"/>
  <c r="C22" i="1"/>
  <c r="D22" i="1"/>
  <c r="E22" i="1"/>
  <c r="F9" i="3" l="1"/>
  <c r="F9" i="5"/>
  <c r="F39" i="1"/>
  <c r="F22" i="1"/>
  <c r="F9" i="8"/>
  <c r="F25" i="5"/>
  <c r="F34" i="5"/>
  <c r="F46" i="2"/>
  <c r="E14" i="3"/>
  <c r="D14" i="3"/>
  <c r="C14" i="3"/>
  <c r="F14" i="3" l="1"/>
  <c r="E15" i="7"/>
  <c r="D15" i="7"/>
  <c r="F15" i="7" l="1"/>
  <c r="F9" i="7"/>
  <c r="E6" i="4"/>
  <c r="E9" i="4" s="1"/>
  <c r="D6" i="4"/>
  <c r="D9" i="4" s="1"/>
  <c r="C6" i="4"/>
  <c r="C9" i="4" s="1"/>
  <c r="E37" i="3"/>
  <c r="D37" i="3"/>
  <c r="C37" i="3"/>
  <c r="E16" i="3"/>
  <c r="D16" i="3"/>
  <c r="C16" i="3"/>
  <c r="E22" i="2"/>
  <c r="D22" i="2"/>
  <c r="C22" i="2"/>
  <c r="E9" i="2"/>
  <c r="D9" i="2"/>
  <c r="C9" i="2"/>
  <c r="E9" i="1"/>
  <c r="D9" i="1"/>
  <c r="C9" i="1"/>
  <c r="C86" i="2" l="1"/>
  <c r="D86" i="2"/>
  <c r="E86" i="2"/>
  <c r="F78" i="1"/>
  <c r="C46" i="3"/>
  <c r="D46" i="3"/>
  <c r="E46" i="3"/>
  <c r="F16" i="3"/>
  <c r="F37" i="3"/>
  <c r="F32" i="2"/>
  <c r="F22" i="2"/>
  <c r="F25" i="1"/>
  <c r="F58" i="2"/>
  <c r="F51" i="1"/>
  <c r="F9" i="2"/>
  <c r="F9" i="1"/>
  <c r="F9" i="4"/>
  <c r="F8" i="4"/>
  <c r="F7" i="4"/>
  <c r="F6" i="4"/>
  <c r="F46" i="3" l="1"/>
  <c r="F86" i="2"/>
  <c r="C15" i="7" l="1"/>
</calcChain>
</file>

<file path=xl/sharedStrings.xml><?xml version="1.0" encoding="utf-8"?>
<sst xmlns="http://schemas.openxmlformats.org/spreadsheetml/2006/main" count="262" uniqueCount="49">
  <si>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</si>
  <si>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</si>
  <si>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</si>
  <si>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</si>
  <si>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</si>
  <si>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</si>
  <si>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Fuente:  Base de Datos MEF al cierre del mes de Enero</t>
  </si>
  <si>
    <t>DEVENGADO
AL 31.01.17</t>
  </si>
  <si>
    <t>EJECUCION DE LOS PROGRAMAS PRESUPUESTALES AL MES DE ENERO DEL AÑO FISCAL 2017 DEL PLIEGO 011 MINSA - ROOC</t>
  </si>
  <si>
    <t>6-26: ADQUISICION DE ACTIVOS NO FINANCIEROS</t>
  </si>
  <si>
    <t>5-25: OTROS GASTOS</t>
  </si>
  <si>
    <t>5-24: DONACIONES Y TRANSFERENCIAS</t>
  </si>
  <si>
    <t>5-23: BIENES Y SERVICIOS</t>
  </si>
  <si>
    <t>5-22: PENSIONES Y OTRAS PRESTACIONES SOCIALES</t>
  </si>
  <si>
    <t>5-21: PERSONAL Y OBLIGACIONES SOCIALES</t>
  </si>
  <si>
    <t>6-2.6. ADQUISICION DE ACTIVOS NO FINANCIEROS</t>
  </si>
  <si>
    <t>5-2.5. OTROS GASTOS</t>
  </si>
  <si>
    <t>5-2.4. DONACIONES Y TRANSFERENCIAS</t>
  </si>
  <si>
    <t>5-2.3. BIENES Y SERVICIOS</t>
  </si>
  <si>
    <t>5-2.2. PENSIONES Y OTRAS PRESTACIONES SOCIALES</t>
  </si>
  <si>
    <t>5-2.1. PERSONAL Y OBLIGACIONES SOCIALES</t>
  </si>
  <si>
    <t xml:space="preserve">5-2.3: BIENES Y SERVICIOS </t>
  </si>
  <si>
    <t>0001  PROGRAMA ARTICULADO NUTRICIONAL</t>
  </si>
  <si>
    <t>0002  SALUD MATERNO NEONATAL</t>
  </si>
  <si>
    <t>(EN SOLES)</t>
  </si>
  <si>
    <t>6-24: DONACIONES Y TRANSFERENCIAS</t>
  </si>
  <si>
    <t>EJECUCION DE LOS PROGRAMAS PRESUPUESTALES AL MES DE ENERO
DEL AÑO FISCAL 2020 DEL PLIEGO 011 MINSA - RECURSOS DETERMINADOS</t>
  </si>
  <si>
    <t>Fuente: SIAF, Consulta Amigable y Base de Datos al 31 de Enero del 2020</t>
  </si>
  <si>
    <t>DEVENGADO
AL 31.01.20</t>
  </si>
  <si>
    <t>Fuente: SIAF, Consulta Amigable y Base de Datos al 31 de Mayo del 2020</t>
  </si>
  <si>
    <t>EJECUCION DE LOS PROGRAMAS PRESUPUESTALES AL MES DE MAYO
DEL AÑO FISCAL 2020 DEL PLIEGO 011 MINSA - TODA FUENTE</t>
  </si>
  <si>
    <t>DEVENGADO
AL 31.05.20</t>
  </si>
  <si>
    <t>EJECUCION DE LOS PROGRAMAS PRESUPUESTALES AL MES DE MAYO
DEL AÑO FISCAL 2020 DEL PLIEGO 011 MINSA - RECURSOS ORDINARIOS</t>
  </si>
  <si>
    <t>EJECUCION DE LOS PROGRAMAS PRESUPUESTALES AL MES DE MAYO
DEL AÑO FISCAL 2020 DEL PLIEGO 011 MINSA - RECURSOS DIRECTAMENTE RECAUDADOS</t>
  </si>
  <si>
    <t>EJECUCION DE LOS PROGRAMAS PRESUPUESTALES AL MES DE MAYO
DEL AÑO FISCAL 2020 DEL PLIEGO 011 MINSA - ROOC</t>
  </si>
  <si>
    <t>EJECUCION DE LOS PROGRAMAS PRESUPUESTALES AL MES DE MAYO
DEL AÑO FISCAL 2020 DEL PLIEGO 011 MINSA - DONACIONES Y TRANSFERENCIAS</t>
  </si>
  <si>
    <t>0001: PROGRAMA ARTICULADO NUTRICIONAL</t>
  </si>
  <si>
    <t>0002: SALUD MATERNO NEONATAL</t>
  </si>
  <si>
    <t>0016: TBC-VIH/SIDA</t>
  </si>
  <si>
    <t>0017: ENFERMEDADES METAXENICAS Y ZOONOSIS</t>
  </si>
  <si>
    <t>0018: ENFERMEDADES NO TRANSMISIBLES</t>
  </si>
  <si>
    <t>0024: PREVENCION Y CONTROL DEL CANCER</t>
  </si>
  <si>
    <t>0068: REDUCCION DE VULNERABILIDAD Y ATENCION DE EMERGENCIAS POR DESASTRES</t>
  </si>
  <si>
    <t>0104: REDUCCION DE LA MORTALIDAD POR EMERGENCIAS Y URGENCIAS MEDICAS</t>
  </si>
  <si>
    <t>0129: PREVENCION Y MANEJO DE CONDICIONES SECUNDARIAS DE SALUD EN PERSONAS CON DISCAPACIDAD</t>
  </si>
  <si>
    <t>0131: CONTROL Y PREVENCION EN SALUD MENTAL</t>
  </si>
  <si>
    <t>9001: ACCIONES CENTRALES</t>
  </si>
  <si>
    <t>9002: ASIGNACIONES PRESUPUESTARIAS QUE NO RESULTAN EN PRODUCTOS</t>
  </si>
  <si>
    <t>0080: LUCHA CONTRA LA VIOLENCIA FAMILIAR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</si>
</sst>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_ ;_ * \-#,##0_ ;_ * &quot;-&quot;_ ;_ @_ "/>
    <numFmt numFmtId="165" formatCode="0.0%"/>
    <numFmt numFmtId="166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  <font>
      <sz val="10"/>
      <name val="Arial Narrow"/>
      <family val="2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69">
    <xf numFmtId="0" fontId="0" fillId="0" borderId="0" xfId="0"/>
    <xf numFmtId="0" fontId="0" fillId="0" borderId="0" xfId="0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165" fontId="3" fillId="2" borderId="1" xfId="1" applyNumberFormat="1" applyFont="1" applyFill="1" applyBorder="1" applyAlignment="1">
      <alignment vertical="center"/>
    </xf>
    <xf numFmtId="165" fontId="3" fillId="3" borderId="1" xfId="1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0" fontId="4" fillId="0" borderId="0" xfId="3" applyAlignment="1">
      <alignment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2" fillId="0" borderId="4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horizontal="left" vertical="center" indent="4"/>
    </xf>
    <xf numFmtId="3" fontId="2" fillId="0" borderId="6" xfId="2" applyNumberFormat="1" applyBorder="1" applyAlignment="1">
      <alignment horizontal="left" vertical="center" indent="4"/>
    </xf>
    <xf numFmtId="165" fontId="0" fillId="0" borderId="4" xfId="1" applyNumberFormat="1" applyFont="1" applyBorder="1"/>
    <xf numFmtId="165" fontId="0" fillId="0" borderId="6" xfId="1" applyNumberFormat="1" applyFont="1" applyBorder="1"/>
    <xf numFmtId="3" fontId="0" fillId="0" borderId="0" xfId="0" applyNumberFormat="1" applyAlignment="1">
      <alignment vertical="center"/>
    </xf>
    <xf numFmtId="3" fontId="2" fillId="0" borderId="4" xfId="3" applyNumberFormat="1" applyFont="1" applyBorder="1" applyAlignment="1">
      <alignment horizontal="left" vertical="center" indent="3"/>
    </xf>
    <xf numFmtId="165" fontId="0" fillId="0" borderId="5" xfId="1" applyNumberFormat="1" applyFont="1" applyBorder="1" applyAlignment="1">
      <alignment horizontal="right" vertical="center"/>
    </xf>
    <xf numFmtId="165" fontId="0" fillId="0" borderId="4" xfId="1" applyNumberFormat="1" applyFont="1" applyBorder="1" applyAlignment="1">
      <alignment horizontal="right"/>
    </xf>
    <xf numFmtId="166" fontId="2" fillId="0" borderId="5" xfId="3" applyNumberFormat="1" applyFont="1" applyBorder="1" applyAlignment="1">
      <alignment horizontal="left" vertical="center" indent="4"/>
    </xf>
    <xf numFmtId="166" fontId="2" fillId="0" borderId="4" xfId="3" applyNumberFormat="1" applyFont="1" applyBorder="1" applyAlignment="1">
      <alignment horizontal="left" vertical="center" indent="4"/>
    </xf>
    <xf numFmtId="164" fontId="4" fillId="0" borderId="4" xfId="3" applyNumberFormat="1" applyBorder="1" applyAlignment="1">
      <alignment vertical="center"/>
    </xf>
    <xf numFmtId="164" fontId="4" fillId="0" borderId="5" xfId="3" applyNumberFormat="1" applyBorder="1" applyAlignment="1">
      <alignment vertical="center"/>
    </xf>
    <xf numFmtId="164" fontId="4" fillId="0" borderId="6" xfId="3" applyNumberFormat="1" applyBorder="1" applyAlignment="1">
      <alignment vertical="center"/>
    </xf>
    <xf numFmtId="164" fontId="2" fillId="0" borderId="4" xfId="2" applyNumberFormat="1" applyBorder="1" applyAlignment="1">
      <alignment vertical="center"/>
    </xf>
    <xf numFmtId="164" fontId="2" fillId="0" borderId="5" xfId="2" applyNumberFormat="1" applyBorder="1" applyAlignment="1">
      <alignment vertical="center"/>
    </xf>
    <xf numFmtId="164" fontId="2" fillId="0" borderId="6" xfId="2" applyNumberFormat="1" applyBorder="1" applyAlignment="1">
      <alignment vertical="center"/>
    </xf>
    <xf numFmtId="165" fontId="0" fillId="0" borderId="4" xfId="1" applyNumberFormat="1" applyFont="1" applyBorder="1" applyAlignment="1">
      <alignment horizontal="right" vertical="center"/>
    </xf>
    <xf numFmtId="165" fontId="0" fillId="0" borderId="6" xfId="1" applyNumberFormat="1" applyFont="1" applyBorder="1" applyAlignment="1">
      <alignment horizontal="right" vertical="center"/>
    </xf>
    <xf numFmtId="165" fontId="0" fillId="0" borderId="5" xfId="1" applyNumberFormat="1" applyFont="1" applyBorder="1" applyAlignment="1">
      <alignment horizontal="right"/>
    </xf>
    <xf numFmtId="165" fontId="0" fillId="0" borderId="6" xfId="1" applyNumberFormat="1" applyFont="1" applyBorder="1" applyAlignment="1">
      <alignment horizontal="right"/>
    </xf>
    <xf numFmtId="0" fontId="6" fillId="0" borderId="0" xfId="0" applyNumberFormat="1" applyFont="1" applyFill="1" applyBorder="1" applyAlignment="1" applyProtection="1">
      <alignment horizontal="left"/>
    </xf>
    <xf numFmtId="0" fontId="4" fillId="0" borderId="4" xfId="3" applyBorder="1" applyAlignment="1">
      <alignment horizontal="left" vertical="center" indent="3"/>
    </xf>
    <xf numFmtId="0" fontId="4" fillId="0" borderId="5" xfId="3" applyBorder="1" applyAlignment="1">
      <alignment horizontal="left" vertical="center" indent="3"/>
    </xf>
    <xf numFmtId="3" fontId="4" fillId="0" borderId="5" xfId="3" applyNumberFormat="1" applyBorder="1" applyAlignment="1">
      <alignment vertical="center"/>
    </xf>
    <xf numFmtId="0" fontId="4" fillId="0" borderId="6" xfId="3" applyBorder="1" applyAlignment="1">
      <alignment horizontal="left" vertical="center" indent="3"/>
    </xf>
    <xf numFmtId="3" fontId="4" fillId="0" borderId="7" xfId="3" applyNumberFormat="1" applyBorder="1" applyAlignment="1">
      <alignment horizontal="left" vertical="center" indent="3"/>
    </xf>
    <xf numFmtId="164" fontId="4" fillId="0" borderId="7" xfId="3" applyNumberFormat="1" applyBorder="1" applyAlignment="1">
      <alignment vertical="center"/>
    </xf>
    <xf numFmtId="165" fontId="0" fillId="0" borderId="7" xfId="1" applyNumberFormat="1" applyFont="1" applyBorder="1" applyAlignment="1">
      <alignment horizontal="right"/>
    </xf>
    <xf numFmtId="3" fontId="3" fillId="4" borderId="1" xfId="2" applyNumberFormat="1" applyFont="1" applyFill="1" applyBorder="1" applyAlignment="1">
      <alignment horizontal="left" vertical="center"/>
    </xf>
    <xf numFmtId="164" fontId="3" fillId="4" borderId="1" xfId="2" applyNumberFormat="1" applyFont="1" applyFill="1" applyBorder="1" applyAlignment="1">
      <alignment vertical="center"/>
    </xf>
    <xf numFmtId="165" fontId="3" fillId="4" borderId="1" xfId="1" applyNumberFormat="1" applyFont="1" applyFill="1" applyBorder="1" applyAlignment="1">
      <alignment horizontal="right" vertical="center"/>
    </xf>
    <xf numFmtId="3" fontId="3" fillId="5" borderId="2" xfId="2" applyNumberFormat="1" applyFont="1" applyFill="1" applyBorder="1" applyAlignment="1">
      <alignment horizontal="center" vertical="center"/>
    </xf>
    <xf numFmtId="164" fontId="3" fillId="5" borderId="1" xfId="2" applyNumberFormat="1" applyFont="1" applyFill="1" applyBorder="1" applyAlignment="1">
      <alignment vertical="center"/>
    </xf>
    <xf numFmtId="165" fontId="3" fillId="5" borderId="1" xfId="1" applyNumberFormat="1" applyFont="1" applyFill="1" applyBorder="1" applyAlignment="1">
      <alignment horizontal="right" vertical="center"/>
    </xf>
    <xf numFmtId="3" fontId="3" fillId="5" borderId="1" xfId="2" applyNumberFormat="1" applyFont="1" applyFill="1" applyBorder="1" applyAlignment="1">
      <alignment horizontal="center" vertical="center"/>
    </xf>
    <xf numFmtId="3" fontId="3" fillId="5" borderId="3" xfId="2" applyNumberFormat="1" applyFont="1" applyFill="1" applyBorder="1" applyAlignment="1">
      <alignment horizontal="center" vertical="center"/>
    </xf>
    <xf numFmtId="3" fontId="3" fillId="5" borderId="1" xfId="2" applyNumberFormat="1" applyFont="1" applyFill="1" applyBorder="1" applyAlignment="1">
      <alignment horizontal="center" vertical="center" wrapText="1"/>
    </xf>
    <xf numFmtId="3" fontId="3" fillId="5" borderId="3" xfId="2" applyNumberFormat="1" applyFont="1" applyFill="1" applyBorder="1" applyAlignment="1">
      <alignment horizontal="center" vertical="center" wrapText="1"/>
    </xf>
    <xf numFmtId="166" fontId="2" fillId="0" borderId="6" xfId="3" applyNumberFormat="1" applyFont="1" applyBorder="1" applyAlignment="1">
      <alignment horizontal="left" vertical="center" indent="4"/>
    </xf>
    <xf numFmtId="164" fontId="3" fillId="4" borderId="1" xfId="2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165" fontId="3" fillId="4" borderId="1" xfId="1" applyNumberFormat="1" applyFont="1" applyFill="1" applyBorder="1" applyAlignment="1">
      <alignment horizontal="center" vertical="center"/>
    </xf>
    <xf numFmtId="165" fontId="2" fillId="0" borderId="4" xfId="1" applyNumberFormat="1" applyFont="1" applyBorder="1" applyAlignment="1">
      <alignment horizontal="center" vertical="center"/>
    </xf>
    <xf numFmtId="165" fontId="2" fillId="0" borderId="5" xfId="1" applyNumberFormat="1" applyFont="1" applyBorder="1" applyAlignment="1">
      <alignment horizontal="center" vertical="center"/>
    </xf>
    <xf numFmtId="165" fontId="2" fillId="0" borderId="6" xfId="1" applyNumberFormat="1" applyFont="1" applyBorder="1" applyAlignment="1">
      <alignment horizontal="center" vertical="center"/>
    </xf>
    <xf numFmtId="165" fontId="3" fillId="5" borderId="1" xfId="1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4">
    <cellStyle name="Normal" xfId="0" builtinId="0"/>
    <cellStyle name="Normal 2" xfId="2"/>
    <cellStyle name="Normal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730250</xdr:colOff>
      <xdr:row>0</xdr:row>
      <xdr:rowOff>150812</xdr:rowOff>
    </xdr:from>
    <xdr:to>
      <xdr:col>1</xdr:col>
      <xdr:colOff>4244975</xdr:colOff>
      <xdr:row>3</xdr:row>
      <xdr:rowOff>51990</xdr:rowOff>
    </xdr:to>
    <xdr:grpSp>
      <xdr:nvGrpSpPr>
        <xdr:cNvPr id="2" name="Grupo 1"/>
        <xdr:cNvGrpSpPr>
          <a:grpSpLocks/>
        </xdr:cNvGrpSpPr>
      </xdr:nvGrpSpPr>
      <xdr:grpSpPr bwMode="auto">
        <a:xfrm>
          <a:off x="730250" y="150812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2" name="Grupo 1"/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111125</xdr:colOff>
      <xdr:row>0</xdr:row>
      <xdr:rowOff>142873</xdr:rowOff>
    </xdr:from>
    <xdr:to>
      <xdr:col>1</xdr:col>
      <xdr:colOff>4387850</xdr:colOff>
      <xdr:row>3</xdr:row>
      <xdr:rowOff>44051</xdr:rowOff>
    </xdr:to>
    <xdr:grpSp>
      <xdr:nvGrpSpPr>
        <xdr:cNvPr id="2" name="Grupo 1"/>
        <xdr:cNvGrpSpPr>
          <a:grpSpLocks/>
        </xdr:cNvGrpSpPr>
      </xdr:nvGrpSpPr>
      <xdr:grpSpPr bwMode="auto">
        <a:xfrm>
          <a:off x="873125" y="142873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3" name="Grupo 2"/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4" name="Imagen 3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Texto 4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6" name="CuadroTexto 5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111129</xdr:colOff>
      <xdr:row>0</xdr:row>
      <xdr:rowOff>111129</xdr:rowOff>
    </xdr:from>
    <xdr:to>
      <xdr:col>1</xdr:col>
      <xdr:colOff>4387854</xdr:colOff>
      <xdr:row>3</xdr:row>
      <xdr:rowOff>12307</xdr:rowOff>
    </xdr:to>
    <xdr:grpSp>
      <xdr:nvGrpSpPr>
        <xdr:cNvPr id="2" name="Grupo 1"/>
        <xdr:cNvGrpSpPr>
          <a:grpSpLocks/>
        </xdr:cNvGrpSpPr>
      </xdr:nvGrpSpPr>
      <xdr:grpSpPr bwMode="auto">
        <a:xfrm>
          <a:off x="873129" y="111129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1</xdr:col>
      <xdr:colOff>4324350</xdr:colOff>
      <xdr:row>3</xdr:row>
      <xdr:rowOff>44053</xdr:rowOff>
    </xdr:to>
    <xdr:grpSp>
      <xdr:nvGrpSpPr>
        <xdr:cNvPr id="2" name="Grupo 1"/>
        <xdr:cNvGrpSpPr>
          <a:grpSpLocks/>
        </xdr:cNvGrpSpPr>
      </xdr:nvGrpSpPr>
      <xdr:grpSpPr bwMode="auto">
        <a:xfrm>
          <a:off x="206375" y="142875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82"/>
  <sheetViews>
    <sheetView showGridLines="0" tabSelected="1" zoomScale="120" zoomScaleNormal="120" workbookViewId="0">
      <selection activeCell="B8" sqref="B8"/>
    </sheetView>
  </sheetViews>
  <sheetFormatPr baseColWidth="10" defaultRowHeight="15" x14ac:dyDescent="0.25"/>
  <cols>
    <col min="1" max="1" width="11.42578125" style="1"/>
    <col min="2" max="2" width="109.42578125" style="1" bestFit="1" customWidth="1"/>
    <col min="3" max="4" width="14.140625" style="1" customWidth="1"/>
    <col min="5" max="5" width="15.7109375" style="1" customWidth="1"/>
    <col min="6" max="6" width="12.28515625" style="57" customWidth="1"/>
    <col min="7" max="16384" width="11.42578125" style="1"/>
  </cols>
  <sheetData>
    <row r="5" spans="2:6" ht="51.75" customHeight="1" x14ac:dyDescent="0.25">
      <c r="B5" s="67" t="s">
        <v>30</v>
      </c>
      <c r="C5" s="67"/>
      <c r="D5" s="67"/>
      <c r="E5" s="67"/>
      <c r="F5" s="67"/>
    </row>
    <row r="7" spans="2:6" x14ac:dyDescent="0.25">
      <c r="F7" s="66" t="s">
        <v>24</v>
      </c>
    </row>
    <row r="8" spans="2:6" ht="38.25" x14ac:dyDescent="0.25">
      <c r="B8" s="51" t="s">
        <v>4</v>
      </c>
      <c r="C8" s="52" t="s">
        <v>1</v>
      </c>
      <c r="D8" s="52" t="s">
        <v>2</v>
      </c>
      <c r="E8" s="53" t="s">
        <v>31</v>
      </c>
      <c r="F8" s="54" t="s">
        <v>5</v>
      </c>
    </row>
    <row r="9" spans="2:6" x14ac:dyDescent="0.25">
      <c r="B9" s="45" t="s">
        <v>14</v>
      </c>
      <c r="C9" s="46">
        <f>SUM(C10:C21)</f>
        <v>3177775003</v>
      </c>
      <c r="D9" s="46">
        <f>SUM(D10:D21)</f>
        <v>2821014298</v>
      </c>
      <c r="E9" s="46">
        <f>SUM(E10:E21)</f>
        <v>1070343509.470001</v>
      </c>
      <c r="F9" s="58">
        <f t="shared" ref="F9:F78" si="0">IF(E9=0,"%",E9/D9)</f>
        <v>0.37941796687412643</v>
      </c>
    </row>
    <row r="10" spans="2:6" x14ac:dyDescent="0.25">
      <c r="B10" s="16" t="s">
        <v>36</v>
      </c>
      <c r="C10" s="30">
        <v>131842118</v>
      </c>
      <c r="D10" s="30">
        <v>133338973</v>
      </c>
      <c r="E10" s="30">
        <v>63813360.250000045</v>
      </c>
      <c r="F10" s="59">
        <f t="shared" si="0"/>
        <v>0.47857995913917867</v>
      </c>
    </row>
    <row r="11" spans="2:6" x14ac:dyDescent="0.25">
      <c r="B11" s="17" t="s">
        <v>37</v>
      </c>
      <c r="C11" s="31">
        <v>225220527</v>
      </c>
      <c r="D11" s="31">
        <v>230767488</v>
      </c>
      <c r="E11" s="31">
        <v>100197868.63000003</v>
      </c>
      <c r="F11" s="60">
        <f t="shared" si="0"/>
        <v>0.43419404309674692</v>
      </c>
    </row>
    <row r="12" spans="2:6" x14ac:dyDescent="0.25">
      <c r="B12" s="17" t="s">
        <v>38</v>
      </c>
      <c r="C12" s="31">
        <v>90645971</v>
      </c>
      <c r="D12" s="31">
        <v>92809702</v>
      </c>
      <c r="E12" s="31">
        <v>38097025.070000008</v>
      </c>
      <c r="F12" s="60">
        <f t="shared" si="0"/>
        <v>0.41048537220817721</v>
      </c>
    </row>
    <row r="13" spans="2:6" x14ac:dyDescent="0.25">
      <c r="B13" s="17" t="s">
        <v>39</v>
      </c>
      <c r="C13" s="31">
        <v>36683342</v>
      </c>
      <c r="D13" s="31">
        <v>36704896</v>
      </c>
      <c r="E13" s="31">
        <v>18415258.470000006</v>
      </c>
      <c r="F13" s="60">
        <f t="shared" si="0"/>
        <v>0.50171122866006779</v>
      </c>
    </row>
    <row r="14" spans="2:6" x14ac:dyDescent="0.25">
      <c r="B14" s="17" t="s">
        <v>40</v>
      </c>
      <c r="C14" s="31">
        <v>104259463</v>
      </c>
      <c r="D14" s="31">
        <v>108497603</v>
      </c>
      <c r="E14" s="31">
        <v>48529193.860000014</v>
      </c>
      <c r="F14" s="60">
        <f t="shared" si="0"/>
        <v>0.44728355759159044</v>
      </c>
    </row>
    <row r="15" spans="2:6" x14ac:dyDescent="0.25">
      <c r="B15" s="17" t="s">
        <v>41</v>
      </c>
      <c r="C15" s="31">
        <v>55105007</v>
      </c>
      <c r="D15" s="31">
        <v>56702481</v>
      </c>
      <c r="E15" s="31">
        <v>22107278.780000009</v>
      </c>
      <c r="F15" s="60">
        <f t="shared" si="0"/>
        <v>0.38988203673133826</v>
      </c>
    </row>
    <row r="16" spans="2:6" x14ac:dyDescent="0.25">
      <c r="B16" s="17" t="s">
        <v>42</v>
      </c>
      <c r="C16" s="31">
        <v>7548123</v>
      </c>
      <c r="D16" s="31">
        <v>7716399</v>
      </c>
      <c r="E16" s="31">
        <v>3052846.0900000012</v>
      </c>
      <c r="F16" s="60">
        <f t="shared" si="0"/>
        <v>0.39563092706844233</v>
      </c>
    </row>
    <row r="17" spans="2:6" x14ac:dyDescent="0.25">
      <c r="B17" s="17" t="s">
        <v>43</v>
      </c>
      <c r="C17" s="31">
        <v>220468887</v>
      </c>
      <c r="D17" s="31">
        <v>233216366</v>
      </c>
      <c r="E17" s="31">
        <v>104280496.00000004</v>
      </c>
      <c r="F17" s="60">
        <f t="shared" si="0"/>
        <v>0.44714055788005908</v>
      </c>
    </row>
    <row r="18" spans="2:6" x14ac:dyDescent="0.25">
      <c r="B18" s="17" t="s">
        <v>44</v>
      </c>
      <c r="C18" s="31">
        <v>29741989</v>
      </c>
      <c r="D18" s="31">
        <v>31129640</v>
      </c>
      <c r="E18" s="31">
        <v>12465234.27</v>
      </c>
      <c r="F18" s="60">
        <f t="shared" si="0"/>
        <v>0.40042975986872958</v>
      </c>
    </row>
    <row r="19" spans="2:6" x14ac:dyDescent="0.25">
      <c r="B19" s="17" t="s">
        <v>45</v>
      </c>
      <c r="C19" s="31">
        <v>32677120</v>
      </c>
      <c r="D19" s="31">
        <v>37599382</v>
      </c>
      <c r="E19" s="31">
        <v>14164438.009999996</v>
      </c>
      <c r="F19" s="60">
        <f t="shared" si="0"/>
        <v>0.37671996869523006</v>
      </c>
    </row>
    <row r="20" spans="2:6" x14ac:dyDescent="0.25">
      <c r="B20" s="17" t="s">
        <v>46</v>
      </c>
      <c r="C20" s="31">
        <v>1592997158</v>
      </c>
      <c r="D20" s="31">
        <v>1115311699</v>
      </c>
      <c r="E20" s="31">
        <v>337143927.87000078</v>
      </c>
      <c r="F20" s="60">
        <f t="shared" si="0"/>
        <v>0.30228673129878175</v>
      </c>
    </row>
    <row r="21" spans="2:6" x14ac:dyDescent="0.25">
      <c r="B21" s="17" t="s">
        <v>47</v>
      </c>
      <c r="C21" s="31">
        <v>650585298</v>
      </c>
      <c r="D21" s="31">
        <v>737219669</v>
      </c>
      <c r="E21" s="31">
        <v>308076582.17000002</v>
      </c>
      <c r="F21" s="60">
        <f t="shared" si="0"/>
        <v>0.41788980289672661</v>
      </c>
    </row>
    <row r="22" spans="2:6" x14ac:dyDescent="0.25">
      <c r="B22" s="45" t="s">
        <v>13</v>
      </c>
      <c r="C22" s="46">
        <f>SUM(C23:C24)</f>
        <v>186701748</v>
      </c>
      <c r="D22" s="46">
        <f>SUM(D23:D24)</f>
        <v>183765978</v>
      </c>
      <c r="E22" s="46">
        <f>SUM(E23:E24)</f>
        <v>67746640.75999999</v>
      </c>
      <c r="F22" s="58">
        <f t="shared" si="0"/>
        <v>0.36865714479532219</v>
      </c>
    </row>
    <row r="23" spans="2:6" x14ac:dyDescent="0.25">
      <c r="B23" s="17" t="s">
        <v>46</v>
      </c>
      <c r="C23" s="31">
        <v>10628449</v>
      </c>
      <c r="D23" s="31">
        <v>10211125</v>
      </c>
      <c r="E23" s="31">
        <v>9558.0499999999993</v>
      </c>
      <c r="F23" s="60">
        <f t="shared" si="0"/>
        <v>9.3604279645974364E-4</v>
      </c>
    </row>
    <row r="24" spans="2:6" x14ac:dyDescent="0.25">
      <c r="B24" s="17" t="s">
        <v>47</v>
      </c>
      <c r="C24" s="31">
        <v>176073299</v>
      </c>
      <c r="D24" s="31">
        <v>173554853</v>
      </c>
      <c r="E24" s="31">
        <v>67737082.709999993</v>
      </c>
      <c r="F24" s="60">
        <f t="shared" si="0"/>
        <v>0.39029206927449039</v>
      </c>
    </row>
    <row r="25" spans="2:6" x14ac:dyDescent="0.25">
      <c r="B25" s="45" t="s">
        <v>12</v>
      </c>
      <c r="C25" s="46">
        <f>SUM(C26:C38)</f>
        <v>1946702022</v>
      </c>
      <c r="D25" s="46">
        <f t="shared" ref="D25:E25" si="1">SUM(D26:D38)</f>
        <v>3397824218</v>
      </c>
      <c r="E25" s="46">
        <f t="shared" si="1"/>
        <v>841139721.14000058</v>
      </c>
      <c r="F25" s="58">
        <f t="shared" si="0"/>
        <v>0.24755245332706041</v>
      </c>
    </row>
    <row r="26" spans="2:6" x14ac:dyDescent="0.25">
      <c r="B26" s="16" t="s">
        <v>36</v>
      </c>
      <c r="C26" s="30">
        <v>117741851</v>
      </c>
      <c r="D26" s="30">
        <v>114771076</v>
      </c>
      <c r="E26" s="30">
        <v>45335911.919999979</v>
      </c>
      <c r="F26" s="59">
        <f t="shared" si="0"/>
        <v>0.39501164840521297</v>
      </c>
    </row>
    <row r="27" spans="2:6" x14ac:dyDescent="0.25">
      <c r="B27" s="17" t="s">
        <v>37</v>
      </c>
      <c r="C27" s="31">
        <v>89954565</v>
      </c>
      <c r="D27" s="31">
        <v>135102070</v>
      </c>
      <c r="E27" s="31">
        <v>43168330.399999999</v>
      </c>
      <c r="F27" s="60">
        <f t="shared" si="0"/>
        <v>0.3195238266889619</v>
      </c>
    </row>
    <row r="28" spans="2:6" x14ac:dyDescent="0.25">
      <c r="B28" s="17" t="s">
        <v>38</v>
      </c>
      <c r="C28" s="31">
        <v>169206094</v>
      </c>
      <c r="D28" s="31">
        <v>146677154</v>
      </c>
      <c r="E28" s="31">
        <v>32221863.159999993</v>
      </c>
      <c r="F28" s="60">
        <f t="shared" si="0"/>
        <v>0.21967881351174834</v>
      </c>
    </row>
    <row r="29" spans="2:6" x14ac:dyDescent="0.25">
      <c r="B29" s="17" t="s">
        <v>39</v>
      </c>
      <c r="C29" s="31">
        <v>37713497</v>
      </c>
      <c r="D29" s="31">
        <v>32273296</v>
      </c>
      <c r="E29" s="31">
        <v>3977365.0500000007</v>
      </c>
      <c r="F29" s="60">
        <f t="shared" si="0"/>
        <v>0.12324012552049225</v>
      </c>
    </row>
    <row r="30" spans="2:6" x14ac:dyDescent="0.25">
      <c r="B30" s="17" t="s">
        <v>40</v>
      </c>
      <c r="C30" s="31">
        <v>47528630</v>
      </c>
      <c r="D30" s="31">
        <v>83685302</v>
      </c>
      <c r="E30" s="31">
        <v>22406308.420000046</v>
      </c>
      <c r="F30" s="60">
        <f t="shared" si="0"/>
        <v>0.26774484747632321</v>
      </c>
    </row>
    <row r="31" spans="2:6" x14ac:dyDescent="0.25">
      <c r="B31" s="17" t="s">
        <v>41</v>
      </c>
      <c r="C31" s="31">
        <v>75390193</v>
      </c>
      <c r="D31" s="31">
        <v>91766657</v>
      </c>
      <c r="E31" s="31">
        <v>38995112.130000003</v>
      </c>
      <c r="F31" s="60">
        <f t="shared" si="0"/>
        <v>0.42493769964835926</v>
      </c>
    </row>
    <row r="32" spans="2:6" x14ac:dyDescent="0.25">
      <c r="B32" s="17" t="s">
        <v>42</v>
      </c>
      <c r="C32" s="31">
        <v>31159155</v>
      </c>
      <c r="D32" s="31">
        <v>24466712</v>
      </c>
      <c r="E32" s="31">
        <v>4872996.2100000009</v>
      </c>
      <c r="F32" s="60">
        <f t="shared" si="0"/>
        <v>0.1991684133936755</v>
      </c>
    </row>
    <row r="33" spans="2:6" x14ac:dyDescent="0.25">
      <c r="B33" s="17" t="s">
        <v>48</v>
      </c>
      <c r="C33" s="31">
        <v>11608000</v>
      </c>
      <c r="D33" s="31">
        <v>14627616</v>
      </c>
      <c r="E33" s="31">
        <v>563100</v>
      </c>
      <c r="F33" s="60">
        <f t="shared" si="0"/>
        <v>3.8495678311489721E-2</v>
      </c>
    </row>
    <row r="34" spans="2:6" x14ac:dyDescent="0.25">
      <c r="B34" s="17" t="s">
        <v>43</v>
      </c>
      <c r="C34" s="31">
        <v>54737118</v>
      </c>
      <c r="D34" s="31">
        <v>66696395</v>
      </c>
      <c r="E34" s="31">
        <v>30127689.799999997</v>
      </c>
      <c r="F34" s="60">
        <f t="shared" si="0"/>
        <v>0.45171391647179726</v>
      </c>
    </row>
    <row r="35" spans="2:6" x14ac:dyDescent="0.25">
      <c r="B35" s="17" t="s">
        <v>44</v>
      </c>
      <c r="C35" s="31">
        <v>14308699</v>
      </c>
      <c r="D35" s="31">
        <v>15993575</v>
      </c>
      <c r="E35" s="31">
        <v>6747948.7600000007</v>
      </c>
      <c r="F35" s="60">
        <f t="shared" si="0"/>
        <v>0.42191622323339223</v>
      </c>
    </row>
    <row r="36" spans="2:6" x14ac:dyDescent="0.25">
      <c r="B36" s="17" t="s">
        <v>45</v>
      </c>
      <c r="C36" s="31">
        <v>56147026</v>
      </c>
      <c r="D36" s="31">
        <v>60071852</v>
      </c>
      <c r="E36" s="31">
        <v>14158917.040000008</v>
      </c>
      <c r="F36" s="60">
        <f t="shared" si="0"/>
        <v>0.23569969242832747</v>
      </c>
    </row>
    <row r="37" spans="2:6" x14ac:dyDescent="0.25">
      <c r="B37" s="17" t="s">
        <v>46</v>
      </c>
      <c r="C37" s="31">
        <v>585232952</v>
      </c>
      <c r="D37" s="31">
        <v>474849800</v>
      </c>
      <c r="E37" s="31">
        <v>170413470.92000005</v>
      </c>
      <c r="F37" s="60">
        <f t="shared" si="0"/>
        <v>0.35887868315412591</v>
      </c>
    </row>
    <row r="38" spans="2:6" x14ac:dyDescent="0.25">
      <c r="B38" s="18" t="s">
        <v>47</v>
      </c>
      <c r="C38" s="32">
        <v>655974242</v>
      </c>
      <c r="D38" s="32">
        <v>2136842713</v>
      </c>
      <c r="E38" s="32">
        <v>428150707.33000058</v>
      </c>
      <c r="F38" s="61">
        <f t="shared" si="0"/>
        <v>0.20036603757742302</v>
      </c>
    </row>
    <row r="39" spans="2:6" x14ac:dyDescent="0.25">
      <c r="B39" s="45" t="s">
        <v>11</v>
      </c>
      <c r="C39" s="46">
        <f>SUM(C40:C50)</f>
        <v>915128904</v>
      </c>
      <c r="D39" s="46">
        <f>SUM(D40:D50)</f>
        <v>586504211</v>
      </c>
      <c r="E39" s="46">
        <f>SUM(E40:E50)</f>
        <v>100150634.89</v>
      </c>
      <c r="F39" s="58">
        <f t="shared" si="0"/>
        <v>0.17075859475798377</v>
      </c>
    </row>
    <row r="40" spans="2:6" x14ac:dyDescent="0.25">
      <c r="B40" s="17" t="s">
        <v>36</v>
      </c>
      <c r="C40" s="31">
        <v>334273631</v>
      </c>
      <c r="D40" s="31">
        <v>259273631</v>
      </c>
      <c r="E40" s="31">
        <v>0</v>
      </c>
      <c r="F40" s="60" t="str">
        <f t="shared" si="0"/>
        <v>%</v>
      </c>
    </row>
    <row r="41" spans="2:6" x14ac:dyDescent="0.25">
      <c r="B41" s="17" t="s">
        <v>37</v>
      </c>
      <c r="C41" s="31">
        <v>17389327</v>
      </c>
      <c r="D41" s="31">
        <v>1753564</v>
      </c>
      <c r="E41" s="31">
        <v>0</v>
      </c>
      <c r="F41" s="60" t="str">
        <f t="shared" ref="F41:F47" si="2">IF(E41=0,"%",E41/D41)</f>
        <v>%</v>
      </c>
    </row>
    <row r="42" spans="2:6" x14ac:dyDescent="0.25">
      <c r="B42" s="17" t="s">
        <v>38</v>
      </c>
      <c r="C42" s="31">
        <v>15000000</v>
      </c>
      <c r="D42" s="31">
        <v>3278882</v>
      </c>
      <c r="E42" s="31">
        <v>0</v>
      </c>
      <c r="F42" s="60" t="str">
        <f t="shared" si="2"/>
        <v>%</v>
      </c>
    </row>
    <row r="43" spans="2:6" x14ac:dyDescent="0.25">
      <c r="B43" s="17" t="s">
        <v>39</v>
      </c>
      <c r="C43" s="31">
        <v>39548966</v>
      </c>
      <c r="D43" s="31">
        <v>23659688</v>
      </c>
      <c r="E43" s="31">
        <v>4312046.54</v>
      </c>
      <c r="F43" s="60">
        <f t="shared" si="2"/>
        <v>0.18225289107785361</v>
      </c>
    </row>
    <row r="44" spans="2:6" x14ac:dyDescent="0.25">
      <c r="B44" s="17" t="s">
        <v>40</v>
      </c>
      <c r="C44" s="31">
        <v>15000000</v>
      </c>
      <c r="D44" s="31">
        <v>441330</v>
      </c>
      <c r="E44" s="31">
        <v>0</v>
      </c>
      <c r="F44" s="60" t="str">
        <f t="shared" si="2"/>
        <v>%</v>
      </c>
    </row>
    <row r="45" spans="2:6" x14ac:dyDescent="0.25">
      <c r="B45" s="17" t="s">
        <v>41</v>
      </c>
      <c r="C45" s="31">
        <v>37178706</v>
      </c>
      <c r="D45" s="31">
        <v>36491926</v>
      </c>
      <c r="E45" s="31">
        <v>0</v>
      </c>
      <c r="F45" s="60" t="str">
        <f t="shared" si="2"/>
        <v>%</v>
      </c>
    </row>
    <row r="46" spans="2:6" x14ac:dyDescent="0.25">
      <c r="B46" s="17" t="s">
        <v>48</v>
      </c>
      <c r="C46" s="31">
        <v>20892000</v>
      </c>
      <c r="D46" s="31">
        <v>1043039</v>
      </c>
      <c r="E46" s="31">
        <v>0</v>
      </c>
      <c r="F46" s="60" t="str">
        <f t="shared" si="2"/>
        <v>%</v>
      </c>
    </row>
    <row r="47" spans="2:6" x14ac:dyDescent="0.25">
      <c r="B47" s="17" t="s">
        <v>43</v>
      </c>
      <c r="C47" s="31">
        <v>5000000</v>
      </c>
      <c r="D47" s="31">
        <v>5000000</v>
      </c>
      <c r="E47" s="31">
        <v>0</v>
      </c>
      <c r="F47" s="60" t="str">
        <f t="shared" si="2"/>
        <v>%</v>
      </c>
    </row>
    <row r="48" spans="2:6" x14ac:dyDescent="0.25">
      <c r="B48" s="17" t="s">
        <v>45</v>
      </c>
      <c r="C48" s="31">
        <v>73000000</v>
      </c>
      <c r="D48" s="31">
        <v>59046327</v>
      </c>
      <c r="E48" s="31">
        <v>0</v>
      </c>
      <c r="F48" s="60" t="str">
        <f t="shared" si="0"/>
        <v>%</v>
      </c>
    </row>
    <row r="49" spans="2:6" x14ac:dyDescent="0.25">
      <c r="B49" s="17" t="s">
        <v>46</v>
      </c>
      <c r="C49" s="31">
        <v>0</v>
      </c>
      <c r="D49" s="31">
        <v>1682948</v>
      </c>
      <c r="E49" s="31">
        <v>849902</v>
      </c>
      <c r="F49" s="60">
        <f t="shared" si="0"/>
        <v>0.50500787903131883</v>
      </c>
    </row>
    <row r="50" spans="2:6" x14ac:dyDescent="0.25">
      <c r="B50" s="17" t="s">
        <v>47</v>
      </c>
      <c r="C50" s="31">
        <v>357846274</v>
      </c>
      <c r="D50" s="31">
        <v>194832876</v>
      </c>
      <c r="E50" s="31">
        <v>94988686.349999994</v>
      </c>
      <c r="F50" s="60">
        <f t="shared" si="0"/>
        <v>0.4875393121538687</v>
      </c>
    </row>
    <row r="51" spans="2:6" x14ac:dyDescent="0.25">
      <c r="B51" s="45" t="s">
        <v>10</v>
      </c>
      <c r="C51" s="46">
        <f>+SUM(C52:C61)</f>
        <v>81970636</v>
      </c>
      <c r="D51" s="46">
        <f t="shared" ref="D51:E51" si="3">+SUM(D52:D61)</f>
        <v>86910557</v>
      </c>
      <c r="E51" s="46">
        <f t="shared" si="3"/>
        <v>45480451.460000001</v>
      </c>
      <c r="F51" s="58">
        <f t="shared" si="0"/>
        <v>0.52330180624662204</v>
      </c>
    </row>
    <row r="52" spans="2:6" x14ac:dyDescent="0.25">
      <c r="B52" s="16" t="s">
        <v>36</v>
      </c>
      <c r="C52" s="30">
        <v>42237783</v>
      </c>
      <c r="D52" s="30">
        <v>40780680</v>
      </c>
      <c r="E52" s="30">
        <v>19838554</v>
      </c>
      <c r="F52" s="59">
        <f t="shared" si="0"/>
        <v>0.48646942620868511</v>
      </c>
    </row>
    <row r="53" spans="2:6" x14ac:dyDescent="0.25">
      <c r="B53" s="17" t="s">
        <v>37</v>
      </c>
      <c r="C53" s="31">
        <v>40000</v>
      </c>
      <c r="D53" s="31">
        <v>2430678</v>
      </c>
      <c r="E53" s="31">
        <v>783227.26</v>
      </c>
      <c r="F53" s="60">
        <f t="shared" si="0"/>
        <v>0.32222583986854697</v>
      </c>
    </row>
    <row r="54" spans="2:6" x14ac:dyDescent="0.25">
      <c r="B54" s="17" t="s">
        <v>38</v>
      </c>
      <c r="C54" s="31">
        <v>2400000</v>
      </c>
      <c r="D54" s="31">
        <v>2156988</v>
      </c>
      <c r="E54" s="31">
        <v>1074752</v>
      </c>
      <c r="F54" s="60">
        <f t="shared" si="0"/>
        <v>0.49826517347338045</v>
      </c>
    </row>
    <row r="55" spans="2:6" x14ac:dyDescent="0.25">
      <c r="B55" s="17" t="s">
        <v>39</v>
      </c>
      <c r="C55" s="31">
        <v>1741000</v>
      </c>
      <c r="D55" s="31">
        <v>1541000</v>
      </c>
      <c r="E55" s="31">
        <v>693843</v>
      </c>
      <c r="F55" s="60">
        <f t="shared" ref="F55" si="4">IF(E55=0,"%",E55/D55)</f>
        <v>0.45025502920181698</v>
      </c>
    </row>
    <row r="56" spans="2:6" x14ac:dyDescent="0.25">
      <c r="B56" s="17" t="s">
        <v>40</v>
      </c>
      <c r="C56" s="31">
        <v>0</v>
      </c>
      <c r="D56" s="31">
        <v>14659</v>
      </c>
      <c r="E56" s="31">
        <v>12609</v>
      </c>
      <c r="F56" s="60">
        <f t="shared" si="0"/>
        <v>0.86015417149873796</v>
      </c>
    </row>
    <row r="57" spans="2:6" x14ac:dyDescent="0.25">
      <c r="B57" s="17" t="s">
        <v>41</v>
      </c>
      <c r="C57" s="31">
        <v>1602665</v>
      </c>
      <c r="D57" s="31">
        <v>1678286</v>
      </c>
      <c r="E57" s="31">
        <v>602286</v>
      </c>
      <c r="F57" s="60">
        <f t="shared" si="0"/>
        <v>0.35886970397179024</v>
      </c>
    </row>
    <row r="58" spans="2:6" x14ac:dyDescent="0.25">
      <c r="B58" s="17" t="s">
        <v>43</v>
      </c>
      <c r="C58" s="31">
        <v>0</v>
      </c>
      <c r="D58" s="31">
        <v>420</v>
      </c>
      <c r="E58" s="31">
        <v>420</v>
      </c>
      <c r="F58" s="60">
        <f t="shared" si="0"/>
        <v>1</v>
      </c>
    </row>
    <row r="59" spans="2:6" x14ac:dyDescent="0.25">
      <c r="B59" s="17" t="s">
        <v>45</v>
      </c>
      <c r="C59" s="31">
        <v>0</v>
      </c>
      <c r="D59" s="31">
        <v>190285</v>
      </c>
      <c r="E59" s="31">
        <v>61293</v>
      </c>
      <c r="F59" s="60">
        <f t="shared" si="0"/>
        <v>0.32211156948787345</v>
      </c>
    </row>
    <row r="60" spans="2:6" x14ac:dyDescent="0.25">
      <c r="B60" s="17" t="s">
        <v>46</v>
      </c>
      <c r="C60" s="31">
        <v>2587479</v>
      </c>
      <c r="D60" s="31">
        <v>2764311</v>
      </c>
      <c r="E60" s="31">
        <v>1973344.9500000002</v>
      </c>
      <c r="F60" s="60">
        <f t="shared" si="0"/>
        <v>0.71386502821136988</v>
      </c>
    </row>
    <row r="61" spans="2:6" x14ac:dyDescent="0.25">
      <c r="B61" s="17" t="s">
        <v>47</v>
      </c>
      <c r="C61" s="31">
        <v>31361709</v>
      </c>
      <c r="D61" s="31">
        <v>35353250</v>
      </c>
      <c r="E61" s="31">
        <v>20440122.25</v>
      </c>
      <c r="F61" s="60">
        <f t="shared" si="0"/>
        <v>0.57816812457129119</v>
      </c>
    </row>
    <row r="62" spans="2:6" hidden="1" x14ac:dyDescent="0.25">
      <c r="B62" s="45" t="s">
        <v>25</v>
      </c>
      <c r="C62" s="46">
        <f>+C63</f>
        <v>0</v>
      </c>
      <c r="D62" s="46">
        <f t="shared" ref="D62:E62" si="5">+D63</f>
        <v>0</v>
      </c>
      <c r="E62" s="46">
        <f t="shared" si="5"/>
        <v>0</v>
      </c>
      <c r="F62" s="58" t="str">
        <f t="shared" ref="F62:F63" si="6">IF(E62=0,"%",E62/D62)</f>
        <v>%</v>
      </c>
    </row>
    <row r="63" spans="2:6" hidden="1" x14ac:dyDescent="0.25">
      <c r="B63" s="17"/>
      <c r="C63" s="30"/>
      <c r="D63" s="30"/>
      <c r="E63" s="30"/>
      <c r="F63" s="59" t="str">
        <f t="shared" si="6"/>
        <v>%</v>
      </c>
    </row>
    <row r="64" spans="2:6" x14ac:dyDescent="0.25">
      <c r="B64" s="45" t="s">
        <v>9</v>
      </c>
      <c r="C64" s="46">
        <f>SUM(C65:C77)</f>
        <v>847781068</v>
      </c>
      <c r="D64" s="46">
        <f>SUM(D65:D77)</f>
        <v>876076681</v>
      </c>
      <c r="E64" s="46">
        <f>SUM(E65:E77)</f>
        <v>88408962.530000016</v>
      </c>
      <c r="F64" s="58">
        <f t="shared" si="0"/>
        <v>0.10091463960561692</v>
      </c>
    </row>
    <row r="65" spans="2:6" x14ac:dyDescent="0.25">
      <c r="B65" s="16" t="s">
        <v>36</v>
      </c>
      <c r="C65" s="30">
        <v>10000000</v>
      </c>
      <c r="D65" s="30">
        <v>11764218</v>
      </c>
      <c r="E65" s="30">
        <v>0</v>
      </c>
      <c r="F65" s="59" t="str">
        <f t="shared" si="0"/>
        <v>%</v>
      </c>
    </row>
    <row r="66" spans="2:6" x14ac:dyDescent="0.25">
      <c r="B66" s="17" t="s">
        <v>37</v>
      </c>
      <c r="C66" s="31">
        <v>255338481</v>
      </c>
      <c r="D66" s="31">
        <v>213025763</v>
      </c>
      <c r="E66" s="31">
        <v>25597081.040000007</v>
      </c>
      <c r="F66" s="60">
        <f t="shared" si="0"/>
        <v>0.12015955572472239</v>
      </c>
    </row>
    <row r="67" spans="2:6" x14ac:dyDescent="0.25">
      <c r="B67" s="17" t="s">
        <v>38</v>
      </c>
      <c r="C67" s="31">
        <v>10000000</v>
      </c>
      <c r="D67" s="31">
        <v>10392625</v>
      </c>
      <c r="E67" s="31">
        <v>0</v>
      </c>
      <c r="F67" s="60" t="str">
        <f t="shared" si="0"/>
        <v>%</v>
      </c>
    </row>
    <row r="68" spans="2:6" x14ac:dyDescent="0.25">
      <c r="B68" s="17" t="s">
        <v>39</v>
      </c>
      <c r="C68" s="31">
        <v>7000000</v>
      </c>
      <c r="D68" s="31">
        <v>7037646</v>
      </c>
      <c r="E68" s="31">
        <v>0</v>
      </c>
      <c r="F68" s="60" t="str">
        <f t="shared" si="0"/>
        <v>%</v>
      </c>
    </row>
    <row r="69" spans="2:6" x14ac:dyDescent="0.25">
      <c r="B69" s="17" t="s">
        <v>40</v>
      </c>
      <c r="C69" s="31">
        <v>10000000</v>
      </c>
      <c r="D69" s="31">
        <v>11970955</v>
      </c>
      <c r="E69" s="31">
        <v>0</v>
      </c>
      <c r="F69" s="60" t="str">
        <f t="shared" si="0"/>
        <v>%</v>
      </c>
    </row>
    <row r="70" spans="2:6" x14ac:dyDescent="0.25">
      <c r="B70" s="17" t="s">
        <v>41</v>
      </c>
      <c r="C70" s="31">
        <v>3000000</v>
      </c>
      <c r="D70" s="31">
        <v>3017429</v>
      </c>
      <c r="E70" s="31">
        <v>0</v>
      </c>
      <c r="F70" s="60" t="str">
        <f t="shared" si="0"/>
        <v>%</v>
      </c>
    </row>
    <row r="71" spans="2:6" x14ac:dyDescent="0.25">
      <c r="B71" s="17" t="s">
        <v>42</v>
      </c>
      <c r="C71" s="31">
        <v>47599705</v>
      </c>
      <c r="D71" s="31">
        <v>4232347</v>
      </c>
      <c r="E71" s="31">
        <v>2870619.6799999997</v>
      </c>
      <c r="F71" s="60">
        <f t="shared" si="0"/>
        <v>0.67825716558684812</v>
      </c>
    </row>
    <row r="72" spans="2:6" x14ac:dyDescent="0.25">
      <c r="B72" s="17" t="s">
        <v>48</v>
      </c>
      <c r="C72" s="31">
        <v>0</v>
      </c>
      <c r="D72" s="31">
        <v>552301</v>
      </c>
      <c r="E72" s="31">
        <v>0</v>
      </c>
      <c r="F72" s="60" t="str">
        <f t="shared" si="0"/>
        <v>%</v>
      </c>
    </row>
    <row r="73" spans="2:6" x14ac:dyDescent="0.25">
      <c r="B73" s="17" t="s">
        <v>43</v>
      </c>
      <c r="C73" s="31">
        <v>0</v>
      </c>
      <c r="D73" s="31">
        <v>1207985</v>
      </c>
      <c r="E73" s="31">
        <v>88575</v>
      </c>
      <c r="F73" s="60">
        <f t="shared" si="0"/>
        <v>7.3324585984097482E-2</v>
      </c>
    </row>
    <row r="74" spans="2:6" x14ac:dyDescent="0.25">
      <c r="B74" s="17" t="s">
        <v>44</v>
      </c>
      <c r="C74" s="31">
        <v>0</v>
      </c>
      <c r="D74" s="31">
        <v>37102</v>
      </c>
      <c r="E74" s="31">
        <v>12300</v>
      </c>
      <c r="F74" s="60">
        <f t="shared" si="0"/>
        <v>0.33151851652202036</v>
      </c>
    </row>
    <row r="75" spans="2:6" x14ac:dyDescent="0.25">
      <c r="B75" s="17" t="s">
        <v>45</v>
      </c>
      <c r="C75" s="31">
        <v>0</v>
      </c>
      <c r="D75" s="31">
        <v>1015444</v>
      </c>
      <c r="E75" s="31">
        <v>0</v>
      </c>
      <c r="F75" s="60" t="str">
        <f t="shared" si="0"/>
        <v>%</v>
      </c>
    </row>
    <row r="76" spans="2:6" x14ac:dyDescent="0.25">
      <c r="B76" s="17" t="s">
        <v>46</v>
      </c>
      <c r="C76" s="31">
        <v>0</v>
      </c>
      <c r="D76" s="31">
        <v>2635586</v>
      </c>
      <c r="E76" s="31">
        <v>928803.97000000009</v>
      </c>
      <c r="F76" s="60">
        <f t="shared" si="0"/>
        <v>0.35240890261217056</v>
      </c>
    </row>
    <row r="77" spans="2:6" x14ac:dyDescent="0.25">
      <c r="B77" s="17" t="s">
        <v>47</v>
      </c>
      <c r="C77" s="31">
        <v>504842882</v>
      </c>
      <c r="D77" s="31">
        <v>609187280</v>
      </c>
      <c r="E77" s="31">
        <v>58911582.840000011</v>
      </c>
      <c r="F77" s="60">
        <f t="shared" si="0"/>
        <v>9.6705208355630817E-2</v>
      </c>
    </row>
    <row r="78" spans="2:6" x14ac:dyDescent="0.25">
      <c r="B78" s="48" t="s">
        <v>3</v>
      </c>
      <c r="C78" s="49">
        <f>+C64+C62+C51+C39+C25+C22+C9</f>
        <v>7156059381</v>
      </c>
      <c r="D78" s="49">
        <f>+D64+D62+D51+D39+D25+D22+D9</f>
        <v>7952095943</v>
      </c>
      <c r="E78" s="49">
        <f>+E64+E62+E51+E39+E25+E22+E9</f>
        <v>2213269920.2500014</v>
      </c>
      <c r="F78" s="62">
        <f t="shared" si="0"/>
        <v>0.27832535423548038</v>
      </c>
    </row>
    <row r="79" spans="2:6" x14ac:dyDescent="0.2">
      <c r="B79" s="37" t="s">
        <v>29</v>
      </c>
      <c r="C79" s="21"/>
      <c r="D79" s="21"/>
      <c r="E79" s="21"/>
    </row>
    <row r="80" spans="2:6" x14ac:dyDescent="0.25">
      <c r="C80" s="21"/>
      <c r="D80" s="21"/>
      <c r="E80" s="21"/>
      <c r="F80" s="63"/>
    </row>
    <row r="81" spans="3:5" x14ac:dyDescent="0.25">
      <c r="C81" s="21"/>
      <c r="D81" s="21"/>
      <c r="E81" s="21"/>
    </row>
    <row r="82" spans="3:5" x14ac:dyDescent="0.25">
      <c r="D82" s="21"/>
      <c r="E82" s="21"/>
    </row>
  </sheetData>
  <mergeCells count="1">
    <mergeCell ref="B5:F5"/>
  </mergeCells>
  <pageMargins left="0.7" right="0.7" top="0.75" bottom="0.75" header="0.3" footer="0.3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87"/>
  <sheetViews>
    <sheetView showGridLines="0" zoomScale="115" zoomScaleNormal="115" workbookViewId="0">
      <selection activeCell="B32" sqref="B32"/>
    </sheetView>
  </sheetViews>
  <sheetFormatPr baseColWidth="10" defaultRowHeight="15" x14ac:dyDescent="0.25"/>
  <cols>
    <col min="1" max="1" width="11.42578125" style="1"/>
    <col min="2" max="2" width="108" style="1" bestFit="1" customWidth="1"/>
    <col min="3" max="4" width="14.28515625" style="1" bestFit="1" customWidth="1"/>
    <col min="5" max="5" width="15.7109375" style="1" customWidth="1"/>
    <col min="6" max="6" width="12.28515625" style="1" customWidth="1"/>
    <col min="7" max="16384" width="11.42578125" style="1"/>
  </cols>
  <sheetData>
    <row r="5" spans="2:6" ht="43.5" customHeight="1" x14ac:dyDescent="0.25">
      <c r="B5" s="67" t="s">
        <v>32</v>
      </c>
      <c r="C5" s="67"/>
      <c r="D5" s="67"/>
      <c r="E5" s="67"/>
      <c r="F5" s="67"/>
    </row>
    <row r="7" spans="2:6" x14ac:dyDescent="0.25">
      <c r="E7" s="65"/>
      <c r="F7" s="66" t="s">
        <v>24</v>
      </c>
    </row>
    <row r="8" spans="2:6" ht="38.25" x14ac:dyDescent="0.25">
      <c r="B8" s="51" t="s">
        <v>4</v>
      </c>
      <c r="C8" s="51" t="s">
        <v>1</v>
      </c>
      <c r="D8" s="51" t="s">
        <v>2</v>
      </c>
      <c r="E8" s="53" t="s">
        <v>31</v>
      </c>
      <c r="F8" s="53" t="s">
        <v>5</v>
      </c>
    </row>
    <row r="9" spans="2:6" x14ac:dyDescent="0.25">
      <c r="B9" s="45" t="s">
        <v>20</v>
      </c>
      <c r="C9" s="46">
        <f>SUM(C10:C21)</f>
        <v>3176983281</v>
      </c>
      <c r="D9" s="46">
        <f>SUM(D10:D21)</f>
        <v>2812687005</v>
      </c>
      <c r="E9" s="46">
        <f>SUM(E10:E21)</f>
        <v>1070149383.470001</v>
      </c>
      <c r="F9" s="47">
        <f t="shared" ref="F9:F86" si="0">IF(E9=0,"%",E9/D9)</f>
        <v>0.38047226071284851</v>
      </c>
    </row>
    <row r="10" spans="2:6" x14ac:dyDescent="0.25">
      <c r="B10" s="11" t="s">
        <v>36</v>
      </c>
      <c r="C10" s="27">
        <v>131842118</v>
      </c>
      <c r="D10" s="27">
        <v>133338973</v>
      </c>
      <c r="E10" s="27">
        <v>63813360.250000052</v>
      </c>
      <c r="F10" s="33">
        <f t="shared" si="0"/>
        <v>0.47857995913917872</v>
      </c>
    </row>
    <row r="11" spans="2:6" x14ac:dyDescent="0.25">
      <c r="B11" s="13" t="s">
        <v>37</v>
      </c>
      <c r="C11" s="28">
        <v>225163624</v>
      </c>
      <c r="D11" s="28">
        <v>230710585</v>
      </c>
      <c r="E11" s="28">
        <v>100188868.62999998</v>
      </c>
      <c r="F11" s="23">
        <f t="shared" si="0"/>
        <v>0.43426212382063001</v>
      </c>
    </row>
    <row r="12" spans="2:6" x14ac:dyDescent="0.25">
      <c r="B12" s="13" t="s">
        <v>38</v>
      </c>
      <c r="C12" s="28">
        <v>90645971</v>
      </c>
      <c r="D12" s="28">
        <v>92809702</v>
      </c>
      <c r="E12" s="28">
        <v>38097025.069999993</v>
      </c>
      <c r="F12" s="23">
        <f t="shared" si="0"/>
        <v>0.41048537220817705</v>
      </c>
    </row>
    <row r="13" spans="2:6" x14ac:dyDescent="0.25">
      <c r="B13" s="13" t="s">
        <v>39</v>
      </c>
      <c r="C13" s="28">
        <v>36683342</v>
      </c>
      <c r="D13" s="28">
        <v>36704896</v>
      </c>
      <c r="E13" s="28">
        <v>18415258.469999999</v>
      </c>
      <c r="F13" s="23">
        <f t="shared" si="0"/>
        <v>0.50171122866006757</v>
      </c>
    </row>
    <row r="14" spans="2:6" x14ac:dyDescent="0.25">
      <c r="B14" s="13" t="s">
        <v>40</v>
      </c>
      <c r="C14" s="28">
        <v>104259463</v>
      </c>
      <c r="D14" s="28">
        <v>108497603</v>
      </c>
      <c r="E14" s="28">
        <v>48529193.860000059</v>
      </c>
      <c r="F14" s="23">
        <f t="shared" si="0"/>
        <v>0.44728355759159083</v>
      </c>
    </row>
    <row r="15" spans="2:6" x14ac:dyDescent="0.25">
      <c r="B15" s="13" t="s">
        <v>41</v>
      </c>
      <c r="C15" s="28">
        <v>55105007</v>
      </c>
      <c r="D15" s="28">
        <v>56702481</v>
      </c>
      <c r="E15" s="28">
        <v>22107278.780000005</v>
      </c>
      <c r="F15" s="23">
        <f t="shared" si="0"/>
        <v>0.3898820367313382</v>
      </c>
    </row>
    <row r="16" spans="2:6" x14ac:dyDescent="0.25">
      <c r="B16" s="13" t="s">
        <v>42</v>
      </c>
      <c r="C16" s="28">
        <v>7548123</v>
      </c>
      <c r="D16" s="28">
        <v>7716399</v>
      </c>
      <c r="E16" s="28">
        <v>3052846.0900000017</v>
      </c>
      <c r="F16" s="23">
        <f t="shared" si="0"/>
        <v>0.39563092706844238</v>
      </c>
    </row>
    <row r="17" spans="2:6" x14ac:dyDescent="0.25">
      <c r="B17" s="13" t="s">
        <v>43</v>
      </c>
      <c r="C17" s="28">
        <v>219887859</v>
      </c>
      <c r="D17" s="28">
        <v>232635338</v>
      </c>
      <c r="E17" s="28">
        <v>104102370.00000003</v>
      </c>
      <c r="F17" s="23">
        <f t="shared" si="0"/>
        <v>0.44749164462709456</v>
      </c>
    </row>
    <row r="18" spans="2:6" x14ac:dyDescent="0.25">
      <c r="B18" s="13" t="s">
        <v>44</v>
      </c>
      <c r="C18" s="28">
        <v>29741989</v>
      </c>
      <c r="D18" s="28">
        <v>31129640</v>
      </c>
      <c r="E18" s="28">
        <v>12465234.269999998</v>
      </c>
      <c r="F18" s="23">
        <f t="shared" si="0"/>
        <v>0.40042975986872953</v>
      </c>
    </row>
    <row r="19" spans="2:6" x14ac:dyDescent="0.25">
      <c r="B19" s="13" t="s">
        <v>45</v>
      </c>
      <c r="C19" s="28">
        <v>32677120</v>
      </c>
      <c r="D19" s="28">
        <v>37599382</v>
      </c>
      <c r="E19" s="28">
        <v>14164438.009999996</v>
      </c>
      <c r="F19" s="23">
        <f t="shared" si="0"/>
        <v>0.37671996869523006</v>
      </c>
    </row>
    <row r="20" spans="2:6" x14ac:dyDescent="0.25">
      <c r="B20" s="13" t="s">
        <v>46</v>
      </c>
      <c r="C20" s="28">
        <v>1592997158</v>
      </c>
      <c r="D20" s="28">
        <v>1111363592</v>
      </c>
      <c r="E20" s="28">
        <v>337143927.87000078</v>
      </c>
      <c r="F20" s="23">
        <f t="shared" si="0"/>
        <v>0.30336060160408851</v>
      </c>
    </row>
    <row r="21" spans="2:6" x14ac:dyDescent="0.25">
      <c r="B21" s="13" t="s">
        <v>47</v>
      </c>
      <c r="C21" s="28">
        <v>650431507</v>
      </c>
      <c r="D21" s="28">
        <v>733478414</v>
      </c>
      <c r="E21" s="28">
        <v>308069582.17000002</v>
      </c>
      <c r="F21" s="23">
        <f t="shared" si="0"/>
        <v>0.42001179079006956</v>
      </c>
    </row>
    <row r="22" spans="2:6" x14ac:dyDescent="0.25">
      <c r="B22" s="45" t="s">
        <v>19</v>
      </c>
      <c r="C22" s="46">
        <f>SUM(C23:C31)</f>
        <v>186272115</v>
      </c>
      <c r="D22" s="46">
        <f>SUM(D23:D31)</f>
        <v>182436455</v>
      </c>
      <c r="E22" s="46">
        <f>SUM(E23:E31)</f>
        <v>67597608.709999979</v>
      </c>
      <c r="F22" s="47">
        <f t="shared" si="0"/>
        <v>0.37052687035603699</v>
      </c>
    </row>
    <row r="23" spans="2:6" x14ac:dyDescent="0.25">
      <c r="B23" s="13" t="s">
        <v>46</v>
      </c>
      <c r="C23" s="28">
        <v>10628449</v>
      </c>
      <c r="D23" s="28">
        <v>10211125</v>
      </c>
      <c r="E23" s="28">
        <v>9558.0499999999993</v>
      </c>
      <c r="F23" s="23">
        <f t="shared" si="0"/>
        <v>9.3604279645974364E-4</v>
      </c>
    </row>
    <row r="24" spans="2:6" x14ac:dyDescent="0.25">
      <c r="B24" s="13" t="s">
        <v>47</v>
      </c>
      <c r="C24" s="28">
        <v>175643666</v>
      </c>
      <c r="D24" s="28">
        <v>172225330</v>
      </c>
      <c r="E24" s="28">
        <v>67588050.659999982</v>
      </c>
      <c r="F24" s="23">
        <f t="shared" si="0"/>
        <v>0.39243966413070586</v>
      </c>
    </row>
    <row r="25" spans="2:6" hidden="1" x14ac:dyDescent="0.25">
      <c r="B25" s="13"/>
      <c r="C25" s="28"/>
      <c r="D25" s="28"/>
      <c r="E25" s="28"/>
      <c r="F25" s="23"/>
    </row>
    <row r="26" spans="2:6" hidden="1" x14ac:dyDescent="0.25">
      <c r="B26" s="13"/>
      <c r="C26" s="28"/>
      <c r="D26" s="28"/>
      <c r="E26" s="28"/>
      <c r="F26" s="23"/>
    </row>
    <row r="27" spans="2:6" hidden="1" x14ac:dyDescent="0.25">
      <c r="B27" s="13"/>
      <c r="C27" s="28"/>
      <c r="D27" s="28"/>
      <c r="E27" s="28"/>
      <c r="F27" s="23"/>
    </row>
    <row r="28" spans="2:6" hidden="1" x14ac:dyDescent="0.25">
      <c r="B28" s="13"/>
      <c r="C28" s="28"/>
      <c r="D28" s="28"/>
      <c r="E28" s="28"/>
      <c r="F28" s="23"/>
    </row>
    <row r="29" spans="2:6" hidden="1" x14ac:dyDescent="0.25">
      <c r="B29" s="13"/>
      <c r="C29" s="28"/>
      <c r="D29" s="28"/>
      <c r="E29" s="28"/>
      <c r="F29" s="23"/>
    </row>
    <row r="30" spans="2:6" hidden="1" x14ac:dyDescent="0.25">
      <c r="B30" s="13"/>
      <c r="C30" s="28"/>
      <c r="D30" s="28"/>
      <c r="E30" s="28"/>
      <c r="F30" s="23"/>
    </row>
    <row r="31" spans="2:6" hidden="1" x14ac:dyDescent="0.25">
      <c r="B31" s="13"/>
      <c r="C31" s="28"/>
      <c r="D31" s="28"/>
      <c r="E31" s="28"/>
      <c r="F31" s="23"/>
    </row>
    <row r="32" spans="2:6" x14ac:dyDescent="0.25">
      <c r="B32" s="45" t="s">
        <v>18</v>
      </c>
      <c r="C32" s="46">
        <f>SUM(C33:C45)</f>
        <v>1635122666</v>
      </c>
      <c r="D32" s="46">
        <f t="shared" ref="D32:E32" si="1">SUM(D33:D45)</f>
        <v>2586063591</v>
      </c>
      <c r="E32" s="46">
        <f t="shared" si="1"/>
        <v>675180516.88000035</v>
      </c>
      <c r="F32" s="47">
        <f t="shared" si="0"/>
        <v>0.26108426692590186</v>
      </c>
    </row>
    <row r="33" spans="2:6" x14ac:dyDescent="0.25">
      <c r="B33" s="38" t="s">
        <v>36</v>
      </c>
      <c r="C33" s="12">
        <v>116932459</v>
      </c>
      <c r="D33" s="12">
        <v>89041559</v>
      </c>
      <c r="E33" s="12">
        <v>40513136.049999975</v>
      </c>
      <c r="F33" s="33">
        <f t="shared" si="0"/>
        <v>0.45499131534747694</v>
      </c>
    </row>
    <row r="34" spans="2:6" x14ac:dyDescent="0.25">
      <c r="B34" s="39" t="s">
        <v>37</v>
      </c>
      <c r="C34" s="40">
        <v>89878430</v>
      </c>
      <c r="D34" s="40">
        <v>76185654</v>
      </c>
      <c r="E34" s="40">
        <v>30081929.560000025</v>
      </c>
      <c r="F34" s="23">
        <f t="shared" si="0"/>
        <v>0.39485031604506571</v>
      </c>
    </row>
    <row r="35" spans="2:6" x14ac:dyDescent="0.25">
      <c r="B35" s="39" t="s">
        <v>38</v>
      </c>
      <c r="C35" s="40">
        <v>168879486</v>
      </c>
      <c r="D35" s="40">
        <v>141168779</v>
      </c>
      <c r="E35" s="40">
        <v>31156700.02</v>
      </c>
      <c r="F35" s="23">
        <f t="shared" si="0"/>
        <v>0.22070531629376774</v>
      </c>
    </row>
    <row r="36" spans="2:6" x14ac:dyDescent="0.25">
      <c r="B36" s="39" t="s">
        <v>39</v>
      </c>
      <c r="C36" s="40">
        <v>37579410</v>
      </c>
      <c r="D36" s="40">
        <v>31822424</v>
      </c>
      <c r="E36" s="40">
        <v>3774772.05</v>
      </c>
      <c r="F36" s="23">
        <f t="shared" si="0"/>
        <v>0.11861987792004781</v>
      </c>
    </row>
    <row r="37" spans="2:6" x14ac:dyDescent="0.25">
      <c r="B37" s="39" t="s">
        <v>40</v>
      </c>
      <c r="C37" s="40">
        <v>47504130</v>
      </c>
      <c r="D37" s="40">
        <v>40765282</v>
      </c>
      <c r="E37" s="40">
        <v>14312775.480000021</v>
      </c>
      <c r="F37" s="23">
        <f t="shared" si="0"/>
        <v>0.35110208436679086</v>
      </c>
    </row>
    <row r="38" spans="2:6" x14ac:dyDescent="0.25">
      <c r="B38" s="39" t="s">
        <v>41</v>
      </c>
      <c r="C38" s="40">
        <v>75373095</v>
      </c>
      <c r="D38" s="40">
        <v>75673826</v>
      </c>
      <c r="E38" s="40">
        <v>36025828.019999996</v>
      </c>
      <c r="F38" s="23">
        <f t="shared" si="0"/>
        <v>0.47606722065301676</v>
      </c>
    </row>
    <row r="39" spans="2:6" x14ac:dyDescent="0.25">
      <c r="B39" s="39" t="s">
        <v>42</v>
      </c>
      <c r="C39" s="40">
        <v>31159155</v>
      </c>
      <c r="D39" s="40">
        <v>24458712</v>
      </c>
      <c r="E39" s="40">
        <v>4872996.2100000009</v>
      </c>
      <c r="F39" s="23">
        <f t="shared" si="0"/>
        <v>0.19923355776052315</v>
      </c>
    </row>
    <row r="40" spans="2:6" x14ac:dyDescent="0.25">
      <c r="B40" s="39" t="s">
        <v>48</v>
      </c>
      <c r="C40" s="40">
        <v>11608000</v>
      </c>
      <c r="D40" s="40">
        <v>14627616</v>
      </c>
      <c r="E40" s="40">
        <v>563100</v>
      </c>
      <c r="F40" s="23">
        <f t="shared" si="0"/>
        <v>3.8495678311489721E-2</v>
      </c>
    </row>
    <row r="41" spans="2:6" x14ac:dyDescent="0.25">
      <c r="B41" s="39" t="s">
        <v>43</v>
      </c>
      <c r="C41" s="40">
        <v>54407118</v>
      </c>
      <c r="D41" s="40">
        <v>59631700</v>
      </c>
      <c r="E41" s="40">
        <v>27953912.419999998</v>
      </c>
      <c r="F41" s="23">
        <f t="shared" si="0"/>
        <v>0.46877604394977834</v>
      </c>
    </row>
    <row r="42" spans="2:6" x14ac:dyDescent="0.25">
      <c r="B42" s="39" t="s">
        <v>44</v>
      </c>
      <c r="C42" s="40">
        <v>14308699</v>
      </c>
      <c r="D42" s="40">
        <v>15320141</v>
      </c>
      <c r="E42" s="40">
        <v>6153286.3600000013</v>
      </c>
      <c r="F42" s="23">
        <f t="shared" si="0"/>
        <v>0.40164684907273379</v>
      </c>
    </row>
    <row r="43" spans="2:6" x14ac:dyDescent="0.25">
      <c r="B43" s="39" t="s">
        <v>45</v>
      </c>
      <c r="C43" s="40">
        <v>56147026</v>
      </c>
      <c r="D43" s="40">
        <v>54207268</v>
      </c>
      <c r="E43" s="40">
        <v>12512440.750000006</v>
      </c>
      <c r="F43" s="23">
        <f t="shared" si="0"/>
        <v>0.23082588759130981</v>
      </c>
    </row>
    <row r="44" spans="2:6" x14ac:dyDescent="0.25">
      <c r="B44" s="39" t="s">
        <v>46</v>
      </c>
      <c r="C44" s="40">
        <v>456784382</v>
      </c>
      <c r="D44" s="40">
        <v>350975185</v>
      </c>
      <c r="E44" s="40">
        <v>148186856.96000004</v>
      </c>
      <c r="F44" s="23">
        <f t="shared" si="0"/>
        <v>0.42221462739595117</v>
      </c>
    </row>
    <row r="45" spans="2:6" x14ac:dyDescent="0.25">
      <c r="B45" s="41" t="s">
        <v>47</v>
      </c>
      <c r="C45" s="15">
        <v>474561276</v>
      </c>
      <c r="D45" s="15">
        <v>1612185445</v>
      </c>
      <c r="E45" s="15">
        <v>319072783.00000024</v>
      </c>
      <c r="F45" s="34">
        <f t="shared" si="0"/>
        <v>0.19791320160442227</v>
      </c>
    </row>
    <row r="46" spans="2:6" x14ac:dyDescent="0.25">
      <c r="B46" s="45" t="s">
        <v>17</v>
      </c>
      <c r="C46" s="46">
        <f>SUM(C47:C57)</f>
        <v>915128904</v>
      </c>
      <c r="D46" s="46">
        <f>SUM(D47:D57)</f>
        <v>586504211</v>
      </c>
      <c r="E46" s="46">
        <f>SUM(E47:E57)</f>
        <v>100150634.89</v>
      </c>
      <c r="F46" s="47">
        <f t="shared" si="0"/>
        <v>0.17075859475798377</v>
      </c>
    </row>
    <row r="47" spans="2:6" x14ac:dyDescent="0.25">
      <c r="B47" s="13" t="s">
        <v>36</v>
      </c>
      <c r="C47" s="28">
        <v>334273631</v>
      </c>
      <c r="D47" s="28">
        <v>259273631</v>
      </c>
      <c r="E47" s="28">
        <v>0</v>
      </c>
      <c r="F47" s="23" t="str">
        <f t="shared" si="0"/>
        <v>%</v>
      </c>
    </row>
    <row r="48" spans="2:6" x14ac:dyDescent="0.25">
      <c r="B48" s="13" t="s">
        <v>37</v>
      </c>
      <c r="C48" s="28">
        <v>17389327</v>
      </c>
      <c r="D48" s="28">
        <v>1753564</v>
      </c>
      <c r="E48" s="28">
        <v>0</v>
      </c>
      <c r="F48" s="23" t="str">
        <f t="shared" si="0"/>
        <v>%</v>
      </c>
    </row>
    <row r="49" spans="2:6" x14ac:dyDescent="0.25">
      <c r="B49" s="13" t="s">
        <v>38</v>
      </c>
      <c r="C49" s="28">
        <v>15000000</v>
      </c>
      <c r="D49" s="28">
        <v>3278882</v>
      </c>
      <c r="E49" s="28">
        <v>0</v>
      </c>
      <c r="F49" s="23" t="str">
        <f t="shared" si="0"/>
        <v>%</v>
      </c>
    </row>
    <row r="50" spans="2:6" x14ac:dyDescent="0.25">
      <c r="B50" s="13" t="s">
        <v>39</v>
      </c>
      <c r="C50" s="28">
        <v>39548966</v>
      </c>
      <c r="D50" s="28">
        <v>23659688</v>
      </c>
      <c r="E50" s="28">
        <v>4312046.54</v>
      </c>
      <c r="F50" s="23">
        <f t="shared" si="0"/>
        <v>0.18225289107785361</v>
      </c>
    </row>
    <row r="51" spans="2:6" x14ac:dyDescent="0.25">
      <c r="B51" s="13" t="s">
        <v>40</v>
      </c>
      <c r="C51" s="28">
        <v>15000000</v>
      </c>
      <c r="D51" s="28">
        <v>441330</v>
      </c>
      <c r="E51" s="28">
        <v>0</v>
      </c>
      <c r="F51" s="23" t="str">
        <f t="shared" si="0"/>
        <v>%</v>
      </c>
    </row>
    <row r="52" spans="2:6" x14ac:dyDescent="0.25">
      <c r="B52" s="13" t="s">
        <v>41</v>
      </c>
      <c r="C52" s="28">
        <v>37178706</v>
      </c>
      <c r="D52" s="28">
        <v>36491926</v>
      </c>
      <c r="E52" s="28">
        <v>0</v>
      </c>
      <c r="F52" s="23" t="str">
        <f t="shared" si="0"/>
        <v>%</v>
      </c>
    </row>
    <row r="53" spans="2:6" x14ac:dyDescent="0.25">
      <c r="B53" s="13" t="s">
        <v>48</v>
      </c>
      <c r="C53" s="28">
        <v>20892000</v>
      </c>
      <c r="D53" s="28">
        <v>1043039</v>
      </c>
      <c r="E53" s="28">
        <v>0</v>
      </c>
      <c r="F53" s="23" t="str">
        <f t="shared" si="0"/>
        <v>%</v>
      </c>
    </row>
    <row r="54" spans="2:6" x14ac:dyDescent="0.25">
      <c r="B54" s="13" t="s">
        <v>43</v>
      </c>
      <c r="C54" s="28">
        <v>5000000</v>
      </c>
      <c r="D54" s="28">
        <v>5000000</v>
      </c>
      <c r="E54" s="28">
        <v>0</v>
      </c>
      <c r="F54" s="23" t="str">
        <f t="shared" si="0"/>
        <v>%</v>
      </c>
    </row>
    <row r="55" spans="2:6" x14ac:dyDescent="0.25">
      <c r="B55" s="13" t="s">
        <v>45</v>
      </c>
      <c r="C55" s="28">
        <v>73000000</v>
      </c>
      <c r="D55" s="28">
        <v>59046327</v>
      </c>
      <c r="E55" s="28">
        <v>0</v>
      </c>
      <c r="F55" s="23" t="str">
        <f t="shared" si="0"/>
        <v>%</v>
      </c>
    </row>
    <row r="56" spans="2:6" x14ac:dyDescent="0.25">
      <c r="B56" s="13" t="s">
        <v>46</v>
      </c>
      <c r="C56" s="28">
        <v>0</v>
      </c>
      <c r="D56" s="28">
        <v>1682948</v>
      </c>
      <c r="E56" s="28">
        <v>849902</v>
      </c>
      <c r="F56" s="23">
        <f t="shared" si="0"/>
        <v>0.50500787903131883</v>
      </c>
    </row>
    <row r="57" spans="2:6" x14ac:dyDescent="0.25">
      <c r="B57" s="13" t="s">
        <v>47</v>
      </c>
      <c r="C57" s="28">
        <v>357846274</v>
      </c>
      <c r="D57" s="28">
        <v>194832876</v>
      </c>
      <c r="E57" s="28">
        <v>94988686.349999994</v>
      </c>
      <c r="F57" s="23">
        <f t="shared" si="0"/>
        <v>0.4875393121538687</v>
      </c>
    </row>
    <row r="58" spans="2:6" x14ac:dyDescent="0.25">
      <c r="B58" s="45" t="s">
        <v>16</v>
      </c>
      <c r="C58" s="46">
        <f>+SUM(C59:C68)</f>
        <v>81970636</v>
      </c>
      <c r="D58" s="46">
        <f t="shared" ref="D58:E58" si="2">+SUM(D59:D68)</f>
        <v>85681754</v>
      </c>
      <c r="E58" s="46">
        <f t="shared" si="2"/>
        <v>44883598.689999998</v>
      </c>
      <c r="F58" s="47">
        <f t="shared" si="0"/>
        <v>0.52384080150833512</v>
      </c>
    </row>
    <row r="59" spans="2:6" x14ac:dyDescent="0.25">
      <c r="B59" s="11" t="s">
        <v>36</v>
      </c>
      <c r="C59" s="27">
        <v>42237783</v>
      </c>
      <c r="D59" s="27">
        <v>40780680</v>
      </c>
      <c r="E59" s="27">
        <v>19838554</v>
      </c>
      <c r="F59" s="33">
        <f t="shared" si="0"/>
        <v>0.48646942620868511</v>
      </c>
    </row>
    <row r="60" spans="2:6" x14ac:dyDescent="0.25">
      <c r="B60" s="13" t="s">
        <v>37</v>
      </c>
      <c r="C60" s="28">
        <v>40000</v>
      </c>
      <c r="D60" s="28">
        <v>2430678</v>
      </c>
      <c r="E60" s="28">
        <v>783227.26</v>
      </c>
      <c r="F60" s="23">
        <f t="shared" si="0"/>
        <v>0.32222583986854697</v>
      </c>
    </row>
    <row r="61" spans="2:6" x14ac:dyDescent="0.25">
      <c r="B61" s="13" t="s">
        <v>38</v>
      </c>
      <c r="C61" s="28">
        <v>2400000</v>
      </c>
      <c r="D61" s="28">
        <v>2156988</v>
      </c>
      <c r="E61" s="28">
        <v>1074752</v>
      </c>
      <c r="F61" s="23">
        <f t="shared" si="0"/>
        <v>0.49826517347338045</v>
      </c>
    </row>
    <row r="62" spans="2:6" x14ac:dyDescent="0.25">
      <c r="B62" s="13" t="s">
        <v>39</v>
      </c>
      <c r="C62" s="28">
        <v>1741000</v>
      </c>
      <c r="D62" s="28">
        <v>1541000</v>
      </c>
      <c r="E62" s="28">
        <v>693843</v>
      </c>
      <c r="F62" s="23">
        <f t="shared" ref="F62" si="3">IF(E62=0,"%",E62/D62)</f>
        <v>0.45025502920181698</v>
      </c>
    </row>
    <row r="63" spans="2:6" x14ac:dyDescent="0.25">
      <c r="B63" s="13" t="s">
        <v>40</v>
      </c>
      <c r="C63" s="28">
        <v>0</v>
      </c>
      <c r="D63" s="28">
        <v>14659</v>
      </c>
      <c r="E63" s="28">
        <v>12609</v>
      </c>
      <c r="F63" s="23">
        <f t="shared" si="0"/>
        <v>0.86015417149873796</v>
      </c>
    </row>
    <row r="64" spans="2:6" x14ac:dyDescent="0.25">
      <c r="B64" s="13" t="s">
        <v>41</v>
      </c>
      <c r="C64" s="28">
        <v>1602665</v>
      </c>
      <c r="D64" s="28">
        <v>1678286</v>
      </c>
      <c r="E64" s="28">
        <v>602286</v>
      </c>
      <c r="F64" s="23">
        <f t="shared" si="0"/>
        <v>0.35886970397179024</v>
      </c>
    </row>
    <row r="65" spans="2:6" x14ac:dyDescent="0.25">
      <c r="B65" s="13" t="s">
        <v>43</v>
      </c>
      <c r="C65" s="28">
        <v>0</v>
      </c>
      <c r="D65" s="28">
        <v>420</v>
      </c>
      <c r="E65" s="28">
        <v>420</v>
      </c>
      <c r="F65" s="23">
        <f t="shared" si="0"/>
        <v>1</v>
      </c>
    </row>
    <row r="66" spans="2:6" x14ac:dyDescent="0.25">
      <c r="B66" s="13" t="s">
        <v>45</v>
      </c>
      <c r="C66" s="28">
        <v>0</v>
      </c>
      <c r="D66" s="28">
        <v>190285</v>
      </c>
      <c r="E66" s="28">
        <v>61293</v>
      </c>
      <c r="F66" s="23">
        <f t="shared" ref="F66:F67" si="4">IF(E66=0,"%",E66/D66)</f>
        <v>0.32211156948787345</v>
      </c>
    </row>
    <row r="67" spans="2:6" x14ac:dyDescent="0.25">
      <c r="B67" s="13" t="s">
        <v>46</v>
      </c>
      <c r="C67" s="28">
        <v>2587479</v>
      </c>
      <c r="D67" s="28">
        <v>2425789</v>
      </c>
      <c r="E67" s="28">
        <v>1692883.6800000002</v>
      </c>
      <c r="F67" s="23">
        <f t="shared" si="4"/>
        <v>0.69786930355443122</v>
      </c>
    </row>
    <row r="68" spans="2:6" ht="16.5" customHeight="1" x14ac:dyDescent="0.25">
      <c r="B68" s="13" t="s">
        <v>47</v>
      </c>
      <c r="C68" s="28">
        <v>31361709</v>
      </c>
      <c r="D68" s="28">
        <v>34462969</v>
      </c>
      <c r="E68" s="28">
        <v>20123730.75</v>
      </c>
      <c r="F68" s="23">
        <f t="shared" si="0"/>
        <v>0.58392330475067311</v>
      </c>
    </row>
    <row r="69" spans="2:6" hidden="1" x14ac:dyDescent="0.25">
      <c r="B69" s="45" t="s">
        <v>25</v>
      </c>
      <c r="C69" s="46">
        <f>+C70</f>
        <v>0</v>
      </c>
      <c r="D69" s="46">
        <f t="shared" ref="D69:E69" si="5">+D70</f>
        <v>0</v>
      </c>
      <c r="E69" s="46">
        <f t="shared" si="5"/>
        <v>0</v>
      </c>
      <c r="F69" s="58" t="str">
        <f t="shared" si="0"/>
        <v>%</v>
      </c>
    </row>
    <row r="70" spans="2:6" hidden="1" x14ac:dyDescent="0.25">
      <c r="B70" s="17"/>
      <c r="C70" s="30"/>
      <c r="D70" s="30"/>
      <c r="E70" s="30"/>
      <c r="F70" s="59" t="str">
        <f t="shared" si="0"/>
        <v>%</v>
      </c>
    </row>
    <row r="71" spans="2:6" x14ac:dyDescent="0.25">
      <c r="B71" s="45" t="s">
        <v>15</v>
      </c>
      <c r="C71" s="46">
        <f>+SUM(C72:C85)</f>
        <v>694709619</v>
      </c>
      <c r="D71" s="46">
        <f>+SUM(D72:D85)</f>
        <v>650729904</v>
      </c>
      <c r="E71" s="46">
        <f>+SUM(E72:E85)</f>
        <v>86205910.790000021</v>
      </c>
      <c r="F71" s="47">
        <f t="shared" si="0"/>
        <v>0.13247571728315718</v>
      </c>
    </row>
    <row r="72" spans="2:6" x14ac:dyDescent="0.25">
      <c r="B72" s="11" t="s">
        <v>36</v>
      </c>
      <c r="C72" s="27">
        <v>10000000</v>
      </c>
      <c r="D72" s="27">
        <v>10121818</v>
      </c>
      <c r="E72" s="27">
        <v>0</v>
      </c>
      <c r="F72" s="33" t="str">
        <f t="shared" si="0"/>
        <v>%</v>
      </c>
    </row>
    <row r="73" spans="2:6" x14ac:dyDescent="0.25">
      <c r="B73" s="13" t="s">
        <v>37</v>
      </c>
      <c r="C73" s="28">
        <v>255338481</v>
      </c>
      <c r="D73" s="28">
        <v>212072571</v>
      </c>
      <c r="E73" s="28">
        <v>25547289.100000005</v>
      </c>
      <c r="F73" s="23">
        <f t="shared" si="0"/>
        <v>0.12046484361242552</v>
      </c>
    </row>
    <row r="74" spans="2:6" x14ac:dyDescent="0.25">
      <c r="B74" s="13" t="s">
        <v>38</v>
      </c>
      <c r="C74" s="28">
        <v>10000000</v>
      </c>
      <c r="D74" s="28">
        <v>10020625</v>
      </c>
      <c r="E74" s="28">
        <v>0</v>
      </c>
      <c r="F74" s="23" t="str">
        <f t="shared" si="0"/>
        <v>%</v>
      </c>
    </row>
    <row r="75" spans="2:6" x14ac:dyDescent="0.25">
      <c r="B75" s="13" t="s">
        <v>39</v>
      </c>
      <c r="C75" s="28">
        <v>7000000</v>
      </c>
      <c r="D75" s="28">
        <v>7007646</v>
      </c>
      <c r="E75" s="28">
        <v>0</v>
      </c>
      <c r="F75" s="23" t="str">
        <f t="shared" si="0"/>
        <v>%</v>
      </c>
    </row>
    <row r="76" spans="2:6" x14ac:dyDescent="0.25">
      <c r="B76" s="13" t="s">
        <v>40</v>
      </c>
      <c r="C76" s="28">
        <v>10000000</v>
      </c>
      <c r="D76" s="28">
        <v>10105139</v>
      </c>
      <c r="E76" s="28">
        <v>0</v>
      </c>
      <c r="F76" s="23" t="str">
        <f t="shared" si="0"/>
        <v>%</v>
      </c>
    </row>
    <row r="77" spans="2:6" x14ac:dyDescent="0.25">
      <c r="B77" s="13" t="s">
        <v>41</v>
      </c>
      <c r="C77" s="28">
        <v>3000000</v>
      </c>
      <c r="D77" s="28">
        <v>3007002</v>
      </c>
      <c r="E77" s="28">
        <v>0</v>
      </c>
      <c r="F77" s="23" t="str">
        <f t="shared" si="0"/>
        <v>%</v>
      </c>
    </row>
    <row r="78" spans="2:6" x14ac:dyDescent="0.25">
      <c r="B78" s="13" t="s">
        <v>42</v>
      </c>
      <c r="C78" s="28">
        <v>47599705</v>
      </c>
      <c r="D78" s="28">
        <v>4232347</v>
      </c>
      <c r="E78" s="28">
        <v>2870619.6799999997</v>
      </c>
      <c r="F78" s="23">
        <f t="shared" si="0"/>
        <v>0.67825716558684812</v>
      </c>
    </row>
    <row r="79" spans="2:6" x14ac:dyDescent="0.25">
      <c r="B79" s="13" t="s">
        <v>48</v>
      </c>
      <c r="C79" s="28">
        <v>0</v>
      </c>
      <c r="D79" s="28">
        <v>552301</v>
      </c>
      <c r="E79" s="28">
        <v>0</v>
      </c>
      <c r="F79" s="23" t="str">
        <f t="shared" si="0"/>
        <v>%</v>
      </c>
    </row>
    <row r="80" spans="2:6" x14ac:dyDescent="0.25">
      <c r="B80" s="13" t="s">
        <v>43</v>
      </c>
      <c r="C80" s="28">
        <v>0</v>
      </c>
      <c r="D80" s="28">
        <v>1206115</v>
      </c>
      <c r="E80" s="28">
        <v>86705</v>
      </c>
      <c r="F80" s="23">
        <f t="shared" si="0"/>
        <v>7.1887838224381592E-2</v>
      </c>
    </row>
    <row r="81" spans="2:6" x14ac:dyDescent="0.25">
      <c r="B81" s="13" t="s">
        <v>44</v>
      </c>
      <c r="C81" s="28">
        <v>0</v>
      </c>
      <c r="D81" s="28">
        <v>37102</v>
      </c>
      <c r="E81" s="28">
        <v>12300</v>
      </c>
      <c r="F81" s="23">
        <f t="shared" si="0"/>
        <v>0.33151851652202036</v>
      </c>
    </row>
    <row r="82" spans="2:6" x14ac:dyDescent="0.25">
      <c r="B82" s="13" t="s">
        <v>45</v>
      </c>
      <c r="C82" s="28">
        <v>0</v>
      </c>
      <c r="D82" s="28">
        <v>1015444</v>
      </c>
      <c r="E82" s="28">
        <v>0</v>
      </c>
      <c r="F82" s="23" t="str">
        <f t="shared" si="0"/>
        <v>%</v>
      </c>
    </row>
    <row r="83" spans="2:6" x14ac:dyDescent="0.25">
      <c r="B83" s="13" t="s">
        <v>46</v>
      </c>
      <c r="C83" s="28">
        <v>0</v>
      </c>
      <c r="D83" s="28">
        <v>1634672</v>
      </c>
      <c r="E83" s="28">
        <v>706382.69000000006</v>
      </c>
      <c r="F83" s="23">
        <f t="shared" si="0"/>
        <v>0.43212503181066297</v>
      </c>
    </row>
    <row r="84" spans="2:6" x14ac:dyDescent="0.25">
      <c r="B84" s="13" t="s">
        <v>47</v>
      </c>
      <c r="C84" s="28">
        <v>351771433</v>
      </c>
      <c r="D84" s="28">
        <v>389717122</v>
      </c>
      <c r="E84" s="28">
        <v>56982614.320000015</v>
      </c>
      <c r="F84" s="23">
        <f t="shared" si="0"/>
        <v>0.14621532158394626</v>
      </c>
    </row>
    <row r="85" spans="2:6" hidden="1" x14ac:dyDescent="0.25">
      <c r="B85" s="13"/>
      <c r="C85" s="28"/>
      <c r="D85" s="28"/>
      <c r="E85" s="28"/>
      <c r="F85" s="23" t="str">
        <f t="shared" si="0"/>
        <v>%</v>
      </c>
    </row>
    <row r="86" spans="2:6" x14ac:dyDescent="0.25">
      <c r="B86" s="48" t="s">
        <v>3</v>
      </c>
      <c r="C86" s="49">
        <f>+C71+C69+C58+C46+C32+C22+C9</f>
        <v>6690187221</v>
      </c>
      <c r="D86" s="49">
        <f t="shared" ref="D86:E86" si="6">+D71+D69+D58+D46+D32+D22+D9</f>
        <v>6904102920</v>
      </c>
      <c r="E86" s="49">
        <f t="shared" si="6"/>
        <v>2044167653.4300013</v>
      </c>
      <c r="F86" s="50">
        <f t="shared" si="0"/>
        <v>0.29608012469055156</v>
      </c>
    </row>
    <row r="87" spans="2:6" x14ac:dyDescent="0.2">
      <c r="B87" s="37" t="s">
        <v>29</v>
      </c>
      <c r="C87" s="9"/>
      <c r="D87" s="9"/>
      <c r="E87" s="9"/>
    </row>
  </sheetData>
  <mergeCells count="1">
    <mergeCell ref="B5:F5"/>
  </mergeCells>
  <pageMargins left="0.7" right="0.7" top="0.75" bottom="0.75" header="0.3" footer="0.3"/>
  <pageSetup paperSize="9" scale="6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47"/>
  <sheetViews>
    <sheetView showGridLines="0" zoomScale="120" zoomScaleNormal="120" workbookViewId="0">
      <selection activeCell="B8" sqref="B8"/>
    </sheetView>
  </sheetViews>
  <sheetFormatPr baseColWidth="10" defaultRowHeight="15" x14ac:dyDescent="0.25"/>
  <cols>
    <col min="2" max="2" width="108" bestFit="1" customWidth="1"/>
    <col min="3" max="4" width="12.7109375" bestFit="1" customWidth="1"/>
    <col min="5" max="5" width="15.7109375" customWidth="1"/>
    <col min="6" max="6" width="12.28515625" customWidth="1"/>
  </cols>
  <sheetData>
    <row r="5" spans="2:6" ht="52.5" customHeight="1" x14ac:dyDescent="0.25">
      <c r="B5" s="67" t="s">
        <v>33</v>
      </c>
      <c r="C5" s="67"/>
      <c r="D5" s="67"/>
      <c r="E5" s="67"/>
      <c r="F5" s="67"/>
    </row>
    <row r="7" spans="2:6" x14ac:dyDescent="0.25">
      <c r="E7" s="64"/>
      <c r="F7" s="66" t="s">
        <v>24</v>
      </c>
    </row>
    <row r="8" spans="2:6" ht="38.25" x14ac:dyDescent="0.25">
      <c r="B8" s="51" t="s">
        <v>4</v>
      </c>
      <c r="C8" s="51" t="s">
        <v>1</v>
      </c>
      <c r="D8" s="51" t="s">
        <v>2</v>
      </c>
      <c r="E8" s="53" t="s">
        <v>31</v>
      </c>
      <c r="F8" s="53" t="s">
        <v>5</v>
      </c>
    </row>
    <row r="9" spans="2:6" x14ac:dyDescent="0.25">
      <c r="B9" s="45" t="s">
        <v>20</v>
      </c>
      <c r="C9" s="46">
        <f>SUM(C10:C13)</f>
        <v>791722</v>
      </c>
      <c r="D9" s="46">
        <f>SUM(D10:D13)</f>
        <v>4953651</v>
      </c>
      <c r="E9" s="46">
        <f>SUM(E10:E13)</f>
        <v>194126</v>
      </c>
      <c r="F9" s="47">
        <f>IF(D9=0,"%",E9/D9)</f>
        <v>3.9188469272461869E-2</v>
      </c>
    </row>
    <row r="10" spans="2:6" x14ac:dyDescent="0.25">
      <c r="B10" s="13" t="s">
        <v>37</v>
      </c>
      <c r="C10" s="28">
        <v>56903</v>
      </c>
      <c r="D10" s="28">
        <v>56903</v>
      </c>
      <c r="E10" s="28">
        <v>9000</v>
      </c>
      <c r="F10" s="35">
        <f t="shared" ref="F10:F46" si="0">IF(D10=0,"%",E10/D10)</f>
        <v>0.15816389294061825</v>
      </c>
    </row>
    <row r="11" spans="2:6" x14ac:dyDescent="0.25">
      <c r="B11" s="13" t="s">
        <v>43</v>
      </c>
      <c r="C11" s="28">
        <v>581028</v>
      </c>
      <c r="D11" s="28">
        <v>581028</v>
      </c>
      <c r="E11" s="28">
        <v>178126</v>
      </c>
      <c r="F11" s="35">
        <f t="shared" si="0"/>
        <v>0.30657042345635666</v>
      </c>
    </row>
    <row r="12" spans="2:6" x14ac:dyDescent="0.25">
      <c r="B12" s="13" t="s">
        <v>46</v>
      </c>
      <c r="C12" s="28">
        <v>0</v>
      </c>
      <c r="D12" s="28">
        <v>3948107</v>
      </c>
      <c r="E12" s="28">
        <v>0</v>
      </c>
      <c r="F12" s="35">
        <f t="shared" si="0"/>
        <v>0</v>
      </c>
    </row>
    <row r="13" spans="2:6" x14ac:dyDescent="0.25">
      <c r="B13" s="13" t="s">
        <v>47</v>
      </c>
      <c r="C13" s="28">
        <v>153791</v>
      </c>
      <c r="D13" s="28">
        <v>367613</v>
      </c>
      <c r="E13" s="28">
        <v>7000</v>
      </c>
      <c r="F13" s="35">
        <f t="shared" si="0"/>
        <v>1.9041764029019647E-2</v>
      </c>
    </row>
    <row r="14" spans="2:6" x14ac:dyDescent="0.25">
      <c r="B14" s="45" t="s">
        <v>19</v>
      </c>
      <c r="C14" s="46">
        <f>SUM(C15:C15)</f>
        <v>429633</v>
      </c>
      <c r="D14" s="46">
        <f>SUM(D15:D15)</f>
        <v>1329523</v>
      </c>
      <c r="E14" s="46">
        <f>SUM(E15:E15)</f>
        <v>149032.04999999999</v>
      </c>
      <c r="F14" s="47">
        <f t="shared" si="0"/>
        <v>0.11209437520072987</v>
      </c>
    </row>
    <row r="15" spans="2:6" x14ac:dyDescent="0.25">
      <c r="B15" s="22" t="s">
        <v>47</v>
      </c>
      <c r="C15" s="27">
        <v>429633</v>
      </c>
      <c r="D15" s="27">
        <v>1329523</v>
      </c>
      <c r="E15" s="27">
        <v>149032.04999999999</v>
      </c>
      <c r="F15" s="24">
        <f t="shared" si="0"/>
        <v>0.11209437520072987</v>
      </c>
    </row>
    <row r="16" spans="2:6" x14ac:dyDescent="0.25">
      <c r="B16" s="45" t="s">
        <v>18</v>
      </c>
      <c r="C16" s="46">
        <f>+SUM(C17:C28)</f>
        <v>311579356</v>
      </c>
      <c r="D16" s="46">
        <f>+SUM(D17:D28)</f>
        <v>351833110</v>
      </c>
      <c r="E16" s="46">
        <f>+SUM(E17:E28)</f>
        <v>61298594.039999992</v>
      </c>
      <c r="F16" s="47">
        <f t="shared" si="0"/>
        <v>0.1742263371403561</v>
      </c>
    </row>
    <row r="17" spans="2:6" x14ac:dyDescent="0.25">
      <c r="B17" s="11" t="s">
        <v>36</v>
      </c>
      <c r="C17" s="27">
        <v>809392</v>
      </c>
      <c r="D17" s="27">
        <v>5634452</v>
      </c>
      <c r="E17" s="27">
        <v>479736.83999999997</v>
      </c>
      <c r="F17" s="24">
        <f t="shared" si="0"/>
        <v>8.5143478017028096E-2</v>
      </c>
    </row>
    <row r="18" spans="2:6" x14ac:dyDescent="0.25">
      <c r="B18" s="13" t="s">
        <v>37</v>
      </c>
      <c r="C18" s="28">
        <v>76135</v>
      </c>
      <c r="D18" s="28">
        <v>3891855</v>
      </c>
      <c r="E18" s="28">
        <v>1016560.99</v>
      </c>
      <c r="F18" s="35">
        <f t="shared" si="0"/>
        <v>0.26120217479839303</v>
      </c>
    </row>
    <row r="19" spans="2:6" x14ac:dyDescent="0.25">
      <c r="B19" s="13" t="s">
        <v>38</v>
      </c>
      <c r="C19" s="28">
        <v>326608</v>
      </c>
      <c r="D19" s="28">
        <v>351665</v>
      </c>
      <c r="E19" s="28">
        <v>9415.9700000000012</v>
      </c>
      <c r="F19" s="35">
        <f t="shared" si="0"/>
        <v>2.6775397039796402E-2</v>
      </c>
    </row>
    <row r="20" spans="2:6" x14ac:dyDescent="0.25">
      <c r="B20" s="13" t="s">
        <v>39</v>
      </c>
      <c r="C20" s="28">
        <v>134087</v>
      </c>
      <c r="D20" s="28">
        <v>284837</v>
      </c>
      <c r="E20" s="28">
        <v>151899.5</v>
      </c>
      <c r="F20" s="35">
        <f t="shared" si="0"/>
        <v>0.5332857037533747</v>
      </c>
    </row>
    <row r="21" spans="2:6" x14ac:dyDescent="0.25">
      <c r="B21" s="13" t="s">
        <v>40</v>
      </c>
      <c r="C21" s="28">
        <v>24500</v>
      </c>
      <c r="D21" s="28">
        <v>2144080</v>
      </c>
      <c r="E21" s="28">
        <v>299903.19</v>
      </c>
      <c r="F21" s="35">
        <f t="shared" si="0"/>
        <v>0.139875</v>
      </c>
    </row>
    <row r="22" spans="2:6" x14ac:dyDescent="0.25">
      <c r="B22" s="13" t="s">
        <v>41</v>
      </c>
      <c r="C22" s="28">
        <v>17098</v>
      </c>
      <c r="D22" s="28">
        <v>40658</v>
      </c>
      <c r="E22" s="28">
        <v>11260</v>
      </c>
      <c r="F22" s="35">
        <f t="shared" si="0"/>
        <v>0.27694426681095974</v>
      </c>
    </row>
    <row r="23" spans="2:6" x14ac:dyDescent="0.25">
      <c r="B23" s="13" t="s">
        <v>42</v>
      </c>
      <c r="C23" s="28">
        <v>0</v>
      </c>
      <c r="D23" s="28">
        <v>8000</v>
      </c>
      <c r="E23" s="28">
        <v>0</v>
      </c>
      <c r="F23" s="35">
        <f t="shared" si="0"/>
        <v>0</v>
      </c>
    </row>
    <row r="24" spans="2:6" x14ac:dyDescent="0.25">
      <c r="B24" s="13" t="s">
        <v>43</v>
      </c>
      <c r="C24" s="28">
        <v>330000</v>
      </c>
      <c r="D24" s="28">
        <v>1711774</v>
      </c>
      <c r="E24" s="28">
        <v>1332080.2999999998</v>
      </c>
      <c r="F24" s="35">
        <f t="shared" si="0"/>
        <v>0.77818701534197843</v>
      </c>
    </row>
    <row r="25" spans="2:6" x14ac:dyDescent="0.25">
      <c r="B25" s="13" t="s">
        <v>44</v>
      </c>
      <c r="C25" s="28">
        <v>0</v>
      </c>
      <c r="D25" s="28">
        <v>35163</v>
      </c>
      <c r="E25" s="28">
        <v>21062.400000000001</v>
      </c>
      <c r="F25" s="35">
        <f t="shared" si="0"/>
        <v>0.59899325996075425</v>
      </c>
    </row>
    <row r="26" spans="2:6" x14ac:dyDescent="0.25">
      <c r="B26" s="13" t="s">
        <v>45</v>
      </c>
      <c r="C26" s="28">
        <v>0</v>
      </c>
      <c r="D26" s="28">
        <v>274738</v>
      </c>
      <c r="E26" s="28">
        <v>261417.97</v>
      </c>
      <c r="F26" s="35">
        <f t="shared" si="0"/>
        <v>0.95151733651697257</v>
      </c>
    </row>
    <row r="27" spans="2:6" x14ac:dyDescent="0.25">
      <c r="B27" s="13" t="s">
        <v>46</v>
      </c>
      <c r="C27" s="28">
        <v>128448570</v>
      </c>
      <c r="D27" s="28">
        <v>121091372</v>
      </c>
      <c r="E27" s="28">
        <v>22151229.159999996</v>
      </c>
      <c r="F27" s="35">
        <f t="shared" si="0"/>
        <v>0.18292987183265208</v>
      </c>
    </row>
    <row r="28" spans="2:6" x14ac:dyDescent="0.25">
      <c r="B28" s="13" t="s">
        <v>47</v>
      </c>
      <c r="C28" s="28">
        <v>181412966</v>
      </c>
      <c r="D28" s="28">
        <v>216364516</v>
      </c>
      <c r="E28" s="28">
        <v>35564027.719999991</v>
      </c>
      <c r="F28" s="35">
        <f t="shared" si="0"/>
        <v>0.1643708884316317</v>
      </c>
    </row>
    <row r="29" spans="2:6" hidden="1" x14ac:dyDescent="0.25">
      <c r="B29" s="45" t="s">
        <v>17</v>
      </c>
      <c r="C29" s="46">
        <f>+SUM(C30:C33)</f>
        <v>0</v>
      </c>
      <c r="D29" s="46">
        <f t="shared" ref="D29:E29" si="1">+SUM(D30:D33)</f>
        <v>0</v>
      </c>
      <c r="E29" s="46">
        <f t="shared" si="1"/>
        <v>0</v>
      </c>
      <c r="F29" s="47" t="str">
        <f t="shared" ref="F29:F33" si="2">IF(D29=0,"%",E29/D29)</f>
        <v>%</v>
      </c>
    </row>
    <row r="30" spans="2:6" hidden="1" x14ac:dyDescent="0.25">
      <c r="B30" s="13"/>
      <c r="C30" s="28">
        <v>0</v>
      </c>
      <c r="D30" s="28">
        <v>0</v>
      </c>
      <c r="E30" s="28">
        <v>0</v>
      </c>
      <c r="F30" s="35" t="str">
        <f t="shared" si="2"/>
        <v>%</v>
      </c>
    </row>
    <row r="31" spans="2:6" hidden="1" x14ac:dyDescent="0.25">
      <c r="B31" s="13"/>
      <c r="C31" s="28"/>
      <c r="D31" s="28"/>
      <c r="E31" s="28"/>
      <c r="F31" s="35"/>
    </row>
    <row r="32" spans="2:6" hidden="1" x14ac:dyDescent="0.25">
      <c r="B32" s="13"/>
      <c r="C32" s="28"/>
      <c r="D32" s="28"/>
      <c r="E32" s="28"/>
      <c r="F32" s="35" t="str">
        <f t="shared" si="2"/>
        <v>%</v>
      </c>
    </row>
    <row r="33" spans="2:6" hidden="1" x14ac:dyDescent="0.25">
      <c r="B33" s="14"/>
      <c r="C33" s="29"/>
      <c r="D33" s="29"/>
      <c r="E33" s="29"/>
      <c r="F33" s="36" t="str">
        <f t="shared" si="2"/>
        <v>%</v>
      </c>
    </row>
    <row r="34" spans="2:6" x14ac:dyDescent="0.25">
      <c r="B34" s="45" t="s">
        <v>16</v>
      </c>
      <c r="C34" s="46">
        <f>+SUM(C35:C36)</f>
        <v>0</v>
      </c>
      <c r="D34" s="46">
        <f>+SUM(D35:D36)</f>
        <v>1223553</v>
      </c>
      <c r="E34" s="46">
        <f>+SUM(E35:E36)</f>
        <v>596852.77</v>
      </c>
      <c r="F34" s="47">
        <f t="shared" si="0"/>
        <v>0.48780295581801525</v>
      </c>
    </row>
    <row r="35" spans="2:6" x14ac:dyDescent="0.25">
      <c r="B35" s="11" t="s">
        <v>46</v>
      </c>
      <c r="C35" s="27">
        <v>0</v>
      </c>
      <c r="D35" s="27">
        <v>338522</v>
      </c>
      <c r="E35" s="27">
        <v>280461.27</v>
      </c>
      <c r="F35" s="24">
        <f t="shared" si="0"/>
        <v>0.82848757244728566</v>
      </c>
    </row>
    <row r="36" spans="2:6" x14ac:dyDescent="0.25">
      <c r="B36" s="42" t="s">
        <v>47</v>
      </c>
      <c r="C36" s="43">
        <v>0</v>
      </c>
      <c r="D36" s="43">
        <v>885031</v>
      </c>
      <c r="E36" s="43">
        <v>316391.5</v>
      </c>
      <c r="F36" s="44">
        <f t="shared" si="0"/>
        <v>0.35749199745545635</v>
      </c>
    </row>
    <row r="37" spans="2:6" x14ac:dyDescent="0.25">
      <c r="B37" s="45" t="s">
        <v>15</v>
      </c>
      <c r="C37" s="46">
        <f>+SUM(C38:C45)</f>
        <v>0</v>
      </c>
      <c r="D37" s="46">
        <f>+SUM(D38:D45)</f>
        <v>3553192</v>
      </c>
      <c r="E37" s="46">
        <f>+SUM(E38:E45)</f>
        <v>572730.57999999996</v>
      </c>
      <c r="F37" s="47">
        <f t="shared" si="0"/>
        <v>0.1611876250987844</v>
      </c>
    </row>
    <row r="38" spans="2:6" x14ac:dyDescent="0.25">
      <c r="B38" s="13" t="s">
        <v>37</v>
      </c>
      <c r="C38" s="28">
        <v>0</v>
      </c>
      <c r="D38" s="28">
        <v>5692</v>
      </c>
      <c r="E38" s="28">
        <v>5691.94</v>
      </c>
      <c r="F38" s="35">
        <f t="shared" si="0"/>
        <v>0.99998945888966961</v>
      </c>
    </row>
    <row r="39" spans="2:6" x14ac:dyDescent="0.25">
      <c r="B39" s="13" t="s">
        <v>43</v>
      </c>
      <c r="C39" s="28">
        <v>0</v>
      </c>
      <c r="D39" s="28">
        <v>1870</v>
      </c>
      <c r="E39" s="28">
        <v>1870</v>
      </c>
      <c r="F39" s="35">
        <f t="shared" si="0"/>
        <v>1</v>
      </c>
    </row>
    <row r="40" spans="2:6" x14ac:dyDescent="0.25">
      <c r="B40" s="13" t="s">
        <v>46</v>
      </c>
      <c r="C40" s="28">
        <v>0</v>
      </c>
      <c r="D40" s="28">
        <v>1000914</v>
      </c>
      <c r="E40" s="28">
        <v>222421.28</v>
      </c>
      <c r="F40" s="35">
        <f t="shared" ref="F40:F42" si="3">IF(D40=0,"%",E40/D40)</f>
        <v>0.22221817259025251</v>
      </c>
    </row>
    <row r="41" spans="2:6" x14ac:dyDescent="0.25">
      <c r="B41" s="13" t="s">
        <v>47</v>
      </c>
      <c r="C41" s="28">
        <v>0</v>
      </c>
      <c r="D41" s="28">
        <v>2544716</v>
      </c>
      <c r="E41" s="28">
        <v>342747.36</v>
      </c>
      <c r="F41" s="35">
        <f t="shared" si="3"/>
        <v>0.13468982786291278</v>
      </c>
    </row>
    <row r="42" spans="2:6" hidden="1" x14ac:dyDescent="0.25">
      <c r="B42" s="13"/>
      <c r="C42" s="28"/>
      <c r="D42" s="28"/>
      <c r="E42" s="28"/>
      <c r="F42" s="35" t="str">
        <f t="shared" si="3"/>
        <v>%</v>
      </c>
    </row>
    <row r="43" spans="2:6" hidden="1" x14ac:dyDescent="0.25">
      <c r="B43" s="13"/>
      <c r="C43" s="28"/>
      <c r="D43" s="28"/>
      <c r="E43" s="28"/>
      <c r="F43" s="35" t="str">
        <f t="shared" si="0"/>
        <v>%</v>
      </c>
    </row>
    <row r="44" spans="2:6" hidden="1" x14ac:dyDescent="0.25">
      <c r="B44" s="13"/>
      <c r="C44" s="28"/>
      <c r="D44" s="28"/>
      <c r="E44" s="28"/>
      <c r="F44" s="35" t="str">
        <f t="shared" si="0"/>
        <v>%</v>
      </c>
    </row>
    <row r="45" spans="2:6" hidden="1" x14ac:dyDescent="0.25">
      <c r="B45" s="13"/>
      <c r="C45" s="28"/>
      <c r="D45" s="28"/>
      <c r="E45" s="28"/>
      <c r="F45" s="35" t="str">
        <f t="shared" si="0"/>
        <v>%</v>
      </c>
    </row>
    <row r="46" spans="2:6" x14ac:dyDescent="0.25">
      <c r="B46" s="48" t="s">
        <v>3</v>
      </c>
      <c r="C46" s="49">
        <f>+C37+C34+C29+C16+C14+C9</f>
        <v>312800711</v>
      </c>
      <c r="D46" s="49">
        <f t="shared" ref="D46:E46" si="4">+D37+D34+D29+D16+D14+D9</f>
        <v>362893029</v>
      </c>
      <c r="E46" s="49">
        <f t="shared" si="4"/>
        <v>62811335.43999999</v>
      </c>
      <c r="F46" s="50">
        <f t="shared" si="0"/>
        <v>0.1730849876424603</v>
      </c>
    </row>
    <row r="47" spans="2:6" x14ac:dyDescent="0.25">
      <c r="B47" s="37" t="s">
        <v>29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6"/>
  <sheetViews>
    <sheetView showGridLines="0" zoomScale="120" zoomScaleNormal="120" workbookViewId="0">
      <selection activeCell="E8" sqref="E8"/>
    </sheetView>
  </sheetViews>
  <sheetFormatPr baseColWidth="10" defaultRowHeight="15" x14ac:dyDescent="0.25"/>
  <cols>
    <col min="2" max="2" width="82.28515625" bestFit="1" customWidth="1"/>
    <col min="3" max="4" width="12.7109375" bestFit="1" customWidth="1"/>
    <col min="5" max="5" width="15.7109375" customWidth="1"/>
    <col min="6" max="6" width="12.28515625" customWidth="1"/>
  </cols>
  <sheetData>
    <row r="5" spans="2:6" ht="75" customHeight="1" x14ac:dyDescent="0.25">
      <c r="B5" s="67" t="s">
        <v>34</v>
      </c>
      <c r="C5" s="67"/>
      <c r="D5" s="67"/>
      <c r="E5" s="67"/>
      <c r="F5" s="67"/>
    </row>
    <row r="7" spans="2:6" x14ac:dyDescent="0.25">
      <c r="E7" s="64"/>
      <c r="F7" s="66" t="s">
        <v>24</v>
      </c>
    </row>
    <row r="8" spans="2:6" ht="38.25" x14ac:dyDescent="0.25">
      <c r="B8" s="51" t="s">
        <v>4</v>
      </c>
      <c r="C8" s="51" t="s">
        <v>1</v>
      </c>
      <c r="D8" s="51" t="s">
        <v>2</v>
      </c>
      <c r="E8" s="53" t="s">
        <v>31</v>
      </c>
      <c r="F8" s="53" t="s">
        <v>5</v>
      </c>
    </row>
    <row r="9" spans="2:6" x14ac:dyDescent="0.25">
      <c r="B9" s="45" t="s">
        <v>20</v>
      </c>
      <c r="C9" s="46">
        <f>+C10</f>
        <v>0</v>
      </c>
      <c r="D9" s="46">
        <f t="shared" ref="D9:E9" si="0">+D10</f>
        <v>3373642</v>
      </c>
      <c r="E9" s="46">
        <f t="shared" si="0"/>
        <v>0</v>
      </c>
      <c r="F9" s="47" t="str">
        <f t="shared" ref="F9:F10" si="1">IF(E9=0,"%",E9/D9)</f>
        <v>%</v>
      </c>
    </row>
    <row r="10" spans="2:6" x14ac:dyDescent="0.25">
      <c r="B10" s="11" t="s">
        <v>47</v>
      </c>
      <c r="C10" s="27">
        <v>0</v>
      </c>
      <c r="D10" s="27">
        <v>3373642</v>
      </c>
      <c r="E10" s="27">
        <v>0</v>
      </c>
      <c r="F10" s="24" t="str">
        <f t="shared" si="1"/>
        <v>%</v>
      </c>
    </row>
    <row r="11" spans="2:6" x14ac:dyDescent="0.25">
      <c r="B11" s="45" t="s">
        <v>18</v>
      </c>
      <c r="C11" s="46">
        <f>++C12</f>
        <v>0</v>
      </c>
      <c r="D11" s="46">
        <f t="shared" ref="D11:E11" si="2">++D12</f>
        <v>1062440</v>
      </c>
      <c r="E11" s="46">
        <f t="shared" si="2"/>
        <v>0</v>
      </c>
      <c r="F11" s="47" t="str">
        <f t="shared" ref="F11:F12" si="3">IF(E11=0,"%",E11/D11)</f>
        <v>%</v>
      </c>
    </row>
    <row r="12" spans="2:6" x14ac:dyDescent="0.25">
      <c r="B12" s="11" t="s">
        <v>47</v>
      </c>
      <c r="C12" s="27">
        <v>0</v>
      </c>
      <c r="D12" s="27">
        <v>1062440</v>
      </c>
      <c r="E12" s="27">
        <v>0</v>
      </c>
      <c r="F12" s="24" t="str">
        <f t="shared" si="3"/>
        <v>%</v>
      </c>
    </row>
    <row r="13" spans="2:6" x14ac:dyDescent="0.25">
      <c r="B13" s="45" t="s">
        <v>15</v>
      </c>
      <c r="C13" s="46">
        <f>+C14</f>
        <v>153071449</v>
      </c>
      <c r="D13" s="46">
        <f t="shared" ref="D13:E13" si="4">+D14</f>
        <v>211340307</v>
      </c>
      <c r="E13" s="46">
        <f t="shared" si="4"/>
        <v>1526625.2799999998</v>
      </c>
      <c r="F13" s="47">
        <f t="shared" ref="F13:F14" si="5">IF(E13=0,"%",E13/D13)</f>
        <v>7.2235405619998447E-3</v>
      </c>
    </row>
    <row r="14" spans="2:6" x14ac:dyDescent="0.25">
      <c r="B14" s="11" t="s">
        <v>47</v>
      </c>
      <c r="C14" s="27">
        <v>153071449</v>
      </c>
      <c r="D14" s="27">
        <v>211340307</v>
      </c>
      <c r="E14" s="27">
        <v>1526625.2799999998</v>
      </c>
      <c r="F14" s="24">
        <f t="shared" si="5"/>
        <v>7.2235405619998447E-3</v>
      </c>
    </row>
    <row r="15" spans="2:6" x14ac:dyDescent="0.25">
      <c r="B15" s="48" t="s">
        <v>3</v>
      </c>
      <c r="C15" s="49">
        <f>+C13+C11+C9</f>
        <v>153071449</v>
      </c>
      <c r="D15" s="49">
        <f t="shared" ref="D15:E15" si="6">+D13+D11+D9</f>
        <v>215776389</v>
      </c>
      <c r="E15" s="49">
        <f t="shared" si="6"/>
        <v>1526625.2799999998</v>
      </c>
      <c r="F15" s="50">
        <f t="shared" ref="F15" si="7">IF(D15=0,"%",E15/D15)</f>
        <v>7.0750339602726406E-3</v>
      </c>
    </row>
    <row r="16" spans="2:6" x14ac:dyDescent="0.25">
      <c r="B16" s="37" t="s">
        <v>29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showGridLines="0" zoomScaleNormal="100" workbookViewId="0">
      <selection activeCell="B2" sqref="B2:F2"/>
    </sheetView>
  </sheetViews>
  <sheetFormatPr baseColWidth="10" defaultRowHeight="15" x14ac:dyDescent="0.25"/>
  <cols>
    <col min="2" max="2" width="68.140625" customWidth="1"/>
    <col min="5" max="5" width="12.42578125" customWidth="1"/>
  </cols>
  <sheetData>
    <row r="2" spans="2:6" ht="70.5" customHeight="1" x14ac:dyDescent="0.25">
      <c r="B2" s="67" t="s">
        <v>8</v>
      </c>
      <c r="C2" s="67"/>
      <c r="D2" s="67"/>
      <c r="E2" s="67"/>
      <c r="F2" s="67"/>
    </row>
    <row r="5" spans="2:6" ht="38.25" x14ac:dyDescent="0.25">
      <c r="B5" s="8" t="s">
        <v>4</v>
      </c>
      <c r="C5" s="8" t="s">
        <v>1</v>
      </c>
      <c r="D5" s="8" t="s">
        <v>2</v>
      </c>
      <c r="E5" s="10" t="s">
        <v>7</v>
      </c>
      <c r="F5" s="10" t="s">
        <v>5</v>
      </c>
    </row>
    <row r="6" spans="2:6" x14ac:dyDescent="0.25">
      <c r="B6" s="2" t="s">
        <v>0</v>
      </c>
      <c r="C6" s="3">
        <f>+SUM(C7:C8)</f>
        <v>0</v>
      </c>
      <c r="D6" s="3">
        <f t="shared" ref="D6:E6" si="0">+SUM(D7:D8)</f>
        <v>0</v>
      </c>
      <c r="E6" s="3">
        <f t="shared" si="0"/>
        <v>0</v>
      </c>
      <c r="F6" s="6" t="e">
        <f>E6/D6</f>
        <v>#DIV/0!</v>
      </c>
    </row>
    <row r="7" spans="2:6" x14ac:dyDescent="0.25">
      <c r="B7" s="22"/>
      <c r="C7" s="12"/>
      <c r="D7" s="12"/>
      <c r="E7" s="12"/>
      <c r="F7" s="19" t="e">
        <f>E7/D7</f>
        <v>#DIV/0!</v>
      </c>
    </row>
    <row r="8" spans="2:6" x14ac:dyDescent="0.25">
      <c r="B8" s="14"/>
      <c r="C8" s="15"/>
      <c r="D8" s="15"/>
      <c r="E8" s="15"/>
      <c r="F8" s="20" t="e">
        <f>E8/D8</f>
        <v>#DIV/0!</v>
      </c>
    </row>
    <row r="9" spans="2:6" x14ac:dyDescent="0.25">
      <c r="B9" s="4" t="s">
        <v>3</v>
      </c>
      <c r="C9" s="5">
        <f>+C6</f>
        <v>0</v>
      </c>
      <c r="D9" s="5">
        <f t="shared" ref="D9:E9" si="1">+D6</f>
        <v>0</v>
      </c>
      <c r="E9" s="5">
        <f t="shared" si="1"/>
        <v>0</v>
      </c>
      <c r="F9" s="7" t="e">
        <f>E9/D9</f>
        <v>#DIV/0!</v>
      </c>
    </row>
    <row r="10" spans="2:6" x14ac:dyDescent="0.25">
      <c r="B10" s="1" t="s">
        <v>6</v>
      </c>
    </row>
  </sheetData>
  <mergeCells count="1">
    <mergeCell ref="B2:F2"/>
  </mergeCells>
  <pageMargins left="0.7" right="0.7" top="0.75" bottom="0.75" header="0.3" footer="0.3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35"/>
  <sheetViews>
    <sheetView showGridLines="0" zoomScale="120" zoomScaleNormal="120" workbookViewId="0">
      <selection activeCell="B35" sqref="B35"/>
    </sheetView>
  </sheetViews>
  <sheetFormatPr baseColWidth="10" defaultRowHeight="15" x14ac:dyDescent="0.25"/>
  <cols>
    <col min="2" max="2" width="110.57031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60" customHeight="1" x14ac:dyDescent="0.25">
      <c r="B5" s="67" t="s">
        <v>35</v>
      </c>
      <c r="C5" s="67"/>
      <c r="D5" s="67"/>
      <c r="E5" s="67"/>
      <c r="F5" s="67"/>
    </row>
    <row r="7" spans="2:6" x14ac:dyDescent="0.25">
      <c r="E7" s="64"/>
      <c r="F7" s="66" t="s">
        <v>24</v>
      </c>
    </row>
    <row r="8" spans="2:6" ht="38.25" x14ac:dyDescent="0.25">
      <c r="B8" s="51" t="s">
        <v>4</v>
      </c>
      <c r="C8" s="51" t="s">
        <v>1</v>
      </c>
      <c r="D8" s="51" t="s">
        <v>2</v>
      </c>
      <c r="E8" s="53" t="s">
        <v>31</v>
      </c>
      <c r="F8" s="53" t="s">
        <v>5</v>
      </c>
    </row>
    <row r="9" spans="2:6" hidden="1" x14ac:dyDescent="0.25">
      <c r="B9" s="45" t="s">
        <v>20</v>
      </c>
      <c r="C9" s="46">
        <f>+C10</f>
        <v>0</v>
      </c>
      <c r="D9" s="46">
        <f t="shared" ref="D9:E9" si="0">+D10</f>
        <v>0</v>
      </c>
      <c r="E9" s="46">
        <f t="shared" si="0"/>
        <v>0</v>
      </c>
      <c r="F9" s="47" t="str">
        <f t="shared" ref="F9:F34" si="1">IF(E9=0,"%",E9/D9)</f>
        <v>%</v>
      </c>
    </row>
    <row r="10" spans="2:6" hidden="1" x14ac:dyDescent="0.25">
      <c r="B10" s="26"/>
      <c r="C10" s="27"/>
      <c r="D10" s="27"/>
      <c r="E10" s="27"/>
      <c r="F10" s="24" t="str">
        <f t="shared" si="1"/>
        <v>%</v>
      </c>
    </row>
    <row r="11" spans="2:6" x14ac:dyDescent="0.25">
      <c r="B11" s="45" t="s">
        <v>18</v>
      </c>
      <c r="C11" s="46">
        <f>+SUM(C12:C22)</f>
        <v>0</v>
      </c>
      <c r="D11" s="46">
        <f>+SUM(D12:D22)</f>
        <v>458865077</v>
      </c>
      <c r="E11" s="46">
        <f>+SUM(E12:E22)</f>
        <v>104660610.21999997</v>
      </c>
      <c r="F11" s="47">
        <f t="shared" ref="F11:F12" si="2">IF(E11=0,"%",E11/D11)</f>
        <v>0.22808580444660853</v>
      </c>
    </row>
    <row r="12" spans="2:6" x14ac:dyDescent="0.25">
      <c r="B12" s="26" t="s">
        <v>36</v>
      </c>
      <c r="C12" s="27">
        <v>0</v>
      </c>
      <c r="D12" s="27">
        <v>20095065</v>
      </c>
      <c r="E12" s="27">
        <v>4343039.0299999993</v>
      </c>
      <c r="F12" s="24">
        <f t="shared" si="2"/>
        <v>0.21612465697423716</v>
      </c>
    </row>
    <row r="13" spans="2:6" x14ac:dyDescent="0.25">
      <c r="B13" s="25" t="s">
        <v>37</v>
      </c>
      <c r="C13" s="28">
        <v>0</v>
      </c>
      <c r="D13" s="28">
        <v>55024561</v>
      </c>
      <c r="E13" s="28">
        <v>12069839.849999998</v>
      </c>
      <c r="F13" s="35">
        <f t="shared" si="1"/>
        <v>0.21935367826015001</v>
      </c>
    </row>
    <row r="14" spans="2:6" x14ac:dyDescent="0.25">
      <c r="B14" s="25" t="s">
        <v>38</v>
      </c>
      <c r="C14" s="28">
        <v>0</v>
      </c>
      <c r="D14" s="28">
        <v>5156710</v>
      </c>
      <c r="E14" s="28">
        <v>1055747.17</v>
      </c>
      <c r="F14" s="35">
        <f t="shared" si="1"/>
        <v>0.2047327016644333</v>
      </c>
    </row>
    <row r="15" spans="2:6" x14ac:dyDescent="0.25">
      <c r="B15" s="25" t="s">
        <v>39</v>
      </c>
      <c r="C15" s="28">
        <v>0</v>
      </c>
      <c r="D15" s="28">
        <v>166035</v>
      </c>
      <c r="E15" s="28">
        <v>50693.5</v>
      </c>
      <c r="F15" s="35">
        <f t="shared" si="1"/>
        <v>0.30531815581052185</v>
      </c>
    </row>
    <row r="16" spans="2:6" x14ac:dyDescent="0.25">
      <c r="B16" s="25" t="s">
        <v>40</v>
      </c>
      <c r="C16" s="28">
        <v>0</v>
      </c>
      <c r="D16" s="28">
        <v>40775940</v>
      </c>
      <c r="E16" s="28">
        <v>7793629.7500000009</v>
      </c>
      <c r="F16" s="35">
        <f t="shared" si="1"/>
        <v>0.19113304929328426</v>
      </c>
    </row>
    <row r="17" spans="2:6" x14ac:dyDescent="0.25">
      <c r="B17" s="25" t="s">
        <v>41</v>
      </c>
      <c r="C17" s="28">
        <v>0</v>
      </c>
      <c r="D17" s="28">
        <v>16052173</v>
      </c>
      <c r="E17" s="28">
        <v>2958024.1099999994</v>
      </c>
      <c r="F17" s="35">
        <f t="shared" si="1"/>
        <v>0.18427561863431197</v>
      </c>
    </row>
    <row r="18" spans="2:6" x14ac:dyDescent="0.25">
      <c r="B18" s="25" t="s">
        <v>43</v>
      </c>
      <c r="C18" s="28">
        <v>0</v>
      </c>
      <c r="D18" s="28">
        <v>5352921</v>
      </c>
      <c r="E18" s="28">
        <v>841697.08</v>
      </c>
      <c r="F18" s="35">
        <f t="shared" si="1"/>
        <v>0.15724070652266303</v>
      </c>
    </row>
    <row r="19" spans="2:6" x14ac:dyDescent="0.25">
      <c r="B19" s="25" t="s">
        <v>44</v>
      </c>
      <c r="C19" s="28">
        <v>0</v>
      </c>
      <c r="D19" s="28">
        <v>638271</v>
      </c>
      <c r="E19" s="28">
        <v>573600</v>
      </c>
      <c r="F19" s="35">
        <f t="shared" si="1"/>
        <v>0.89867783433682558</v>
      </c>
    </row>
    <row r="20" spans="2:6" x14ac:dyDescent="0.25">
      <c r="B20" s="25" t="s">
        <v>45</v>
      </c>
      <c r="C20" s="28">
        <v>0</v>
      </c>
      <c r="D20" s="28">
        <v>5589846</v>
      </c>
      <c r="E20" s="28">
        <v>1385058.32</v>
      </c>
      <c r="F20" s="35">
        <f t="shared" si="1"/>
        <v>0.24778112312933132</v>
      </c>
    </row>
    <row r="21" spans="2:6" x14ac:dyDescent="0.25">
      <c r="B21" s="25" t="s">
        <v>46</v>
      </c>
      <c r="C21" s="28">
        <v>0</v>
      </c>
      <c r="D21" s="28">
        <v>2783243</v>
      </c>
      <c r="E21" s="28">
        <v>75384.800000000003</v>
      </c>
      <c r="F21" s="35">
        <f t="shared" si="1"/>
        <v>2.7085238335280103E-2</v>
      </c>
    </row>
    <row r="22" spans="2:6" x14ac:dyDescent="0.25">
      <c r="B22" s="25" t="s">
        <v>47</v>
      </c>
      <c r="C22" s="28">
        <v>0</v>
      </c>
      <c r="D22" s="28">
        <v>307230312</v>
      </c>
      <c r="E22" s="28">
        <v>73513896.60999997</v>
      </c>
      <c r="F22" s="35">
        <f t="shared" si="1"/>
        <v>0.23927943870981053</v>
      </c>
    </row>
    <row r="23" spans="2:6" x14ac:dyDescent="0.25">
      <c r="B23" s="45" t="s">
        <v>16</v>
      </c>
      <c r="C23" s="46">
        <f>+C24</f>
        <v>0</v>
      </c>
      <c r="D23" s="46">
        <f t="shared" ref="D23:E23" si="3">+D24</f>
        <v>5250</v>
      </c>
      <c r="E23" s="46">
        <f t="shared" si="3"/>
        <v>0</v>
      </c>
      <c r="F23" s="47" t="str">
        <f t="shared" si="1"/>
        <v>%</v>
      </c>
    </row>
    <row r="24" spans="2:6" x14ac:dyDescent="0.25">
      <c r="B24" s="25" t="s">
        <v>47</v>
      </c>
      <c r="C24" s="28">
        <v>0</v>
      </c>
      <c r="D24" s="28">
        <v>5250</v>
      </c>
      <c r="E24" s="28">
        <v>0</v>
      </c>
      <c r="F24" s="35" t="str">
        <f t="shared" si="1"/>
        <v>%</v>
      </c>
    </row>
    <row r="25" spans="2:6" x14ac:dyDescent="0.25">
      <c r="B25" s="45" t="s">
        <v>15</v>
      </c>
      <c r="C25" s="46">
        <f>+SUM(C26:C33)</f>
        <v>0</v>
      </c>
      <c r="D25" s="46">
        <f>+SUM(D26:D33)</f>
        <v>10453278</v>
      </c>
      <c r="E25" s="46">
        <f>+SUM(E26:E33)</f>
        <v>103695.88</v>
      </c>
      <c r="F25" s="47">
        <f t="shared" si="1"/>
        <v>9.9199389894729685E-3</v>
      </c>
    </row>
    <row r="26" spans="2:6" x14ac:dyDescent="0.25">
      <c r="B26" s="26" t="s">
        <v>36</v>
      </c>
      <c r="C26" s="27">
        <v>0</v>
      </c>
      <c r="D26" s="27">
        <v>1642400</v>
      </c>
      <c r="E26" s="27">
        <v>0</v>
      </c>
      <c r="F26" s="24" t="str">
        <f t="shared" si="1"/>
        <v>%</v>
      </c>
    </row>
    <row r="27" spans="2:6" x14ac:dyDescent="0.25">
      <c r="B27" s="25" t="s">
        <v>37</v>
      </c>
      <c r="C27" s="28">
        <v>0</v>
      </c>
      <c r="D27" s="28">
        <v>947500</v>
      </c>
      <c r="E27" s="28">
        <v>44100</v>
      </c>
      <c r="F27" s="35">
        <f>IF(E27=0,"%",E27/D27)</f>
        <v>4.654353562005277E-2</v>
      </c>
    </row>
    <row r="28" spans="2:6" x14ac:dyDescent="0.25">
      <c r="B28" s="25" t="s">
        <v>38</v>
      </c>
      <c r="C28" s="28">
        <v>0</v>
      </c>
      <c r="D28" s="28">
        <v>372000</v>
      </c>
      <c r="E28" s="28">
        <v>0</v>
      </c>
      <c r="F28" s="35" t="str">
        <f t="shared" ref="F28" si="4">IF(E28=0,"%",E28/D28)</f>
        <v>%</v>
      </c>
    </row>
    <row r="29" spans="2:6" x14ac:dyDescent="0.25">
      <c r="B29" s="25" t="s">
        <v>39</v>
      </c>
      <c r="C29" s="28">
        <v>0</v>
      </c>
      <c r="D29" s="28">
        <v>30000</v>
      </c>
      <c r="E29" s="28">
        <v>0</v>
      </c>
      <c r="F29" s="35" t="str">
        <f t="shared" si="1"/>
        <v>%</v>
      </c>
    </row>
    <row r="30" spans="2:6" x14ac:dyDescent="0.25">
      <c r="B30" s="25" t="s">
        <v>40</v>
      </c>
      <c r="C30" s="28">
        <v>0</v>
      </c>
      <c r="D30" s="28">
        <v>1865816</v>
      </c>
      <c r="E30" s="28">
        <v>0</v>
      </c>
      <c r="F30" s="35" t="str">
        <f t="shared" si="1"/>
        <v>%</v>
      </c>
    </row>
    <row r="31" spans="2:6" x14ac:dyDescent="0.25">
      <c r="B31" s="25" t="s">
        <v>41</v>
      </c>
      <c r="C31" s="28">
        <v>0</v>
      </c>
      <c r="D31" s="28">
        <v>10427</v>
      </c>
      <c r="E31" s="28">
        <v>0</v>
      </c>
      <c r="F31" s="35" t="str">
        <f t="shared" si="1"/>
        <v>%</v>
      </c>
    </row>
    <row r="32" spans="2:6" x14ac:dyDescent="0.25">
      <c r="B32" s="25" t="s">
        <v>47</v>
      </c>
      <c r="C32" s="28">
        <v>0</v>
      </c>
      <c r="D32" s="28">
        <v>5585135</v>
      </c>
      <c r="E32" s="28">
        <v>59595.88</v>
      </c>
      <c r="F32" s="35">
        <f t="shared" si="1"/>
        <v>1.0670445745716083E-2</v>
      </c>
    </row>
    <row r="33" spans="2:6" hidden="1" x14ac:dyDescent="0.25">
      <c r="B33" s="25"/>
      <c r="C33" s="28"/>
      <c r="D33" s="28"/>
      <c r="E33" s="28"/>
      <c r="F33" s="35" t="str">
        <f t="shared" si="1"/>
        <v>%</v>
      </c>
    </row>
    <row r="34" spans="2:6" x14ac:dyDescent="0.25">
      <c r="B34" s="48" t="s">
        <v>3</v>
      </c>
      <c r="C34" s="49">
        <f>+C25+C23+C11+C9</f>
        <v>0</v>
      </c>
      <c r="D34" s="49">
        <f>+D25+D23+D11+D9</f>
        <v>469323605</v>
      </c>
      <c r="E34" s="49">
        <f>+E25+E23+E11+E9</f>
        <v>104764306.09999996</v>
      </c>
      <c r="F34" s="50">
        <f t="shared" si="1"/>
        <v>0.22322402918557646</v>
      </c>
    </row>
    <row r="35" spans="2:6" x14ac:dyDescent="0.25">
      <c r="B35" s="37" t="s">
        <v>29</v>
      </c>
    </row>
  </sheetData>
  <mergeCells count="1">
    <mergeCell ref="B5:F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6"/>
  <sheetViews>
    <sheetView showGridLines="0" zoomScale="120" zoomScaleNormal="120" workbookViewId="0">
      <selection activeCell="E8" sqref="E8"/>
    </sheetView>
  </sheetViews>
  <sheetFormatPr baseColWidth="10" defaultRowHeight="15" x14ac:dyDescent="0.25"/>
  <cols>
    <col min="1" max="1" width="2.42578125" customWidth="1"/>
    <col min="2" max="2" width="85.28515625" bestFit="1" customWidth="1"/>
    <col min="5" max="5" width="15.7109375" customWidth="1"/>
    <col min="6" max="6" width="12.28515625" customWidth="1"/>
  </cols>
  <sheetData>
    <row r="5" spans="2:6" ht="60" customHeight="1" x14ac:dyDescent="0.25">
      <c r="B5" s="68" t="s">
        <v>26</v>
      </c>
      <c r="C5" s="68"/>
      <c r="D5" s="68"/>
      <c r="E5" s="68"/>
      <c r="F5" s="68"/>
    </row>
    <row r="8" spans="2:6" ht="38.25" x14ac:dyDescent="0.25">
      <c r="B8" s="51" t="s">
        <v>4</v>
      </c>
      <c r="C8" s="51" t="s">
        <v>1</v>
      </c>
      <c r="D8" s="51" t="s">
        <v>2</v>
      </c>
      <c r="E8" s="53" t="s">
        <v>28</v>
      </c>
      <c r="F8" s="53" t="s">
        <v>5</v>
      </c>
    </row>
    <row r="9" spans="2:6" x14ac:dyDescent="0.25">
      <c r="B9" s="45" t="s">
        <v>21</v>
      </c>
      <c r="C9" s="46">
        <f>SUM(C10:C11)</f>
        <v>0</v>
      </c>
      <c r="D9" s="46">
        <f t="shared" ref="D9:E9" si="0">SUM(D10:D11)</f>
        <v>0</v>
      </c>
      <c r="E9" s="46">
        <f t="shared" si="0"/>
        <v>0</v>
      </c>
      <c r="F9" s="47" t="str">
        <f t="shared" ref="F9:F15" si="1">IF(E9=0,"%",E9/D9)</f>
        <v>%</v>
      </c>
    </row>
    <row r="10" spans="2:6" x14ac:dyDescent="0.25">
      <c r="B10" s="25" t="s">
        <v>22</v>
      </c>
      <c r="C10" s="28"/>
      <c r="D10" s="28"/>
      <c r="E10" s="28"/>
      <c r="F10" s="35" t="str">
        <f t="shared" si="1"/>
        <v>%</v>
      </c>
    </row>
    <row r="11" spans="2:6" x14ac:dyDescent="0.25">
      <c r="B11" s="55" t="s">
        <v>23</v>
      </c>
      <c r="C11" s="29"/>
      <c r="D11" s="29"/>
      <c r="E11" s="29"/>
      <c r="F11" s="36" t="str">
        <f t="shared" si="1"/>
        <v>%</v>
      </c>
    </row>
    <row r="12" spans="2:6" x14ac:dyDescent="0.25">
      <c r="B12" s="45" t="s">
        <v>15</v>
      </c>
      <c r="C12" s="46">
        <f>SUM(C13:C14)</f>
        <v>0</v>
      </c>
      <c r="D12" s="46">
        <f t="shared" ref="D12:E12" si="2">SUM(D13:D14)</f>
        <v>0</v>
      </c>
      <c r="E12" s="46">
        <f t="shared" si="2"/>
        <v>0</v>
      </c>
      <c r="F12" s="56" t="str">
        <f t="shared" si="1"/>
        <v>%</v>
      </c>
    </row>
    <row r="13" spans="2:6" x14ac:dyDescent="0.25">
      <c r="B13" s="25" t="s">
        <v>22</v>
      </c>
      <c r="C13" s="28"/>
      <c r="D13" s="28"/>
      <c r="E13" s="28"/>
      <c r="F13" s="35" t="str">
        <f t="shared" si="1"/>
        <v>%</v>
      </c>
    </row>
    <row r="14" spans="2:6" x14ac:dyDescent="0.25">
      <c r="B14" s="55" t="s">
        <v>23</v>
      </c>
      <c r="C14" s="29"/>
      <c r="D14" s="29"/>
      <c r="E14" s="29"/>
      <c r="F14" s="36" t="str">
        <f t="shared" si="1"/>
        <v>%</v>
      </c>
    </row>
    <row r="15" spans="2:6" x14ac:dyDescent="0.25">
      <c r="B15" s="48" t="s">
        <v>3</v>
      </c>
      <c r="C15" s="49">
        <f>+C12+C9</f>
        <v>0</v>
      </c>
      <c r="D15" s="49">
        <f t="shared" ref="D15:E15" si="3">+D12+D9</f>
        <v>0</v>
      </c>
      <c r="E15" s="49">
        <f t="shared" si="3"/>
        <v>0</v>
      </c>
      <c r="F15" s="50" t="str">
        <f t="shared" si="1"/>
        <v>%</v>
      </c>
    </row>
    <row r="16" spans="2:6" x14ac:dyDescent="0.25">
      <c r="B16" s="37" t="s">
        <v>27</v>
      </c>
    </row>
  </sheetData>
  <mergeCells count="1">
    <mergeCell ref="B5:F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TODA FUENTE</vt:lpstr>
      <vt:lpstr>RO</vt:lpstr>
      <vt:lpstr>RDR</vt:lpstr>
      <vt:lpstr>ROCC</vt:lpstr>
      <vt:lpstr>ROOC</vt:lpstr>
      <vt:lpstr>DYT</vt:lpstr>
      <vt:lpstr>RD</vt:lpstr>
      <vt:lpstr>RDR!Área_de_impresión</vt:lpstr>
      <vt:lpstr>RO!Área_de_impresión</vt:lpstr>
      <vt:lpstr>ROCC!Área_de_impresión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DAMIAN VICENTE GALLO</cp:lastModifiedBy>
  <cp:lastPrinted>2014-05-15T18:05:16Z</cp:lastPrinted>
  <dcterms:created xsi:type="dcterms:W3CDTF">2013-07-12T22:51:31Z</dcterms:created>
  <dcterms:modified xsi:type="dcterms:W3CDTF">2020-07-16T22:58:42Z</dcterms:modified>
</cp:coreProperties>
</file>