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.- Informacion Portal MINSA - Transparencia\PpR - Pliego MINSA\7. Julio - 2020\"/>
    </mc:Choice>
  </mc:AlternateContent>
  <xr:revisionPtr revIDLastSave="0" documentId="13_ncr:1_{369E8F81-0408-4C97-93A6-B3510A97EBC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ODA FUENTE" sheetId="1" r:id="rId1"/>
    <sheet name="RO" sheetId="2" r:id="rId2"/>
    <sheet name="RDR" sheetId="3" r:id="rId3"/>
    <sheet name="ROCC" sheetId="8" r:id="rId4"/>
    <sheet name="ROOC" sheetId="4" state="hidden" r:id="rId5"/>
    <sheet name="DYT" sheetId="5" r:id="rId6"/>
    <sheet name="RD" sheetId="7" r:id="rId7"/>
  </sheets>
  <definedNames>
    <definedName name="_xlnm.Print_Area" localSheetId="2">RDR!$B$5:$F$48</definedName>
    <definedName name="_xlnm.Print_Area" localSheetId="1">RO!$B$5:$F$87</definedName>
    <definedName name="_xlnm.Print_Area" localSheetId="3">ROCC!$B$5:$F$16</definedName>
    <definedName name="_xlnm.Print_Area" localSheetId="4">ROOC!$B$2:$F$10</definedName>
    <definedName name="_xlnm.Print_Area" localSheetId="0">'TODA FUENTE'!$B$5:$F$79</definedName>
  </definedNames>
  <calcPr calcId="191029"/>
</workbook>
</file>

<file path=xl/calcChain.xml><?xml version="1.0" encoding="utf-8"?>
<calcChain xmlns="http://schemas.openxmlformats.org/spreadsheetml/2006/main">
  <c r="F24" i="5" l="1"/>
  <c r="E23" i="5"/>
  <c r="D23" i="5"/>
  <c r="C23" i="5"/>
  <c r="F36" i="3"/>
  <c r="C25" i="1"/>
  <c r="D25" i="1"/>
  <c r="E25" i="1"/>
  <c r="F23" i="5" l="1"/>
  <c r="E13" i="8"/>
  <c r="F13" i="8" s="1"/>
  <c r="D13" i="8"/>
  <c r="E11" i="8"/>
  <c r="D11" i="8"/>
  <c r="E9" i="8"/>
  <c r="D9" i="8"/>
  <c r="C9" i="8"/>
  <c r="C11" i="8"/>
  <c r="C13" i="8"/>
  <c r="F14" i="8"/>
  <c r="F12" i="8"/>
  <c r="F78" i="2"/>
  <c r="F77" i="2"/>
  <c r="F76" i="2"/>
  <c r="F75" i="2"/>
  <c r="F73" i="1"/>
  <c r="F72" i="1"/>
  <c r="D15" i="8" l="1"/>
  <c r="E15" i="8"/>
  <c r="C15" i="8"/>
  <c r="F11" i="8"/>
  <c r="C71" i="2"/>
  <c r="F15" i="8" l="1"/>
  <c r="F71" i="1"/>
  <c r="F16" i="5" l="1"/>
  <c r="F11" i="3" l="1"/>
  <c r="F51" i="2"/>
  <c r="F50" i="2"/>
  <c r="F49" i="2"/>
  <c r="F48" i="2"/>
  <c r="F36" i="2"/>
  <c r="C46" i="2"/>
  <c r="D46" i="2"/>
  <c r="E46" i="2"/>
  <c r="F47" i="1"/>
  <c r="F46" i="1"/>
  <c r="F45" i="1"/>
  <c r="F44" i="1"/>
  <c r="F43" i="1"/>
  <c r="F42" i="1"/>
  <c r="F32" i="1"/>
  <c r="C39" i="1"/>
  <c r="D39" i="1"/>
  <c r="E39" i="1"/>
  <c r="F14" i="7" l="1"/>
  <c r="F13" i="7"/>
  <c r="E12" i="7"/>
  <c r="F12" i="7" s="1"/>
  <c r="D12" i="7"/>
  <c r="C12" i="7"/>
  <c r="E25" i="5"/>
  <c r="D25" i="5"/>
  <c r="C25" i="5"/>
  <c r="C34" i="3"/>
  <c r="D34" i="3"/>
  <c r="E34" i="3"/>
  <c r="F70" i="2"/>
  <c r="E69" i="2"/>
  <c r="F69" i="2" s="1"/>
  <c r="D69" i="2"/>
  <c r="C69" i="2"/>
  <c r="E62" i="1"/>
  <c r="F62" i="1" s="1"/>
  <c r="D62" i="1"/>
  <c r="C62" i="1"/>
  <c r="F63" i="1"/>
  <c r="F32" i="3" l="1"/>
  <c r="F24" i="1"/>
  <c r="F23" i="1"/>
  <c r="F31" i="5" l="1"/>
  <c r="F29" i="5"/>
  <c r="F26" i="5"/>
  <c r="F25" i="5"/>
  <c r="C32" i="2"/>
  <c r="D32" i="2"/>
  <c r="E32" i="2"/>
  <c r="E11" i="5" l="1"/>
  <c r="D11" i="5"/>
  <c r="C11" i="5"/>
  <c r="E9" i="5"/>
  <c r="D9" i="5"/>
  <c r="C9" i="5"/>
  <c r="E58" i="2"/>
  <c r="D58" i="2"/>
  <c r="C58" i="2"/>
  <c r="E51" i="1"/>
  <c r="D51" i="1"/>
  <c r="C51" i="1"/>
  <c r="F58" i="1"/>
  <c r="F57" i="1"/>
  <c r="F56" i="1"/>
  <c r="C64" i="1"/>
  <c r="D64" i="1"/>
  <c r="E64" i="1"/>
  <c r="F15" i="5" l="1"/>
  <c r="F14" i="5"/>
  <c r="F13" i="5"/>
  <c r="F12" i="5"/>
  <c r="F11" i="5"/>
  <c r="F42" i="3"/>
  <c r="F33" i="3" l="1"/>
  <c r="E29" i="3"/>
  <c r="D29" i="3"/>
  <c r="C29" i="3"/>
  <c r="F43" i="3" l="1"/>
  <c r="E9" i="7" l="1"/>
  <c r="D9" i="7"/>
  <c r="C9" i="7"/>
  <c r="F41" i="3"/>
  <c r="F30" i="3"/>
  <c r="F46" i="3"/>
  <c r="F45" i="3"/>
  <c r="F44" i="3"/>
  <c r="F40" i="3"/>
  <c r="F39" i="3"/>
  <c r="F37" i="3"/>
  <c r="F35" i="3"/>
  <c r="F28" i="3"/>
  <c r="F27" i="3"/>
  <c r="F26" i="3"/>
  <c r="F25" i="3"/>
  <c r="F24" i="3"/>
  <c r="F23" i="3"/>
  <c r="F22" i="3"/>
  <c r="F21" i="3"/>
  <c r="F20" i="3"/>
  <c r="F19" i="3"/>
  <c r="F18" i="3"/>
  <c r="F17" i="3"/>
  <c r="F15" i="3"/>
  <c r="F13" i="3"/>
  <c r="F12" i="3"/>
  <c r="F10" i="3"/>
  <c r="F30" i="5" l="1"/>
  <c r="F62" i="2"/>
  <c r="F53" i="2"/>
  <c r="F52" i="2"/>
  <c r="F47" i="2"/>
  <c r="F55" i="1"/>
  <c r="F41" i="1"/>
  <c r="F82" i="2" l="1"/>
  <c r="F70" i="1"/>
  <c r="F50" i="1"/>
  <c r="F49" i="1"/>
  <c r="F48" i="1"/>
  <c r="F29" i="3" l="1"/>
  <c r="F34" i="3"/>
  <c r="F67" i="2"/>
  <c r="F66" i="2"/>
  <c r="D71" i="2"/>
  <c r="E71" i="2"/>
  <c r="F11" i="7"/>
  <c r="F10" i="7"/>
  <c r="F68" i="2" l="1"/>
  <c r="F61" i="1"/>
  <c r="F60" i="1"/>
  <c r="F64" i="2" l="1"/>
  <c r="F63" i="2"/>
  <c r="F61" i="2"/>
  <c r="F54" i="1"/>
  <c r="F24" i="2" l="1"/>
  <c r="F23" i="2"/>
  <c r="F57" i="2" l="1"/>
  <c r="F56" i="2"/>
  <c r="F55" i="2"/>
  <c r="F54" i="2"/>
  <c r="F40" i="1"/>
  <c r="F35" i="5" l="1"/>
  <c r="C27" i="5" l="1"/>
  <c r="C36" i="5" s="1"/>
  <c r="D27" i="5"/>
  <c r="D36" i="5" s="1"/>
  <c r="E27" i="5"/>
  <c r="E36" i="5" s="1"/>
  <c r="F34" i="5" l="1"/>
  <c r="F22" i="5" l="1"/>
  <c r="F10" i="8" l="1"/>
  <c r="F33" i="5" l="1"/>
  <c r="F32" i="5"/>
  <c r="F28" i="5"/>
  <c r="F21" i="5"/>
  <c r="F20" i="5"/>
  <c r="F19" i="5"/>
  <c r="F18" i="5"/>
  <c r="F17" i="5"/>
  <c r="F10" i="5"/>
  <c r="F85" i="2"/>
  <c r="F84" i="2"/>
  <c r="F83" i="2"/>
  <c r="F81" i="2"/>
  <c r="F80" i="2"/>
  <c r="F79" i="2"/>
  <c r="F74" i="2"/>
  <c r="F73" i="2"/>
  <c r="F72" i="2"/>
  <c r="F65" i="2"/>
  <c r="F60" i="2"/>
  <c r="F59" i="2"/>
  <c r="F45" i="2"/>
  <c r="F44" i="2"/>
  <c r="F43" i="2"/>
  <c r="F42" i="2"/>
  <c r="F41" i="2"/>
  <c r="F40" i="2"/>
  <c r="F39" i="2"/>
  <c r="F38" i="2"/>
  <c r="F37" i="2"/>
  <c r="F35" i="2"/>
  <c r="F34" i="2"/>
  <c r="F33" i="2"/>
  <c r="F21" i="2"/>
  <c r="F20" i="2"/>
  <c r="F19" i="2"/>
  <c r="F18" i="2"/>
  <c r="F17" i="2"/>
  <c r="F16" i="2"/>
  <c r="F15" i="2"/>
  <c r="F14" i="2"/>
  <c r="F13" i="2"/>
  <c r="F12" i="2"/>
  <c r="F11" i="2"/>
  <c r="F10" i="2"/>
  <c r="F77" i="1"/>
  <c r="F76" i="1"/>
  <c r="F75" i="1"/>
  <c r="F74" i="1"/>
  <c r="F69" i="1"/>
  <c r="F68" i="1"/>
  <c r="F67" i="1"/>
  <c r="F66" i="1"/>
  <c r="F65" i="1"/>
  <c r="F59" i="1"/>
  <c r="F53" i="1"/>
  <c r="F52" i="1"/>
  <c r="F38" i="1"/>
  <c r="F37" i="1"/>
  <c r="F36" i="1"/>
  <c r="F35" i="1"/>
  <c r="F34" i="1"/>
  <c r="F33" i="1"/>
  <c r="F31" i="1"/>
  <c r="F30" i="1"/>
  <c r="F29" i="1"/>
  <c r="F28" i="1"/>
  <c r="F27" i="1"/>
  <c r="F26" i="1"/>
  <c r="F21" i="1"/>
  <c r="F20" i="1"/>
  <c r="F19" i="1"/>
  <c r="F18" i="1"/>
  <c r="F17" i="1"/>
  <c r="F16" i="1"/>
  <c r="F15" i="1"/>
  <c r="F14" i="1"/>
  <c r="F13" i="1"/>
  <c r="F12" i="1"/>
  <c r="F11" i="1"/>
  <c r="F10" i="1"/>
  <c r="F64" i="1" l="1"/>
  <c r="F71" i="2"/>
  <c r="E9" i="3"/>
  <c r="D9" i="3"/>
  <c r="C9" i="3"/>
  <c r="C22" i="1"/>
  <c r="D22" i="1"/>
  <c r="E22" i="1"/>
  <c r="F9" i="3" l="1"/>
  <c r="F9" i="5"/>
  <c r="F39" i="1"/>
  <c r="F22" i="1"/>
  <c r="F9" i="8"/>
  <c r="F27" i="5"/>
  <c r="F36" i="5"/>
  <c r="F46" i="2"/>
  <c r="E14" i="3"/>
  <c r="D14" i="3"/>
  <c r="C14" i="3"/>
  <c r="F14" i="3" l="1"/>
  <c r="E15" i="7"/>
  <c r="D15" i="7"/>
  <c r="F15" i="7" l="1"/>
  <c r="F9" i="7"/>
  <c r="E6" i="4"/>
  <c r="E9" i="4" s="1"/>
  <c r="D6" i="4"/>
  <c r="D9" i="4" s="1"/>
  <c r="C6" i="4"/>
  <c r="C9" i="4" s="1"/>
  <c r="E38" i="3"/>
  <c r="D38" i="3"/>
  <c r="C38" i="3"/>
  <c r="E16" i="3"/>
  <c r="D16" i="3"/>
  <c r="C16" i="3"/>
  <c r="E22" i="2"/>
  <c r="D22" i="2"/>
  <c r="C22" i="2"/>
  <c r="E9" i="2"/>
  <c r="D9" i="2"/>
  <c r="C9" i="2"/>
  <c r="E9" i="1"/>
  <c r="E78" i="1" s="1"/>
  <c r="D9" i="1"/>
  <c r="D78" i="1" s="1"/>
  <c r="C9" i="1"/>
  <c r="C78" i="1" s="1"/>
  <c r="C86" i="2" l="1"/>
  <c r="D86" i="2"/>
  <c r="E86" i="2"/>
  <c r="F78" i="1"/>
  <c r="C47" i="3"/>
  <c r="D47" i="3"/>
  <c r="E47" i="3"/>
  <c r="F16" i="3"/>
  <c r="F38" i="3"/>
  <c r="F32" i="2"/>
  <c r="F22" i="2"/>
  <c r="F25" i="1"/>
  <c r="F58" i="2"/>
  <c r="F51" i="1"/>
  <c r="F9" i="2"/>
  <c r="F9" i="1"/>
  <c r="F9" i="4"/>
  <c r="F8" i="4"/>
  <c r="F7" i="4"/>
  <c r="F6" i="4"/>
  <c r="F47" i="3" l="1"/>
  <c r="F86" i="2"/>
  <c r="C15" i="7" l="1"/>
</calcChain>
</file>

<file path=xl/sharedStrings.xml><?xml version="1.0" encoding="utf-8"?>
<sst xmlns="http://schemas.openxmlformats.org/spreadsheetml/2006/main" count="266" uniqueCount="45">
  <si>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</si>
  <si>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</si>
  <si>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</si>
  <si>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</si>
  <si>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</si>
  <si>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</si>
  <si>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</si>
  <si>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</si>
  <si>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</si>
  <si>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</si>
  <si>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</si>
  <si>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</si>
  <si>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</si>
  <si>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</si>
  <si>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</si>
  <si>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</si>
  <si>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</si>
  <si>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</si>
  <si>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</si>
  <si>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</si>
  <si>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</si>
  <si>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</si>
  <si>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</si>
  <si>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</si>
  <si>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0001: PROGRAMA ARTICULADO NUTRICIONAL</t>
  </si>
  <si>
    <t>0002: SALUD MATERNO NEONATAL</t>
  </si>
  <si>
    <t>0016: TBC-VIH/SIDA</t>
  </si>
  <si>
    <t>0017: ENFERMEDADES METAXENICAS Y ZOONOSIS</t>
  </si>
  <si>
    <t>0018: ENFERMEDADES NO TRANSMISIBLES</t>
  </si>
  <si>
    <t>0024: PREVENCION Y CONTROL DEL CANCER</t>
  </si>
  <si>
    <t>0068: REDUCCION DE VULNERABILIDAD Y ATENCION DE EMERGENCIAS POR DESASTRES</t>
  </si>
  <si>
    <t>0104: REDUCCION DE LA MORTALIDAD POR EMERGENCIAS Y URGENCIAS MEDICAS</t>
  </si>
  <si>
    <t>0129: PREVENCION Y MANEJO DE CONDICIONES SECUNDARIAS DE SALUD EN PERSONAS CON DISCAPACIDAD</t>
  </si>
  <si>
    <t>0131: CONTROL Y PREVENCION EN SALUD MENTAL</t>
  </si>
  <si>
    <t>9001: ACCIONES CENTRALES</t>
  </si>
  <si>
    <t>9002: ASIGNACIONES PRESUPUESTARIAS QUE NO RESULTAN EN PRODUCTOS</t>
  </si>
  <si>
    <t>0080: LUCHA CONTRA LA VIOLENCIA FAMILIAR</t>
  </si>
  <si>
    <t>Fuente: SIAF, Consulta Amigable y Base de Datos al 31 de Julio del 2020</t>
  </si>
  <si>
    <t>DEVENGADO
AL 31.07.20</t>
  </si>
  <si>
    <t>EJECUCION DE LOS PROGRAMAS PRESUPUESTALES AL MES DE JULIO
DEL AÑO FISCAL 2020 DEL PLIEGO 011 MINSA - TODA FUENTE</t>
  </si>
  <si>
    <t>EJECUCION DE LOS PROGRAMAS PRESUPUESTALES AL MES DE JULIO
DEL AÑO FISCAL 2020 DEL PLIEGO 011 MINSA - RECURSOS ORDINARIOS</t>
  </si>
  <si>
    <t>EJECUCION DE LOS PROGRAMAS PRESUPUESTALES AL MES DE JULIO
DEL AÑO FISCAL 2020 DEL PLIEGO 011 MINSA - RECURSOS DIRECTAMENTE RECAUDADOS</t>
  </si>
  <si>
    <t>EJECUCION DE LOS PROGRAMAS PRESUPUESTALES AL MES DE JULIO
DEL AÑO FISCAL 2020 DEL PLIEGO 011 MINSA - ROOC</t>
  </si>
  <si>
    <t>EJECUCION DE LOS PROGRAMAS PRESUPUESTALES AL MES DE JULIO
DEL AÑO FISCAL 2020 DEL PLIEGO 011 MINSA - DONACIONES Y TRANSFERENCIAS</t>
  </si>
  <si>
    <t>EJECUCION DE LOS PROGRAMAS PRESUPUESTALES AL MES DE JULIO
DEL AÑO FISCAL 2020 DEL PLIEGO 011 MINSA - RECURSOS DETERMINADOS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</si>
</sst>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165" fontId="0" fillId="0" borderId="7" xfId="1" applyNumberFormat="1" applyFont="1" applyBorder="1" applyAlignment="1">
      <alignment horizontal="right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82"/>
  <sheetViews>
    <sheetView showGridLines="0" tabSelected="1" zoomScale="120" zoomScaleNormal="120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4" width="14.140625" style="1" customWidth="1"/>
    <col min="5" max="5" width="15.7109375" style="1" customWidth="1"/>
    <col min="6" max="6" width="12.28515625" style="57" customWidth="1"/>
    <col min="7" max="16384" width="11.42578125" style="1"/>
  </cols>
  <sheetData>
    <row r="5" spans="2:6" ht="51.75" customHeight="1" x14ac:dyDescent="0.25">
      <c r="B5" s="67" t="s">
        <v>39</v>
      </c>
      <c r="C5" s="67"/>
      <c r="D5" s="67"/>
      <c r="E5" s="67"/>
      <c r="F5" s="67"/>
    </row>
    <row r="7" spans="2:6" x14ac:dyDescent="0.25">
      <c r="F7" s="66" t="s">
        <v>22</v>
      </c>
    </row>
    <row r="8" spans="2:6" ht="38.25" x14ac:dyDescent="0.25">
      <c r="B8" s="51" t="s">
        <v>4</v>
      </c>
      <c r="C8" s="52" t="s">
        <v>1</v>
      </c>
      <c r="D8" s="52" t="s">
        <v>2</v>
      </c>
      <c r="E8" s="53" t="s">
        <v>38</v>
      </c>
      <c r="F8" s="54" t="s">
        <v>5</v>
      </c>
    </row>
    <row r="9" spans="2:6" x14ac:dyDescent="0.25">
      <c r="B9" s="45" t="s">
        <v>14</v>
      </c>
      <c r="C9" s="46">
        <f>SUM(C10:C21)</f>
        <v>3177775003</v>
      </c>
      <c r="D9" s="46">
        <f>SUM(D10:D21)</f>
        <v>2826061930</v>
      </c>
      <c r="E9" s="46">
        <f>SUM(E10:E21)</f>
        <v>1471315286.1999996</v>
      </c>
      <c r="F9" s="58">
        <f t="shared" ref="F9:F78" si="0">IF(E9=0,"%",E9/D9)</f>
        <v>0.52062386552158801</v>
      </c>
    </row>
    <row r="10" spans="2:6" x14ac:dyDescent="0.25">
      <c r="B10" s="16" t="s">
        <v>24</v>
      </c>
      <c r="C10" s="30">
        <v>131842118</v>
      </c>
      <c r="D10" s="30">
        <v>144981343</v>
      </c>
      <c r="E10" s="30">
        <v>86802843.800000072</v>
      </c>
      <c r="F10" s="59">
        <f t="shared" si="0"/>
        <v>0.59871733840953645</v>
      </c>
    </row>
    <row r="11" spans="2:6" x14ac:dyDescent="0.25">
      <c r="B11" s="17" t="s">
        <v>25</v>
      </c>
      <c r="C11" s="31">
        <v>225220527</v>
      </c>
      <c r="D11" s="31">
        <v>235585388</v>
      </c>
      <c r="E11" s="31">
        <v>140814130.22999984</v>
      </c>
      <c r="F11" s="60">
        <f t="shared" si="0"/>
        <v>0.59772013631847087</v>
      </c>
    </row>
    <row r="12" spans="2:6" x14ac:dyDescent="0.25">
      <c r="B12" s="17" t="s">
        <v>26</v>
      </c>
      <c r="C12" s="31">
        <v>90645971</v>
      </c>
      <c r="D12" s="31">
        <v>96428156</v>
      </c>
      <c r="E12" s="31">
        <v>56433122.820000038</v>
      </c>
      <c r="F12" s="60">
        <f t="shared" si="0"/>
        <v>0.58523490607867723</v>
      </c>
    </row>
    <row r="13" spans="2:6" x14ac:dyDescent="0.25">
      <c r="B13" s="17" t="s">
        <v>27</v>
      </c>
      <c r="C13" s="31">
        <v>36683342</v>
      </c>
      <c r="D13" s="31">
        <v>40272529</v>
      </c>
      <c r="E13" s="31">
        <v>24343246.799999993</v>
      </c>
      <c r="F13" s="60">
        <f t="shared" si="0"/>
        <v>0.604462828743633</v>
      </c>
    </row>
    <row r="14" spans="2:6" x14ac:dyDescent="0.25">
      <c r="B14" s="17" t="s">
        <v>28</v>
      </c>
      <c r="C14" s="31">
        <v>104259463</v>
      </c>
      <c r="D14" s="31">
        <v>110088226</v>
      </c>
      <c r="E14" s="31">
        <v>66604348.640000008</v>
      </c>
      <c r="F14" s="60">
        <f t="shared" si="0"/>
        <v>0.60500882846454451</v>
      </c>
    </row>
    <row r="15" spans="2:6" x14ac:dyDescent="0.25">
      <c r="B15" s="17" t="s">
        <v>29</v>
      </c>
      <c r="C15" s="31">
        <v>55105007</v>
      </c>
      <c r="D15" s="31">
        <v>57632593</v>
      </c>
      <c r="E15" s="31">
        <v>32536535.81000001</v>
      </c>
      <c r="F15" s="60">
        <f t="shared" si="0"/>
        <v>0.5645509618142639</v>
      </c>
    </row>
    <row r="16" spans="2:6" x14ac:dyDescent="0.25">
      <c r="B16" s="17" t="s">
        <v>30</v>
      </c>
      <c r="C16" s="31">
        <v>7548123</v>
      </c>
      <c r="D16" s="31">
        <v>7716465</v>
      </c>
      <c r="E16" s="31">
        <v>4184784.9599999995</v>
      </c>
      <c r="F16" s="60">
        <f t="shared" si="0"/>
        <v>0.54231891934972809</v>
      </c>
    </row>
    <row r="17" spans="2:6" x14ac:dyDescent="0.25">
      <c r="B17" s="17" t="s">
        <v>31</v>
      </c>
      <c r="C17" s="31">
        <v>220468887</v>
      </c>
      <c r="D17" s="31">
        <v>236435596</v>
      </c>
      <c r="E17" s="31">
        <v>143788763.76999998</v>
      </c>
      <c r="F17" s="60">
        <f t="shared" si="0"/>
        <v>0.60815192890836955</v>
      </c>
    </row>
    <row r="18" spans="2:6" x14ac:dyDescent="0.25">
      <c r="B18" s="17" t="s">
        <v>32</v>
      </c>
      <c r="C18" s="31">
        <v>29741989</v>
      </c>
      <c r="D18" s="31">
        <v>31472988</v>
      </c>
      <c r="E18" s="31">
        <v>17690341.389999997</v>
      </c>
      <c r="F18" s="60">
        <f t="shared" si="0"/>
        <v>0.56208013646495836</v>
      </c>
    </row>
    <row r="19" spans="2:6" x14ac:dyDescent="0.25">
      <c r="B19" s="17" t="s">
        <v>33</v>
      </c>
      <c r="C19" s="31">
        <v>32677120</v>
      </c>
      <c r="D19" s="31">
        <v>41289911</v>
      </c>
      <c r="E19" s="31">
        <v>21972912.150000006</v>
      </c>
      <c r="F19" s="60">
        <f t="shared" si="0"/>
        <v>0.53216177070471293</v>
      </c>
    </row>
    <row r="20" spans="2:6" x14ac:dyDescent="0.25">
      <c r="B20" s="17" t="s">
        <v>34</v>
      </c>
      <c r="C20" s="31">
        <v>1592997158</v>
      </c>
      <c r="D20" s="31">
        <v>1065269126</v>
      </c>
      <c r="E20" s="31">
        <v>450038249.84999996</v>
      </c>
      <c r="F20" s="60">
        <f t="shared" si="0"/>
        <v>0.42246436967516127</v>
      </c>
    </row>
    <row r="21" spans="2:6" x14ac:dyDescent="0.25">
      <c r="B21" s="17" t="s">
        <v>35</v>
      </c>
      <c r="C21" s="31">
        <v>650585298</v>
      </c>
      <c r="D21" s="31">
        <v>758889609</v>
      </c>
      <c r="E21" s="31">
        <v>426106005.97999984</v>
      </c>
      <c r="F21" s="60">
        <f t="shared" si="0"/>
        <v>0.56148615151218895</v>
      </c>
    </row>
    <row r="22" spans="2:6" x14ac:dyDescent="0.25">
      <c r="B22" s="45" t="s">
        <v>13</v>
      </c>
      <c r="C22" s="46">
        <f>SUM(C23:C24)</f>
        <v>186701748</v>
      </c>
      <c r="D22" s="46">
        <f>SUM(D23:D24)</f>
        <v>183915978</v>
      </c>
      <c r="E22" s="46">
        <f>SUM(E23:E24)</f>
        <v>95834672.710000023</v>
      </c>
      <c r="F22" s="58">
        <f t="shared" si="0"/>
        <v>0.52107855854699059</v>
      </c>
    </row>
    <row r="23" spans="2:6" x14ac:dyDescent="0.25">
      <c r="B23" s="17" t="s">
        <v>34</v>
      </c>
      <c r="C23" s="31">
        <v>10628449</v>
      </c>
      <c r="D23" s="31">
        <v>10211125</v>
      </c>
      <c r="E23" s="31">
        <v>11828.869999999999</v>
      </c>
      <c r="F23" s="60">
        <f t="shared" si="0"/>
        <v>1.1584296539313738E-3</v>
      </c>
    </row>
    <row r="24" spans="2:6" x14ac:dyDescent="0.25">
      <c r="B24" s="17" t="s">
        <v>35</v>
      </c>
      <c r="C24" s="31">
        <v>176073299</v>
      </c>
      <c r="D24" s="31">
        <v>173704853</v>
      </c>
      <c r="E24" s="31">
        <v>95822843.840000018</v>
      </c>
      <c r="F24" s="60">
        <f t="shared" si="0"/>
        <v>0.55164171976242959</v>
      </c>
    </row>
    <row r="25" spans="2:6" x14ac:dyDescent="0.25">
      <c r="B25" s="45" t="s">
        <v>12</v>
      </c>
      <c r="C25" s="46">
        <f>SUM(C26:C38)</f>
        <v>1946702022</v>
      </c>
      <c r="D25" s="46">
        <f t="shared" ref="D25:E25" si="1">SUM(D26:D38)</f>
        <v>3935483170</v>
      </c>
      <c r="E25" s="46">
        <f t="shared" si="1"/>
        <v>1549293300.8199995</v>
      </c>
      <c r="F25" s="58">
        <f t="shared" si="0"/>
        <v>0.39367295803224067</v>
      </c>
    </row>
    <row r="26" spans="2:6" x14ac:dyDescent="0.25">
      <c r="B26" s="16" t="s">
        <v>24</v>
      </c>
      <c r="C26" s="30">
        <v>117741851</v>
      </c>
      <c r="D26" s="30">
        <v>123091889</v>
      </c>
      <c r="E26" s="30">
        <v>59225597.079999961</v>
      </c>
      <c r="F26" s="59">
        <f t="shared" si="0"/>
        <v>0.48114946940167569</v>
      </c>
    </row>
    <row r="27" spans="2:6" x14ac:dyDescent="0.25">
      <c r="B27" s="17" t="s">
        <v>25</v>
      </c>
      <c r="C27" s="31">
        <v>89954565</v>
      </c>
      <c r="D27" s="31">
        <v>139959982</v>
      </c>
      <c r="E27" s="31">
        <v>64255480.340000011</v>
      </c>
      <c r="F27" s="60">
        <f t="shared" si="0"/>
        <v>0.45909894686897007</v>
      </c>
    </row>
    <row r="28" spans="2:6" x14ac:dyDescent="0.25">
      <c r="B28" s="17" t="s">
        <v>26</v>
      </c>
      <c r="C28" s="31">
        <v>169206094</v>
      </c>
      <c r="D28" s="31">
        <v>141387060</v>
      </c>
      <c r="E28" s="31">
        <v>49856101.61999999</v>
      </c>
      <c r="F28" s="60">
        <f t="shared" si="0"/>
        <v>0.3526213899631267</v>
      </c>
    </row>
    <row r="29" spans="2:6" x14ac:dyDescent="0.25">
      <c r="B29" s="17" t="s">
        <v>27</v>
      </c>
      <c r="C29" s="31">
        <v>37713497</v>
      </c>
      <c r="D29" s="31">
        <v>31890635</v>
      </c>
      <c r="E29" s="31">
        <v>5925594.6899999995</v>
      </c>
      <c r="F29" s="60">
        <f t="shared" si="0"/>
        <v>0.18580986832027646</v>
      </c>
    </row>
    <row r="30" spans="2:6" x14ac:dyDescent="0.25">
      <c r="B30" s="17" t="s">
        <v>28</v>
      </c>
      <c r="C30" s="31">
        <v>47528630</v>
      </c>
      <c r="D30" s="31">
        <v>78711930</v>
      </c>
      <c r="E30" s="31">
        <v>34726956.600000009</v>
      </c>
      <c r="F30" s="60">
        <f t="shared" si="0"/>
        <v>0.44119051076501375</v>
      </c>
    </row>
    <row r="31" spans="2:6" x14ac:dyDescent="0.25">
      <c r="B31" s="17" t="s">
        <v>29</v>
      </c>
      <c r="C31" s="31">
        <v>75390193</v>
      </c>
      <c r="D31" s="31">
        <v>86745280</v>
      </c>
      <c r="E31" s="31">
        <v>47097353.619999997</v>
      </c>
      <c r="F31" s="60">
        <f t="shared" si="0"/>
        <v>0.54293851630889889</v>
      </c>
    </row>
    <row r="32" spans="2:6" x14ac:dyDescent="0.25">
      <c r="B32" s="17" t="s">
        <v>30</v>
      </c>
      <c r="C32" s="31">
        <v>31159155</v>
      </c>
      <c r="D32" s="31">
        <v>21272166</v>
      </c>
      <c r="E32" s="31">
        <v>9203786.8400000054</v>
      </c>
      <c r="F32" s="60">
        <f t="shared" si="0"/>
        <v>0.43266806210519443</v>
      </c>
    </row>
    <row r="33" spans="2:6" x14ac:dyDescent="0.25">
      <c r="B33" s="17" t="s">
        <v>36</v>
      </c>
      <c r="C33" s="31">
        <v>11608000</v>
      </c>
      <c r="D33" s="31">
        <v>14001224</v>
      </c>
      <c r="E33" s="31">
        <v>1164990.7</v>
      </c>
      <c r="F33" s="60">
        <f t="shared" si="0"/>
        <v>8.3206346816535465E-2</v>
      </c>
    </row>
    <row r="34" spans="2:6" x14ac:dyDescent="0.25">
      <c r="B34" s="17" t="s">
        <v>31</v>
      </c>
      <c r="C34" s="31">
        <v>54737118</v>
      </c>
      <c r="D34" s="31">
        <v>74942888</v>
      </c>
      <c r="E34" s="31">
        <v>41345121.409999959</v>
      </c>
      <c r="F34" s="60">
        <f t="shared" si="0"/>
        <v>0.55168839249963197</v>
      </c>
    </row>
    <row r="35" spans="2:6" x14ac:dyDescent="0.25">
      <c r="B35" s="17" t="s">
        <v>32</v>
      </c>
      <c r="C35" s="31">
        <v>14308699</v>
      </c>
      <c r="D35" s="31">
        <v>15923980</v>
      </c>
      <c r="E35" s="31">
        <v>9506805.7599999979</v>
      </c>
      <c r="F35" s="60">
        <f t="shared" si="0"/>
        <v>0.59701191285093291</v>
      </c>
    </row>
    <row r="36" spans="2:6" x14ac:dyDescent="0.25">
      <c r="B36" s="17" t="s">
        <v>33</v>
      </c>
      <c r="C36" s="31">
        <v>56147026</v>
      </c>
      <c r="D36" s="31">
        <v>54433042</v>
      </c>
      <c r="E36" s="31">
        <v>20293204.170000009</v>
      </c>
      <c r="F36" s="60">
        <f t="shared" si="0"/>
        <v>0.3728104001609906</v>
      </c>
    </row>
    <row r="37" spans="2:6" x14ac:dyDescent="0.25">
      <c r="B37" s="17" t="s">
        <v>34</v>
      </c>
      <c r="C37" s="31">
        <v>585232952</v>
      </c>
      <c r="D37" s="31">
        <v>562982614</v>
      </c>
      <c r="E37" s="31">
        <v>261432281.61000019</v>
      </c>
      <c r="F37" s="60">
        <f t="shared" si="0"/>
        <v>0.46437008019221032</v>
      </c>
    </row>
    <row r="38" spans="2:6" x14ac:dyDescent="0.25">
      <c r="B38" s="18" t="s">
        <v>35</v>
      </c>
      <c r="C38" s="32">
        <v>655974242</v>
      </c>
      <c r="D38" s="32">
        <v>2590140480</v>
      </c>
      <c r="E38" s="32">
        <v>945260026.37999928</v>
      </c>
      <c r="F38" s="61">
        <f t="shared" si="0"/>
        <v>0.36494546673391215</v>
      </c>
    </row>
    <row r="39" spans="2:6" x14ac:dyDescent="0.25">
      <c r="B39" s="45" t="s">
        <v>11</v>
      </c>
      <c r="C39" s="46">
        <f>SUM(C40:C50)</f>
        <v>915128904</v>
      </c>
      <c r="D39" s="46">
        <f>SUM(D40:D50)</f>
        <v>598365501</v>
      </c>
      <c r="E39" s="46">
        <f>SUM(E40:E50)</f>
        <v>459102661.18000001</v>
      </c>
      <c r="F39" s="58">
        <f t="shared" si="0"/>
        <v>0.76726124820488273</v>
      </c>
    </row>
    <row r="40" spans="2:6" x14ac:dyDescent="0.25">
      <c r="B40" s="17" t="s">
        <v>24</v>
      </c>
      <c r="C40" s="31">
        <v>334273631</v>
      </c>
      <c r="D40" s="31">
        <v>259322923</v>
      </c>
      <c r="E40" s="31">
        <v>256981196.17000005</v>
      </c>
      <c r="F40" s="60">
        <f t="shared" si="0"/>
        <v>0.99096984253104403</v>
      </c>
    </row>
    <row r="41" spans="2:6" x14ac:dyDescent="0.25">
      <c r="B41" s="17" t="s">
        <v>25</v>
      </c>
      <c r="C41" s="31">
        <v>17389327</v>
      </c>
      <c r="D41" s="31">
        <v>1753564</v>
      </c>
      <c r="E41" s="31">
        <v>1668837.6899999997</v>
      </c>
      <c r="F41" s="60">
        <f t="shared" ref="F41:F47" si="2">IF(E41=0,"%",E41/D41)</f>
        <v>0.95168336599063375</v>
      </c>
    </row>
    <row r="42" spans="2:6" x14ac:dyDescent="0.25">
      <c r="B42" s="17" t="s">
        <v>26</v>
      </c>
      <c r="C42" s="31">
        <v>15000000</v>
      </c>
      <c r="D42" s="31">
        <v>3455834</v>
      </c>
      <c r="E42" s="31">
        <v>3455016.06</v>
      </c>
      <c r="F42" s="60">
        <f t="shared" si="2"/>
        <v>0.99976331617780256</v>
      </c>
    </row>
    <row r="43" spans="2:6" x14ac:dyDescent="0.25">
      <c r="B43" s="17" t="s">
        <v>27</v>
      </c>
      <c r="C43" s="31">
        <v>39548966</v>
      </c>
      <c r="D43" s="31">
        <v>23355042</v>
      </c>
      <c r="E43" s="31">
        <v>4312046.54</v>
      </c>
      <c r="F43" s="60">
        <f t="shared" si="2"/>
        <v>0.18463021988999206</v>
      </c>
    </row>
    <row r="44" spans="2:6" x14ac:dyDescent="0.25">
      <c r="B44" s="17" t="s">
        <v>28</v>
      </c>
      <c r="C44" s="31">
        <v>15000000</v>
      </c>
      <c r="D44" s="31">
        <v>441330</v>
      </c>
      <c r="E44" s="31">
        <v>0</v>
      </c>
      <c r="F44" s="60" t="str">
        <f t="shared" si="2"/>
        <v>%</v>
      </c>
    </row>
    <row r="45" spans="2:6" x14ac:dyDescent="0.25">
      <c r="B45" s="17" t="s">
        <v>29</v>
      </c>
      <c r="C45" s="31">
        <v>37178706</v>
      </c>
      <c r="D45" s="31">
        <v>36527207</v>
      </c>
      <c r="E45" s="31">
        <v>18542197.77</v>
      </c>
      <c r="F45" s="60">
        <f t="shared" si="2"/>
        <v>0.50762703455536584</v>
      </c>
    </row>
    <row r="46" spans="2:6" x14ac:dyDescent="0.25">
      <c r="B46" s="17" t="s">
        <v>36</v>
      </c>
      <c r="C46" s="31">
        <v>20892000</v>
      </c>
      <c r="D46" s="31">
        <v>1043039</v>
      </c>
      <c r="E46" s="31">
        <v>0</v>
      </c>
      <c r="F46" s="60" t="str">
        <f t="shared" si="2"/>
        <v>%</v>
      </c>
    </row>
    <row r="47" spans="2:6" x14ac:dyDescent="0.25">
      <c r="B47" s="17" t="s">
        <v>31</v>
      </c>
      <c r="C47" s="31">
        <v>5000000</v>
      </c>
      <c r="D47" s="31">
        <v>5000000</v>
      </c>
      <c r="E47" s="31">
        <v>0</v>
      </c>
      <c r="F47" s="60" t="str">
        <f t="shared" si="2"/>
        <v>%</v>
      </c>
    </row>
    <row r="48" spans="2:6" x14ac:dyDescent="0.25">
      <c r="B48" s="17" t="s">
        <v>33</v>
      </c>
      <c r="C48" s="31">
        <v>73000000</v>
      </c>
      <c r="D48" s="31">
        <v>59046327</v>
      </c>
      <c r="E48" s="31">
        <v>0</v>
      </c>
      <c r="F48" s="60" t="str">
        <f t="shared" si="0"/>
        <v>%</v>
      </c>
    </row>
    <row r="49" spans="2:6" x14ac:dyDescent="0.25">
      <c r="B49" s="17" t="s">
        <v>34</v>
      </c>
      <c r="C49" s="31">
        <v>0</v>
      </c>
      <c r="D49" s="31">
        <v>13663758</v>
      </c>
      <c r="E49" s="31">
        <v>849902</v>
      </c>
      <c r="F49" s="60">
        <f t="shared" si="0"/>
        <v>6.2201189453150445E-2</v>
      </c>
    </row>
    <row r="50" spans="2:6" x14ac:dyDescent="0.25">
      <c r="B50" s="17" t="s">
        <v>35</v>
      </c>
      <c r="C50" s="31">
        <v>357846274</v>
      </c>
      <c r="D50" s="31">
        <v>194756477</v>
      </c>
      <c r="E50" s="31">
        <v>173293464.94999999</v>
      </c>
      <c r="F50" s="60">
        <f t="shared" si="0"/>
        <v>0.88979564438311332</v>
      </c>
    </row>
    <row r="51" spans="2:6" x14ac:dyDescent="0.25">
      <c r="B51" s="45" t="s">
        <v>10</v>
      </c>
      <c r="C51" s="46">
        <f>+SUM(C52:C61)</f>
        <v>81970636</v>
      </c>
      <c r="D51" s="46">
        <f t="shared" ref="D51:E51" si="3">+SUM(D52:D61)</f>
        <v>92587777</v>
      </c>
      <c r="E51" s="46">
        <f t="shared" si="3"/>
        <v>70353355.219999999</v>
      </c>
      <c r="F51" s="58">
        <f t="shared" si="0"/>
        <v>0.7598557552580617</v>
      </c>
    </row>
    <row r="52" spans="2:6" x14ac:dyDescent="0.25">
      <c r="B52" s="16" t="s">
        <v>24</v>
      </c>
      <c r="C52" s="30">
        <v>42237783</v>
      </c>
      <c r="D52" s="30">
        <v>40542111</v>
      </c>
      <c r="E52" s="30">
        <v>28175221</v>
      </c>
      <c r="F52" s="59">
        <f t="shared" si="0"/>
        <v>0.69496186323400866</v>
      </c>
    </row>
    <row r="53" spans="2:6" x14ac:dyDescent="0.25">
      <c r="B53" s="17" t="s">
        <v>25</v>
      </c>
      <c r="C53" s="31">
        <v>40000</v>
      </c>
      <c r="D53" s="31">
        <v>2457798</v>
      </c>
      <c r="E53" s="31">
        <v>2310212.2599999998</v>
      </c>
      <c r="F53" s="60">
        <f t="shared" si="0"/>
        <v>0.93995204650666975</v>
      </c>
    </row>
    <row r="54" spans="2:6" x14ac:dyDescent="0.25">
      <c r="B54" s="17" t="s">
        <v>26</v>
      </c>
      <c r="C54" s="31">
        <v>2400000</v>
      </c>
      <c r="D54" s="31">
        <v>2463984</v>
      </c>
      <c r="E54" s="31">
        <v>1342334</v>
      </c>
      <c r="F54" s="60">
        <f t="shared" si="0"/>
        <v>0.54478194663601709</v>
      </c>
    </row>
    <row r="55" spans="2:6" x14ac:dyDescent="0.25">
      <c r="B55" s="17" t="s">
        <v>27</v>
      </c>
      <c r="C55" s="31">
        <v>1741000</v>
      </c>
      <c r="D55" s="31">
        <v>1975625</v>
      </c>
      <c r="E55" s="31">
        <v>1780594</v>
      </c>
      <c r="F55" s="60">
        <f t="shared" ref="F55" si="4">IF(E55=0,"%",E55/D55)</f>
        <v>0.90128136665612146</v>
      </c>
    </row>
    <row r="56" spans="2:6" x14ac:dyDescent="0.25">
      <c r="B56" s="17" t="s">
        <v>28</v>
      </c>
      <c r="C56" s="31">
        <v>0</v>
      </c>
      <c r="D56" s="31">
        <v>14659</v>
      </c>
      <c r="E56" s="31">
        <v>12609</v>
      </c>
      <c r="F56" s="60">
        <f t="shared" si="0"/>
        <v>0.86015417149873796</v>
      </c>
    </row>
    <row r="57" spans="2:6" x14ac:dyDescent="0.25">
      <c r="B57" s="17" t="s">
        <v>29</v>
      </c>
      <c r="C57" s="31">
        <v>1602665</v>
      </c>
      <c r="D57" s="31">
        <v>1678286</v>
      </c>
      <c r="E57" s="31">
        <v>1582400</v>
      </c>
      <c r="F57" s="60">
        <f t="shared" si="0"/>
        <v>0.94286671044148618</v>
      </c>
    </row>
    <row r="58" spans="2:6" x14ac:dyDescent="0.25">
      <c r="B58" s="17" t="s">
        <v>31</v>
      </c>
      <c r="C58" s="31">
        <v>0</v>
      </c>
      <c r="D58" s="31">
        <v>420</v>
      </c>
      <c r="E58" s="31">
        <v>420</v>
      </c>
      <c r="F58" s="60">
        <f t="shared" si="0"/>
        <v>1</v>
      </c>
    </row>
    <row r="59" spans="2:6" x14ac:dyDescent="0.25">
      <c r="B59" s="17" t="s">
        <v>33</v>
      </c>
      <c r="C59" s="31">
        <v>0</v>
      </c>
      <c r="D59" s="31">
        <v>190285</v>
      </c>
      <c r="E59" s="31">
        <v>177645</v>
      </c>
      <c r="F59" s="60">
        <f t="shared" si="0"/>
        <v>0.93357332422419004</v>
      </c>
    </row>
    <row r="60" spans="2:6" x14ac:dyDescent="0.25">
      <c r="B60" s="17" t="s">
        <v>34</v>
      </c>
      <c r="C60" s="31">
        <v>2587479</v>
      </c>
      <c r="D60" s="31">
        <v>2862986</v>
      </c>
      <c r="E60" s="31">
        <v>2111325.3400000003</v>
      </c>
      <c r="F60" s="60">
        <f t="shared" si="0"/>
        <v>0.73745569835130187</v>
      </c>
    </row>
    <row r="61" spans="2:6" x14ac:dyDescent="0.25">
      <c r="B61" s="17" t="s">
        <v>35</v>
      </c>
      <c r="C61" s="31">
        <v>31361709</v>
      </c>
      <c r="D61" s="31">
        <v>40401623</v>
      </c>
      <c r="E61" s="31">
        <v>32860594.619999997</v>
      </c>
      <c r="F61" s="60">
        <f t="shared" si="0"/>
        <v>0.81334838008859189</v>
      </c>
    </row>
    <row r="62" spans="2:6" hidden="1" x14ac:dyDescent="0.25">
      <c r="B62" s="45" t="s">
        <v>23</v>
      </c>
      <c r="C62" s="46">
        <f>+C63</f>
        <v>0</v>
      </c>
      <c r="D62" s="46">
        <f t="shared" ref="D62:E62" si="5">+D63</f>
        <v>0</v>
      </c>
      <c r="E62" s="46">
        <f t="shared" si="5"/>
        <v>0</v>
      </c>
      <c r="F62" s="58" t="str">
        <f t="shared" ref="F62:F63" si="6">IF(E62=0,"%",E62/D62)</f>
        <v>%</v>
      </c>
    </row>
    <row r="63" spans="2:6" hidden="1" x14ac:dyDescent="0.25">
      <c r="B63" s="17"/>
      <c r="C63" s="30"/>
      <c r="D63" s="30"/>
      <c r="E63" s="30"/>
      <c r="F63" s="59" t="str">
        <f t="shared" si="6"/>
        <v>%</v>
      </c>
    </row>
    <row r="64" spans="2:6" x14ac:dyDescent="0.25">
      <c r="B64" s="45" t="s">
        <v>9</v>
      </c>
      <c r="C64" s="46">
        <f>SUM(C65:C77)</f>
        <v>847781068</v>
      </c>
      <c r="D64" s="46">
        <f>SUM(D65:D77)</f>
        <v>1051251925</v>
      </c>
      <c r="E64" s="46">
        <f>SUM(E65:E77)</f>
        <v>122096411.58000004</v>
      </c>
      <c r="F64" s="58">
        <f t="shared" si="0"/>
        <v>0.11614381736328334</v>
      </c>
    </row>
    <row r="65" spans="2:6" x14ac:dyDescent="0.25">
      <c r="B65" s="16" t="s">
        <v>24</v>
      </c>
      <c r="C65" s="30">
        <v>10000000</v>
      </c>
      <c r="D65" s="30">
        <v>12501727</v>
      </c>
      <c r="E65" s="30">
        <v>38695.980000000003</v>
      </c>
      <c r="F65" s="59">
        <f t="shared" si="0"/>
        <v>3.0952507601549771E-3</v>
      </c>
    </row>
    <row r="66" spans="2:6" x14ac:dyDescent="0.25">
      <c r="B66" s="17" t="s">
        <v>25</v>
      </c>
      <c r="C66" s="31">
        <v>255338481</v>
      </c>
      <c r="D66" s="31">
        <v>174290241</v>
      </c>
      <c r="E66" s="31">
        <v>41466832.989999995</v>
      </c>
      <c r="F66" s="60">
        <f t="shared" si="0"/>
        <v>0.23791827214238573</v>
      </c>
    </row>
    <row r="67" spans="2:6" x14ac:dyDescent="0.25">
      <c r="B67" s="17" t="s">
        <v>26</v>
      </c>
      <c r="C67" s="31">
        <v>10000000</v>
      </c>
      <c r="D67" s="31">
        <v>10392625</v>
      </c>
      <c r="E67" s="31">
        <v>32200</v>
      </c>
      <c r="F67" s="60">
        <f t="shared" si="0"/>
        <v>3.0983509940943699E-3</v>
      </c>
    </row>
    <row r="68" spans="2:6" x14ac:dyDescent="0.25">
      <c r="B68" s="17" t="s">
        <v>27</v>
      </c>
      <c r="C68" s="31">
        <v>7000000</v>
      </c>
      <c r="D68" s="31">
        <v>7037646</v>
      </c>
      <c r="E68" s="31">
        <v>3989.42</v>
      </c>
      <c r="F68" s="60">
        <f t="shared" si="0"/>
        <v>5.6686852393541816E-4</v>
      </c>
    </row>
    <row r="69" spans="2:6" x14ac:dyDescent="0.25">
      <c r="B69" s="17" t="s">
        <v>28</v>
      </c>
      <c r="C69" s="31">
        <v>10000000</v>
      </c>
      <c r="D69" s="31">
        <v>12016785</v>
      </c>
      <c r="E69" s="31">
        <v>32700</v>
      </c>
      <c r="F69" s="60">
        <f t="shared" si="0"/>
        <v>2.721193730269785E-3</v>
      </c>
    </row>
    <row r="70" spans="2:6" x14ac:dyDescent="0.25">
      <c r="B70" s="17" t="s">
        <v>29</v>
      </c>
      <c r="C70" s="31">
        <v>3000000</v>
      </c>
      <c r="D70" s="31">
        <v>3017002</v>
      </c>
      <c r="E70" s="31">
        <v>0</v>
      </c>
      <c r="F70" s="60" t="str">
        <f t="shared" si="0"/>
        <v>%</v>
      </c>
    </row>
    <row r="71" spans="2:6" x14ac:dyDescent="0.25">
      <c r="B71" s="17" t="s">
        <v>30</v>
      </c>
      <c r="C71" s="31">
        <v>47599705</v>
      </c>
      <c r="D71" s="31">
        <v>4310615</v>
      </c>
      <c r="E71" s="31">
        <v>3131677.5999999992</v>
      </c>
      <c r="F71" s="60">
        <f t="shared" si="0"/>
        <v>0.72650366595021809</v>
      </c>
    </row>
    <row r="72" spans="2:6" x14ac:dyDescent="0.25">
      <c r="B72" s="17" t="s">
        <v>36</v>
      </c>
      <c r="C72" s="31">
        <v>0</v>
      </c>
      <c r="D72" s="31">
        <v>556127</v>
      </c>
      <c r="E72" s="31">
        <v>0</v>
      </c>
      <c r="F72" s="60" t="str">
        <f t="shared" si="0"/>
        <v>%</v>
      </c>
    </row>
    <row r="73" spans="2:6" x14ac:dyDescent="0.25">
      <c r="B73" s="17" t="s">
        <v>31</v>
      </c>
      <c r="C73" s="31">
        <v>0</v>
      </c>
      <c r="D73" s="31">
        <v>1735485</v>
      </c>
      <c r="E73" s="31">
        <v>100270</v>
      </c>
      <c r="F73" s="60">
        <f t="shared" si="0"/>
        <v>5.7776356465195605E-2</v>
      </c>
    </row>
    <row r="74" spans="2:6" x14ac:dyDescent="0.25">
      <c r="B74" s="17" t="s">
        <v>32</v>
      </c>
      <c r="C74" s="31">
        <v>0</v>
      </c>
      <c r="D74" s="31">
        <v>60273</v>
      </c>
      <c r="E74" s="31">
        <v>14598</v>
      </c>
      <c r="F74" s="60">
        <f t="shared" si="0"/>
        <v>0.24219799910407644</v>
      </c>
    </row>
    <row r="75" spans="2:6" x14ac:dyDescent="0.25">
      <c r="B75" s="17" t="s">
        <v>33</v>
      </c>
      <c r="C75" s="31">
        <v>0</v>
      </c>
      <c r="D75" s="31">
        <v>1015444</v>
      </c>
      <c r="E75" s="31">
        <v>0</v>
      </c>
      <c r="F75" s="60" t="str">
        <f t="shared" si="0"/>
        <v>%</v>
      </c>
    </row>
    <row r="76" spans="2:6" x14ac:dyDescent="0.25">
      <c r="B76" s="17" t="s">
        <v>34</v>
      </c>
      <c r="C76" s="31">
        <v>0</v>
      </c>
      <c r="D76" s="31">
        <v>3239919</v>
      </c>
      <c r="E76" s="31">
        <v>1407778.3100000003</v>
      </c>
      <c r="F76" s="60">
        <f t="shared" si="0"/>
        <v>0.43451034115359066</v>
      </c>
    </row>
    <row r="77" spans="2:6" x14ac:dyDescent="0.25">
      <c r="B77" s="17" t="s">
        <v>35</v>
      </c>
      <c r="C77" s="31">
        <v>504842882</v>
      </c>
      <c r="D77" s="31">
        <v>821078036</v>
      </c>
      <c r="E77" s="31">
        <v>75867669.280000046</v>
      </c>
      <c r="F77" s="60">
        <f t="shared" si="0"/>
        <v>9.240007155665779E-2</v>
      </c>
    </row>
    <row r="78" spans="2:6" x14ac:dyDescent="0.25">
      <c r="B78" s="48" t="s">
        <v>3</v>
      </c>
      <c r="C78" s="49">
        <f>+C64+C62+C51+C39+C25+C22+C9</f>
        <v>7156059381</v>
      </c>
      <c r="D78" s="49">
        <f>+D64+D62+D51+D39+D25+D22+D9</f>
        <v>8687666281</v>
      </c>
      <c r="E78" s="49">
        <f>+E64+E62+E51+E39+E25+E22+E9</f>
        <v>3767995687.7099991</v>
      </c>
      <c r="F78" s="62">
        <f t="shared" si="0"/>
        <v>0.4337178208549099</v>
      </c>
    </row>
    <row r="79" spans="2:6" x14ac:dyDescent="0.2">
      <c r="B79" s="37" t="s">
        <v>37</v>
      </c>
      <c r="C79" s="21"/>
      <c r="D79" s="21"/>
      <c r="E79" s="21"/>
    </row>
    <row r="80" spans="2:6" x14ac:dyDescent="0.25">
      <c r="C80" s="21"/>
      <c r="D80" s="21"/>
      <c r="E80" s="21"/>
      <c r="F80" s="63"/>
    </row>
    <row r="81" spans="3:5" x14ac:dyDescent="0.25">
      <c r="C81" s="21"/>
      <c r="D81" s="21"/>
      <c r="E81" s="21"/>
    </row>
    <row r="82" spans="3:5" x14ac:dyDescent="0.25">
      <c r="D82" s="21"/>
      <c r="E82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F87"/>
  <sheetViews>
    <sheetView showGridLines="0" zoomScale="115" zoomScaleNormal="115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7" t="s">
        <v>40</v>
      </c>
      <c r="C5" s="67"/>
      <c r="D5" s="67"/>
      <c r="E5" s="67"/>
      <c r="F5" s="67"/>
    </row>
    <row r="7" spans="2:6" x14ac:dyDescent="0.25">
      <c r="E7" s="65"/>
      <c r="F7" s="66" t="s">
        <v>22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38</v>
      </c>
      <c r="F8" s="53" t="s">
        <v>5</v>
      </c>
    </row>
    <row r="9" spans="2:6" x14ac:dyDescent="0.25">
      <c r="B9" s="45" t="s">
        <v>20</v>
      </c>
      <c r="C9" s="46">
        <f>SUM(C10:C21)</f>
        <v>3176983281</v>
      </c>
      <c r="D9" s="46">
        <f>SUM(D10:D21)</f>
        <v>2817734637</v>
      </c>
      <c r="E9" s="46">
        <f>SUM(E10:E21)</f>
        <v>1467900439.8</v>
      </c>
      <c r="F9" s="47">
        <f t="shared" ref="F9:F86" si="0">IF(E9=0,"%",E9/D9)</f>
        <v>0.52095056096654002</v>
      </c>
    </row>
    <row r="10" spans="2:6" x14ac:dyDescent="0.25">
      <c r="B10" s="11" t="s">
        <v>24</v>
      </c>
      <c r="C10" s="27">
        <v>131842118</v>
      </c>
      <c r="D10" s="27">
        <v>144981343</v>
      </c>
      <c r="E10" s="27">
        <v>86802843.800000116</v>
      </c>
      <c r="F10" s="33">
        <f t="shared" si="0"/>
        <v>0.59871733840953667</v>
      </c>
    </row>
    <row r="11" spans="2:6" x14ac:dyDescent="0.25">
      <c r="B11" s="13" t="s">
        <v>25</v>
      </c>
      <c r="C11" s="28">
        <v>225163624</v>
      </c>
      <c r="D11" s="28">
        <v>235528485</v>
      </c>
      <c r="E11" s="28">
        <v>140799838.22999972</v>
      </c>
      <c r="F11" s="23">
        <f t="shared" si="0"/>
        <v>0.59780386321425083</v>
      </c>
    </row>
    <row r="12" spans="2:6" x14ac:dyDescent="0.25">
      <c r="B12" s="13" t="s">
        <v>26</v>
      </c>
      <c r="C12" s="28">
        <v>90645971</v>
      </c>
      <c r="D12" s="28">
        <v>96428156</v>
      </c>
      <c r="E12" s="28">
        <v>56433122.820000105</v>
      </c>
      <c r="F12" s="23">
        <f t="shared" si="0"/>
        <v>0.5852349060786779</v>
      </c>
    </row>
    <row r="13" spans="2:6" x14ac:dyDescent="0.25">
      <c r="B13" s="13" t="s">
        <v>27</v>
      </c>
      <c r="C13" s="28">
        <v>36683342</v>
      </c>
      <c r="D13" s="28">
        <v>40272529</v>
      </c>
      <c r="E13" s="28">
        <v>24343246.800000004</v>
      </c>
      <c r="F13" s="23">
        <f t="shared" si="0"/>
        <v>0.60446282874363322</v>
      </c>
    </row>
    <row r="14" spans="2:6" x14ac:dyDescent="0.25">
      <c r="B14" s="13" t="s">
        <v>28</v>
      </c>
      <c r="C14" s="28">
        <v>104259463</v>
      </c>
      <c r="D14" s="28">
        <v>110088226</v>
      </c>
      <c r="E14" s="28">
        <v>66604348.640000075</v>
      </c>
      <c r="F14" s="23">
        <f t="shared" si="0"/>
        <v>0.60500882846454507</v>
      </c>
    </row>
    <row r="15" spans="2:6" x14ac:dyDescent="0.25">
      <c r="B15" s="13" t="s">
        <v>29</v>
      </c>
      <c r="C15" s="28">
        <v>55105007</v>
      </c>
      <c r="D15" s="28">
        <v>57632593</v>
      </c>
      <c r="E15" s="28">
        <v>32536535.810000006</v>
      </c>
      <c r="F15" s="23">
        <f t="shared" si="0"/>
        <v>0.56455096181426379</v>
      </c>
    </row>
    <row r="16" spans="2:6" x14ac:dyDescent="0.25">
      <c r="B16" s="13" t="s">
        <v>30</v>
      </c>
      <c r="C16" s="28">
        <v>7548123</v>
      </c>
      <c r="D16" s="28">
        <v>7716465</v>
      </c>
      <c r="E16" s="28">
        <v>4184784.96</v>
      </c>
      <c r="F16" s="23">
        <f t="shared" si="0"/>
        <v>0.54231891934972809</v>
      </c>
    </row>
    <row r="17" spans="2:6" x14ac:dyDescent="0.25">
      <c r="B17" s="13" t="s">
        <v>31</v>
      </c>
      <c r="C17" s="28">
        <v>219887859</v>
      </c>
      <c r="D17" s="28">
        <v>235854568</v>
      </c>
      <c r="E17" s="28">
        <v>143636353.77000007</v>
      </c>
      <c r="F17" s="23">
        <f t="shared" si="0"/>
        <v>0.60900390858658315</v>
      </c>
    </row>
    <row r="18" spans="2:6" x14ac:dyDescent="0.25">
      <c r="B18" s="13" t="s">
        <v>32</v>
      </c>
      <c r="C18" s="28">
        <v>29741989</v>
      </c>
      <c r="D18" s="28">
        <v>31472988</v>
      </c>
      <c r="E18" s="28">
        <v>17690341.390000004</v>
      </c>
      <c r="F18" s="23">
        <f t="shared" si="0"/>
        <v>0.56208013646495858</v>
      </c>
    </row>
    <row r="19" spans="2:6" x14ac:dyDescent="0.25">
      <c r="B19" s="13" t="s">
        <v>33</v>
      </c>
      <c r="C19" s="28">
        <v>32677120</v>
      </c>
      <c r="D19" s="28">
        <v>41289911</v>
      </c>
      <c r="E19" s="28">
        <v>21972912.150000006</v>
      </c>
      <c r="F19" s="23">
        <f t="shared" si="0"/>
        <v>0.53216177070471293</v>
      </c>
    </row>
    <row r="20" spans="2:6" x14ac:dyDescent="0.25">
      <c r="B20" s="13" t="s">
        <v>34</v>
      </c>
      <c r="C20" s="28">
        <v>1592997158</v>
      </c>
      <c r="D20" s="28">
        <v>1061321019</v>
      </c>
      <c r="E20" s="28">
        <v>450038249.84999996</v>
      </c>
      <c r="F20" s="23">
        <f t="shared" si="0"/>
        <v>0.42403593426806518</v>
      </c>
    </row>
    <row r="21" spans="2:6" x14ac:dyDescent="0.25">
      <c r="B21" s="13" t="s">
        <v>35</v>
      </c>
      <c r="C21" s="28">
        <v>650431507</v>
      </c>
      <c r="D21" s="28">
        <v>755148354</v>
      </c>
      <c r="E21" s="28">
        <v>422857861.57999992</v>
      </c>
      <c r="F21" s="23">
        <f t="shared" si="0"/>
        <v>0.55996660701189838</v>
      </c>
    </row>
    <row r="22" spans="2:6" x14ac:dyDescent="0.25">
      <c r="B22" s="45" t="s">
        <v>19</v>
      </c>
      <c r="C22" s="46">
        <f>SUM(C23:C31)</f>
        <v>186272115</v>
      </c>
      <c r="D22" s="46">
        <f>SUM(D23:D31)</f>
        <v>182586455</v>
      </c>
      <c r="E22" s="46">
        <f>SUM(E23:E31)</f>
        <v>95536608.610000029</v>
      </c>
      <c r="F22" s="47">
        <f t="shared" si="0"/>
        <v>0.52324039376305342</v>
      </c>
    </row>
    <row r="23" spans="2:6" x14ac:dyDescent="0.25">
      <c r="B23" s="13" t="s">
        <v>34</v>
      </c>
      <c r="C23" s="28">
        <v>10628449</v>
      </c>
      <c r="D23" s="28">
        <v>10211125</v>
      </c>
      <c r="E23" s="28">
        <v>11828.869999999999</v>
      </c>
      <c r="F23" s="23">
        <f t="shared" si="0"/>
        <v>1.1584296539313738E-3</v>
      </c>
    </row>
    <row r="24" spans="2:6" x14ac:dyDescent="0.25">
      <c r="B24" s="13" t="s">
        <v>35</v>
      </c>
      <c r="C24" s="28">
        <v>175643666</v>
      </c>
      <c r="D24" s="28">
        <v>172375330</v>
      </c>
      <c r="E24" s="28">
        <v>95524779.740000024</v>
      </c>
      <c r="F24" s="23">
        <f t="shared" si="0"/>
        <v>0.55416734946932389</v>
      </c>
    </row>
    <row r="25" spans="2:6" hidden="1" x14ac:dyDescent="0.25">
      <c r="B25" s="13"/>
      <c r="C25" s="28"/>
      <c r="D25" s="28"/>
      <c r="E25" s="28"/>
      <c r="F25" s="23"/>
    </row>
    <row r="26" spans="2:6" hidden="1" x14ac:dyDescent="0.25">
      <c r="B26" s="13"/>
      <c r="C26" s="28"/>
      <c r="D26" s="28"/>
      <c r="E26" s="28"/>
      <c r="F26" s="23"/>
    </row>
    <row r="27" spans="2:6" hidden="1" x14ac:dyDescent="0.25">
      <c r="B27" s="13"/>
      <c r="C27" s="28"/>
      <c r="D27" s="28"/>
      <c r="E27" s="28"/>
      <c r="F27" s="23"/>
    </row>
    <row r="28" spans="2:6" hidden="1" x14ac:dyDescent="0.25">
      <c r="B28" s="13"/>
      <c r="C28" s="28"/>
      <c r="D28" s="28"/>
      <c r="E28" s="28"/>
      <c r="F28" s="23"/>
    </row>
    <row r="29" spans="2:6" hidden="1" x14ac:dyDescent="0.25">
      <c r="B29" s="13"/>
      <c r="C29" s="28"/>
      <c r="D29" s="28"/>
      <c r="E29" s="28"/>
      <c r="F29" s="23"/>
    </row>
    <row r="30" spans="2:6" hidden="1" x14ac:dyDescent="0.25">
      <c r="B30" s="13"/>
      <c r="C30" s="28"/>
      <c r="D30" s="28"/>
      <c r="E30" s="28"/>
      <c r="F30" s="23"/>
    </row>
    <row r="31" spans="2:6" hidden="1" x14ac:dyDescent="0.25">
      <c r="B31" s="13"/>
      <c r="C31" s="28"/>
      <c r="D31" s="28"/>
      <c r="E31" s="28"/>
      <c r="F31" s="23"/>
    </row>
    <row r="32" spans="2:6" x14ac:dyDescent="0.25">
      <c r="B32" s="45" t="s">
        <v>18</v>
      </c>
      <c r="C32" s="46">
        <f>SUM(C33:C45)</f>
        <v>1635122666</v>
      </c>
      <c r="D32" s="46">
        <f t="shared" ref="D32:E32" si="1">SUM(D33:D45)</f>
        <v>3008260523</v>
      </c>
      <c r="E32" s="46">
        <f t="shared" si="1"/>
        <v>1259772206.71</v>
      </c>
      <c r="F32" s="47">
        <f t="shared" si="0"/>
        <v>0.41877097979987687</v>
      </c>
    </row>
    <row r="33" spans="2:6" x14ac:dyDescent="0.25">
      <c r="B33" s="38" t="s">
        <v>24</v>
      </c>
      <c r="C33" s="12">
        <v>116932459</v>
      </c>
      <c r="D33" s="12">
        <v>92943362</v>
      </c>
      <c r="E33" s="12">
        <v>51139422.459999971</v>
      </c>
      <c r="F33" s="33">
        <f t="shared" si="0"/>
        <v>0.55022135373153347</v>
      </c>
    </row>
    <row r="34" spans="2:6" x14ac:dyDescent="0.25">
      <c r="B34" s="39" t="s">
        <v>25</v>
      </c>
      <c r="C34" s="40">
        <v>89878430</v>
      </c>
      <c r="D34" s="40">
        <v>76921468</v>
      </c>
      <c r="E34" s="40">
        <v>40028081.209999979</v>
      </c>
      <c r="F34" s="23">
        <f t="shared" si="0"/>
        <v>0.52037593991315889</v>
      </c>
    </row>
    <row r="35" spans="2:6" x14ac:dyDescent="0.25">
      <c r="B35" s="39" t="s">
        <v>26</v>
      </c>
      <c r="C35" s="40">
        <v>168879486</v>
      </c>
      <c r="D35" s="40">
        <v>136175693</v>
      </c>
      <c r="E35" s="40">
        <v>47773656.979999982</v>
      </c>
      <c r="F35" s="23">
        <f t="shared" si="0"/>
        <v>0.3508236743836507</v>
      </c>
    </row>
    <row r="36" spans="2:6" x14ac:dyDescent="0.25">
      <c r="B36" s="39" t="s">
        <v>27</v>
      </c>
      <c r="C36" s="40">
        <v>37579410</v>
      </c>
      <c r="D36" s="40">
        <v>31441966</v>
      </c>
      <c r="E36" s="40">
        <v>5680874.8099999987</v>
      </c>
      <c r="F36" s="23">
        <f t="shared" si="0"/>
        <v>0.18067810422541639</v>
      </c>
    </row>
    <row r="37" spans="2:6" x14ac:dyDescent="0.25">
      <c r="B37" s="39" t="s">
        <v>28</v>
      </c>
      <c r="C37" s="40">
        <v>47504130</v>
      </c>
      <c r="D37" s="40">
        <v>38040951</v>
      </c>
      <c r="E37" s="40">
        <v>18940802.670000035</v>
      </c>
      <c r="F37" s="23">
        <f t="shared" si="0"/>
        <v>0.49790560362174002</v>
      </c>
    </row>
    <row r="38" spans="2:6" x14ac:dyDescent="0.25">
      <c r="B38" s="39" t="s">
        <v>29</v>
      </c>
      <c r="C38" s="40">
        <v>75373095</v>
      </c>
      <c r="D38" s="40">
        <v>68977616</v>
      </c>
      <c r="E38" s="40">
        <v>40260829.88000001</v>
      </c>
      <c r="F38" s="23">
        <f t="shared" si="0"/>
        <v>0.58367963717389149</v>
      </c>
    </row>
    <row r="39" spans="2:6" x14ac:dyDescent="0.25">
      <c r="B39" s="39" t="s">
        <v>30</v>
      </c>
      <c r="C39" s="40">
        <v>31159155</v>
      </c>
      <c r="D39" s="40">
        <v>21264166</v>
      </c>
      <c r="E39" s="40">
        <v>9203786.8400000036</v>
      </c>
      <c r="F39" s="23">
        <f t="shared" si="0"/>
        <v>0.4328308403912951</v>
      </c>
    </row>
    <row r="40" spans="2:6" x14ac:dyDescent="0.25">
      <c r="B40" s="39" t="s">
        <v>36</v>
      </c>
      <c r="C40" s="40">
        <v>11608000</v>
      </c>
      <c r="D40" s="40">
        <v>14001224</v>
      </c>
      <c r="E40" s="40">
        <v>1164990.7</v>
      </c>
      <c r="F40" s="23">
        <f t="shared" si="0"/>
        <v>8.3206346816535465E-2</v>
      </c>
    </row>
    <row r="41" spans="2:6" x14ac:dyDescent="0.25">
      <c r="B41" s="39" t="s">
        <v>31</v>
      </c>
      <c r="C41" s="40">
        <v>54407118</v>
      </c>
      <c r="D41" s="40">
        <v>59000538</v>
      </c>
      <c r="E41" s="40">
        <v>37550345.089999981</v>
      </c>
      <c r="F41" s="23">
        <f t="shared" si="0"/>
        <v>0.63644072347272462</v>
      </c>
    </row>
    <row r="42" spans="2:6" x14ac:dyDescent="0.25">
      <c r="B42" s="39" t="s">
        <v>32</v>
      </c>
      <c r="C42" s="40">
        <v>14308699</v>
      </c>
      <c r="D42" s="40">
        <v>15250546</v>
      </c>
      <c r="E42" s="40">
        <v>8887893.3599999994</v>
      </c>
      <c r="F42" s="23">
        <f t="shared" si="0"/>
        <v>0.58279181348654663</v>
      </c>
    </row>
    <row r="43" spans="2:6" x14ac:dyDescent="0.25">
      <c r="B43" s="39" t="s">
        <v>33</v>
      </c>
      <c r="C43" s="40">
        <v>56147026</v>
      </c>
      <c r="D43" s="40">
        <v>48348458</v>
      </c>
      <c r="E43" s="40">
        <v>17909841.090000004</v>
      </c>
      <c r="F43" s="23">
        <f t="shared" si="0"/>
        <v>0.37043251906813662</v>
      </c>
    </row>
    <row r="44" spans="2:6" x14ac:dyDescent="0.25">
      <c r="B44" s="39" t="s">
        <v>34</v>
      </c>
      <c r="C44" s="40">
        <v>456784382</v>
      </c>
      <c r="D44" s="40">
        <v>441403528</v>
      </c>
      <c r="E44" s="40">
        <v>222502957.47000024</v>
      </c>
      <c r="F44" s="23">
        <f t="shared" si="0"/>
        <v>0.50408060506032071</v>
      </c>
    </row>
    <row r="45" spans="2:6" x14ac:dyDescent="0.25">
      <c r="B45" s="41" t="s">
        <v>35</v>
      </c>
      <c r="C45" s="15">
        <v>474561276</v>
      </c>
      <c r="D45" s="15">
        <v>1964491007</v>
      </c>
      <c r="E45" s="15">
        <v>758728724.14999998</v>
      </c>
      <c r="F45" s="34">
        <f t="shared" si="0"/>
        <v>0.38622153089347278</v>
      </c>
    </row>
    <row r="46" spans="2:6" x14ac:dyDescent="0.25">
      <c r="B46" s="45" t="s">
        <v>17</v>
      </c>
      <c r="C46" s="46">
        <f>SUM(C47:C57)</f>
        <v>915128904</v>
      </c>
      <c r="D46" s="46">
        <f>SUM(D47:D57)</f>
        <v>597971769</v>
      </c>
      <c r="E46" s="46">
        <f>SUM(E47:E57)</f>
        <v>459102661.17999995</v>
      </c>
      <c r="F46" s="47">
        <f t="shared" si="0"/>
        <v>0.76776644815150119</v>
      </c>
    </row>
    <row r="47" spans="2:6" x14ac:dyDescent="0.25">
      <c r="B47" s="13" t="s">
        <v>24</v>
      </c>
      <c r="C47" s="28">
        <v>334273631</v>
      </c>
      <c r="D47" s="28">
        <v>259322923</v>
      </c>
      <c r="E47" s="28">
        <v>256981196.16999996</v>
      </c>
      <c r="F47" s="23">
        <f t="shared" si="0"/>
        <v>0.9909698425310437</v>
      </c>
    </row>
    <row r="48" spans="2:6" x14ac:dyDescent="0.25">
      <c r="B48" s="13" t="s">
        <v>25</v>
      </c>
      <c r="C48" s="28">
        <v>17389327</v>
      </c>
      <c r="D48" s="28">
        <v>1753564</v>
      </c>
      <c r="E48" s="28">
        <v>1668837.69</v>
      </c>
      <c r="F48" s="23">
        <f t="shared" si="0"/>
        <v>0.95168336599063386</v>
      </c>
    </row>
    <row r="49" spans="2:6" x14ac:dyDescent="0.25">
      <c r="B49" s="13" t="s">
        <v>26</v>
      </c>
      <c r="C49" s="28">
        <v>15000000</v>
      </c>
      <c r="D49" s="28">
        <v>3455834</v>
      </c>
      <c r="E49" s="28">
        <v>3455016.0599999991</v>
      </c>
      <c r="F49" s="23">
        <f t="shared" si="0"/>
        <v>0.99976331617780223</v>
      </c>
    </row>
    <row r="50" spans="2:6" x14ac:dyDescent="0.25">
      <c r="B50" s="13" t="s">
        <v>27</v>
      </c>
      <c r="C50" s="28">
        <v>39548966</v>
      </c>
      <c r="D50" s="28">
        <v>23355042</v>
      </c>
      <c r="E50" s="28">
        <v>4312046.54</v>
      </c>
      <c r="F50" s="23">
        <f t="shared" si="0"/>
        <v>0.18463021988999206</v>
      </c>
    </row>
    <row r="51" spans="2:6" x14ac:dyDescent="0.25">
      <c r="B51" s="13" t="s">
        <v>28</v>
      </c>
      <c r="C51" s="28">
        <v>15000000</v>
      </c>
      <c r="D51" s="28">
        <v>441330</v>
      </c>
      <c r="E51" s="28">
        <v>0</v>
      </c>
      <c r="F51" s="23" t="str">
        <f t="shared" si="0"/>
        <v>%</v>
      </c>
    </row>
    <row r="52" spans="2:6" x14ac:dyDescent="0.25">
      <c r="B52" s="13" t="s">
        <v>29</v>
      </c>
      <c r="C52" s="28">
        <v>37178706</v>
      </c>
      <c r="D52" s="28">
        <v>36527207</v>
      </c>
      <c r="E52" s="28">
        <v>18542197.77</v>
      </c>
      <c r="F52" s="23">
        <f t="shared" si="0"/>
        <v>0.50762703455536584</v>
      </c>
    </row>
    <row r="53" spans="2:6" x14ac:dyDescent="0.25">
      <c r="B53" s="13" t="s">
        <v>36</v>
      </c>
      <c r="C53" s="28">
        <v>20892000</v>
      </c>
      <c r="D53" s="28">
        <v>1043039</v>
      </c>
      <c r="E53" s="28">
        <v>0</v>
      </c>
      <c r="F53" s="23" t="str">
        <f t="shared" si="0"/>
        <v>%</v>
      </c>
    </row>
    <row r="54" spans="2:6" x14ac:dyDescent="0.25">
      <c r="B54" s="13" t="s">
        <v>31</v>
      </c>
      <c r="C54" s="28">
        <v>5000000</v>
      </c>
      <c r="D54" s="28">
        <v>5000000</v>
      </c>
      <c r="E54" s="28">
        <v>0</v>
      </c>
      <c r="F54" s="23" t="str">
        <f t="shared" si="0"/>
        <v>%</v>
      </c>
    </row>
    <row r="55" spans="2:6" x14ac:dyDescent="0.25">
      <c r="B55" s="13" t="s">
        <v>33</v>
      </c>
      <c r="C55" s="28">
        <v>73000000</v>
      </c>
      <c r="D55" s="28">
        <v>59046327</v>
      </c>
      <c r="E55" s="28">
        <v>0</v>
      </c>
      <c r="F55" s="23" t="str">
        <f t="shared" si="0"/>
        <v>%</v>
      </c>
    </row>
    <row r="56" spans="2:6" x14ac:dyDescent="0.25">
      <c r="B56" s="13" t="s">
        <v>34</v>
      </c>
      <c r="C56" s="28">
        <v>0</v>
      </c>
      <c r="D56" s="28">
        <v>13663758</v>
      </c>
      <c r="E56" s="28">
        <v>849902</v>
      </c>
      <c r="F56" s="23">
        <f t="shared" si="0"/>
        <v>6.2201189453150445E-2</v>
      </c>
    </row>
    <row r="57" spans="2:6" x14ac:dyDescent="0.25">
      <c r="B57" s="13" t="s">
        <v>35</v>
      </c>
      <c r="C57" s="28">
        <v>357846274</v>
      </c>
      <c r="D57" s="28">
        <v>194362745</v>
      </c>
      <c r="E57" s="28">
        <v>173293464.94999999</v>
      </c>
      <c r="F57" s="23">
        <f t="shared" si="0"/>
        <v>0.89159815555187794</v>
      </c>
    </row>
    <row r="58" spans="2:6" x14ac:dyDescent="0.25">
      <c r="B58" s="45" t="s">
        <v>16</v>
      </c>
      <c r="C58" s="46">
        <f>+SUM(C59:C68)</f>
        <v>81970636</v>
      </c>
      <c r="D58" s="46">
        <f t="shared" ref="D58:E58" si="2">+SUM(D59:D68)</f>
        <v>91501667</v>
      </c>
      <c r="E58" s="46">
        <f t="shared" si="2"/>
        <v>69649458.039999992</v>
      </c>
      <c r="F58" s="47">
        <f t="shared" si="0"/>
        <v>0.76118239507046348</v>
      </c>
    </row>
    <row r="59" spans="2:6" x14ac:dyDescent="0.25">
      <c r="B59" s="11" t="s">
        <v>24</v>
      </c>
      <c r="C59" s="27">
        <v>42237783</v>
      </c>
      <c r="D59" s="27">
        <v>40542111</v>
      </c>
      <c r="E59" s="27">
        <v>28175221</v>
      </c>
      <c r="F59" s="33">
        <f t="shared" si="0"/>
        <v>0.69496186323400866</v>
      </c>
    </row>
    <row r="60" spans="2:6" x14ac:dyDescent="0.25">
      <c r="B60" s="13" t="s">
        <v>25</v>
      </c>
      <c r="C60" s="28">
        <v>40000</v>
      </c>
      <c r="D60" s="28">
        <v>2457798</v>
      </c>
      <c r="E60" s="28">
        <v>2310212.2599999998</v>
      </c>
      <c r="F60" s="23">
        <f t="shared" si="0"/>
        <v>0.93995204650666975</v>
      </c>
    </row>
    <row r="61" spans="2:6" x14ac:dyDescent="0.25">
      <c r="B61" s="13" t="s">
        <v>26</v>
      </c>
      <c r="C61" s="28">
        <v>2400000</v>
      </c>
      <c r="D61" s="28">
        <v>2305523</v>
      </c>
      <c r="E61" s="28">
        <v>1259572</v>
      </c>
      <c r="F61" s="23">
        <f t="shared" si="0"/>
        <v>0.54632809995823073</v>
      </c>
    </row>
    <row r="62" spans="2:6" x14ac:dyDescent="0.25">
      <c r="B62" s="13" t="s">
        <v>27</v>
      </c>
      <c r="C62" s="28">
        <v>1741000</v>
      </c>
      <c r="D62" s="28">
        <v>1975625</v>
      </c>
      <c r="E62" s="28">
        <v>1780594</v>
      </c>
      <c r="F62" s="23">
        <f t="shared" ref="F62" si="3">IF(E62=0,"%",E62/D62)</f>
        <v>0.90128136665612146</v>
      </c>
    </row>
    <row r="63" spans="2:6" x14ac:dyDescent="0.25">
      <c r="B63" s="13" t="s">
        <v>28</v>
      </c>
      <c r="C63" s="28">
        <v>0</v>
      </c>
      <c r="D63" s="28">
        <v>14659</v>
      </c>
      <c r="E63" s="28">
        <v>12609</v>
      </c>
      <c r="F63" s="23">
        <f t="shared" si="0"/>
        <v>0.86015417149873796</v>
      </c>
    </row>
    <row r="64" spans="2:6" x14ac:dyDescent="0.25">
      <c r="B64" s="13" t="s">
        <v>29</v>
      </c>
      <c r="C64" s="28">
        <v>1602665</v>
      </c>
      <c r="D64" s="28">
        <v>1678286</v>
      </c>
      <c r="E64" s="28">
        <v>1582400</v>
      </c>
      <c r="F64" s="23">
        <f t="shared" si="0"/>
        <v>0.94286671044148618</v>
      </c>
    </row>
    <row r="65" spans="2:6" x14ac:dyDescent="0.25">
      <c r="B65" s="13" t="s">
        <v>31</v>
      </c>
      <c r="C65" s="28">
        <v>0</v>
      </c>
      <c r="D65" s="28">
        <v>420</v>
      </c>
      <c r="E65" s="28">
        <v>420</v>
      </c>
      <c r="F65" s="23">
        <f t="shared" si="0"/>
        <v>1</v>
      </c>
    </row>
    <row r="66" spans="2:6" x14ac:dyDescent="0.25">
      <c r="B66" s="13" t="s">
        <v>33</v>
      </c>
      <c r="C66" s="28">
        <v>0</v>
      </c>
      <c r="D66" s="28">
        <v>190285</v>
      </c>
      <c r="E66" s="28">
        <v>177645</v>
      </c>
      <c r="F66" s="23">
        <f t="shared" ref="F66:F67" si="4">IF(E66=0,"%",E66/D66)</f>
        <v>0.93357332422419004</v>
      </c>
    </row>
    <row r="67" spans="2:6" x14ac:dyDescent="0.25">
      <c r="B67" s="13" t="s">
        <v>34</v>
      </c>
      <c r="C67" s="28">
        <v>2587479</v>
      </c>
      <c r="D67" s="28">
        <v>2447978</v>
      </c>
      <c r="E67" s="28">
        <v>1806581.6600000004</v>
      </c>
      <c r="F67" s="23">
        <f t="shared" si="4"/>
        <v>0.73798933650547527</v>
      </c>
    </row>
    <row r="68" spans="2:6" ht="16.5" customHeight="1" x14ac:dyDescent="0.25">
      <c r="B68" s="13" t="s">
        <v>35</v>
      </c>
      <c r="C68" s="28">
        <v>31361709</v>
      </c>
      <c r="D68" s="28">
        <v>39888982</v>
      </c>
      <c r="E68" s="28">
        <v>32544203.119999997</v>
      </c>
      <c r="F68" s="23">
        <f t="shared" si="0"/>
        <v>0.81586948295647144</v>
      </c>
    </row>
    <row r="69" spans="2:6" hidden="1" x14ac:dyDescent="0.25">
      <c r="B69" s="45" t="s">
        <v>23</v>
      </c>
      <c r="C69" s="46">
        <f>+C70</f>
        <v>0</v>
      </c>
      <c r="D69" s="46">
        <f t="shared" ref="D69:E69" si="5">+D70</f>
        <v>0</v>
      </c>
      <c r="E69" s="46">
        <f t="shared" si="5"/>
        <v>0</v>
      </c>
      <c r="F69" s="58" t="str">
        <f t="shared" si="0"/>
        <v>%</v>
      </c>
    </row>
    <row r="70" spans="2:6" hidden="1" x14ac:dyDescent="0.25">
      <c r="B70" s="17"/>
      <c r="C70" s="30"/>
      <c r="D70" s="30"/>
      <c r="E70" s="30"/>
      <c r="F70" s="59" t="str">
        <f t="shared" si="0"/>
        <v>%</v>
      </c>
    </row>
    <row r="71" spans="2:6" x14ac:dyDescent="0.25">
      <c r="B71" s="45" t="s">
        <v>15</v>
      </c>
      <c r="C71" s="46">
        <f>+SUM(C72:C85)</f>
        <v>694709619</v>
      </c>
      <c r="D71" s="46">
        <f>+SUM(D72:D85)</f>
        <v>696964090</v>
      </c>
      <c r="E71" s="46">
        <f>+SUM(E72:E85)</f>
        <v>117708915.15000004</v>
      </c>
      <c r="F71" s="47">
        <f t="shared" si="0"/>
        <v>0.16888806301340437</v>
      </c>
    </row>
    <row r="72" spans="2:6" x14ac:dyDescent="0.25">
      <c r="B72" s="11" t="s">
        <v>24</v>
      </c>
      <c r="C72" s="27">
        <v>10000000</v>
      </c>
      <c r="D72" s="27">
        <v>10951247</v>
      </c>
      <c r="E72" s="27">
        <v>5138.9799999999996</v>
      </c>
      <c r="F72" s="33">
        <f t="shared" si="0"/>
        <v>4.6925980210290203E-4</v>
      </c>
    </row>
    <row r="73" spans="2:6" x14ac:dyDescent="0.25">
      <c r="B73" s="13" t="s">
        <v>25</v>
      </c>
      <c r="C73" s="28">
        <v>255338481</v>
      </c>
      <c r="D73" s="28">
        <v>173361749</v>
      </c>
      <c r="E73" s="28">
        <v>41328701.049999997</v>
      </c>
      <c r="F73" s="23">
        <f t="shared" si="0"/>
        <v>0.23839573197891537</v>
      </c>
    </row>
    <row r="74" spans="2:6" x14ac:dyDescent="0.25">
      <c r="B74" s="13" t="s">
        <v>26</v>
      </c>
      <c r="C74" s="28">
        <v>10000000</v>
      </c>
      <c r="D74" s="28">
        <v>10020625</v>
      </c>
      <c r="E74" s="28">
        <v>0</v>
      </c>
      <c r="F74" s="23" t="str">
        <f t="shared" si="0"/>
        <v>%</v>
      </c>
    </row>
    <row r="75" spans="2:6" x14ac:dyDescent="0.25">
      <c r="B75" s="13" t="s">
        <v>27</v>
      </c>
      <c r="C75" s="28">
        <v>7000000</v>
      </c>
      <c r="D75" s="28">
        <v>7007646</v>
      </c>
      <c r="E75" s="28">
        <v>3989.42</v>
      </c>
      <c r="F75" s="23">
        <f t="shared" si="0"/>
        <v>5.6929530972312241E-4</v>
      </c>
    </row>
    <row r="76" spans="2:6" x14ac:dyDescent="0.25">
      <c r="B76" s="13" t="s">
        <v>28</v>
      </c>
      <c r="C76" s="28">
        <v>10000000</v>
      </c>
      <c r="D76" s="28">
        <v>10150969</v>
      </c>
      <c r="E76" s="28">
        <v>8400</v>
      </c>
      <c r="F76" s="23">
        <f t="shared" si="0"/>
        <v>8.2750720645487143E-4</v>
      </c>
    </row>
    <row r="77" spans="2:6" x14ac:dyDescent="0.25">
      <c r="B77" s="13" t="s">
        <v>29</v>
      </c>
      <c r="C77" s="28">
        <v>3000000</v>
      </c>
      <c r="D77" s="28">
        <v>3007002</v>
      </c>
      <c r="E77" s="28">
        <v>0</v>
      </c>
      <c r="F77" s="23" t="str">
        <f t="shared" si="0"/>
        <v>%</v>
      </c>
    </row>
    <row r="78" spans="2:6" x14ac:dyDescent="0.25">
      <c r="B78" s="13" t="s">
        <v>30</v>
      </c>
      <c r="C78" s="28">
        <v>47599705</v>
      </c>
      <c r="D78" s="28">
        <v>4310615</v>
      </c>
      <c r="E78" s="28">
        <v>3131677.5999999992</v>
      </c>
      <c r="F78" s="23">
        <f t="shared" si="0"/>
        <v>0.72650366595021809</v>
      </c>
    </row>
    <row r="79" spans="2:6" x14ac:dyDescent="0.25">
      <c r="B79" s="13" t="s">
        <v>36</v>
      </c>
      <c r="C79" s="28">
        <v>0</v>
      </c>
      <c r="D79" s="28">
        <v>556127</v>
      </c>
      <c r="E79" s="28">
        <v>0</v>
      </c>
      <c r="F79" s="23" t="str">
        <f t="shared" si="0"/>
        <v>%</v>
      </c>
    </row>
    <row r="80" spans="2:6" x14ac:dyDescent="0.25">
      <c r="B80" s="13" t="s">
        <v>31</v>
      </c>
      <c r="C80" s="28">
        <v>0</v>
      </c>
      <c r="D80" s="28">
        <v>1707615</v>
      </c>
      <c r="E80" s="28">
        <v>98400</v>
      </c>
      <c r="F80" s="23">
        <f t="shared" si="0"/>
        <v>5.7624230286100787E-2</v>
      </c>
    </row>
    <row r="81" spans="2:6" x14ac:dyDescent="0.25">
      <c r="B81" s="13" t="s">
        <v>32</v>
      </c>
      <c r="C81" s="28">
        <v>0</v>
      </c>
      <c r="D81" s="28">
        <v>60273</v>
      </c>
      <c r="E81" s="28">
        <v>14598</v>
      </c>
      <c r="F81" s="23">
        <f t="shared" si="0"/>
        <v>0.24219799910407644</v>
      </c>
    </row>
    <row r="82" spans="2:6" x14ac:dyDescent="0.25">
      <c r="B82" s="13" t="s">
        <v>33</v>
      </c>
      <c r="C82" s="28">
        <v>0</v>
      </c>
      <c r="D82" s="28">
        <v>1015444</v>
      </c>
      <c r="E82" s="28">
        <v>0</v>
      </c>
      <c r="F82" s="23" t="str">
        <f t="shared" si="0"/>
        <v>%</v>
      </c>
    </row>
    <row r="83" spans="2:6" x14ac:dyDescent="0.25">
      <c r="B83" s="13" t="s">
        <v>34</v>
      </c>
      <c r="C83" s="28">
        <v>0</v>
      </c>
      <c r="D83" s="28">
        <v>1891565</v>
      </c>
      <c r="E83" s="28">
        <v>999689.77</v>
      </c>
      <c r="F83" s="23">
        <f t="shared" si="0"/>
        <v>0.52849876689407982</v>
      </c>
    </row>
    <row r="84" spans="2:6" x14ac:dyDescent="0.25">
      <c r="B84" s="13" t="s">
        <v>35</v>
      </c>
      <c r="C84" s="28">
        <v>351771433</v>
      </c>
      <c r="D84" s="28">
        <v>472923213</v>
      </c>
      <c r="E84" s="28">
        <v>72118320.330000043</v>
      </c>
      <c r="F84" s="23">
        <f t="shared" si="0"/>
        <v>0.15249477789959962</v>
      </c>
    </row>
    <row r="85" spans="2:6" hidden="1" x14ac:dyDescent="0.25">
      <c r="B85" s="13"/>
      <c r="C85" s="28"/>
      <c r="D85" s="28"/>
      <c r="E85" s="28"/>
      <c r="F85" s="23" t="str">
        <f t="shared" si="0"/>
        <v>%</v>
      </c>
    </row>
    <row r="86" spans="2:6" x14ac:dyDescent="0.25">
      <c r="B86" s="48" t="s">
        <v>3</v>
      </c>
      <c r="C86" s="49">
        <f>+C71+C69+C58+C46+C32+C22+C9</f>
        <v>6690187221</v>
      </c>
      <c r="D86" s="49">
        <f t="shared" ref="D86:E86" si="6">+D71+D69+D58+D46+D32+D22+D9</f>
        <v>7395019141</v>
      </c>
      <c r="E86" s="49">
        <f t="shared" si="6"/>
        <v>3469670289.4899998</v>
      </c>
      <c r="F86" s="50">
        <f t="shared" si="0"/>
        <v>0.46919017021243431</v>
      </c>
    </row>
    <row r="87" spans="2:6" x14ac:dyDescent="0.2">
      <c r="B87" s="37" t="s">
        <v>37</v>
      </c>
      <c r="C87" s="9"/>
      <c r="D87" s="9"/>
      <c r="E87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F48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7" t="s">
        <v>41</v>
      </c>
      <c r="C5" s="67"/>
      <c r="D5" s="67"/>
      <c r="E5" s="67"/>
      <c r="F5" s="67"/>
    </row>
    <row r="7" spans="2:6" x14ac:dyDescent="0.25">
      <c r="E7" s="64"/>
      <c r="F7" s="66" t="s">
        <v>22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38</v>
      </c>
      <c r="F8" s="53" t="s">
        <v>5</v>
      </c>
    </row>
    <row r="9" spans="2:6" x14ac:dyDescent="0.25">
      <c r="B9" s="45" t="s">
        <v>20</v>
      </c>
      <c r="C9" s="46">
        <f>SUM(C10:C13)</f>
        <v>791722</v>
      </c>
      <c r="D9" s="46">
        <f>SUM(D10:D13)</f>
        <v>4953651</v>
      </c>
      <c r="E9" s="46">
        <f>SUM(E10:E13)</f>
        <v>183600</v>
      </c>
      <c r="F9" s="47">
        <f>IF(D9=0,"%",E9/D9)</f>
        <v>3.7063571898787381E-2</v>
      </c>
    </row>
    <row r="10" spans="2:6" x14ac:dyDescent="0.25">
      <c r="B10" s="13" t="s">
        <v>25</v>
      </c>
      <c r="C10" s="28">
        <v>56903</v>
      </c>
      <c r="D10" s="28">
        <v>56903</v>
      </c>
      <c r="E10" s="28">
        <v>14292</v>
      </c>
      <c r="F10" s="35">
        <f t="shared" ref="F10:F47" si="0">IF(D10=0,"%",E10/D10)</f>
        <v>0.25116426198970176</v>
      </c>
    </row>
    <row r="11" spans="2:6" x14ac:dyDescent="0.25">
      <c r="B11" s="13" t="s">
        <v>31</v>
      </c>
      <c r="C11" s="28">
        <v>581028</v>
      </c>
      <c r="D11" s="28">
        <v>581028</v>
      </c>
      <c r="E11" s="28">
        <v>152410</v>
      </c>
      <c r="F11" s="35">
        <f t="shared" si="0"/>
        <v>0.26231093854340926</v>
      </c>
    </row>
    <row r="12" spans="2:6" x14ac:dyDescent="0.25">
      <c r="B12" s="13" t="s">
        <v>34</v>
      </c>
      <c r="C12" s="28">
        <v>0</v>
      </c>
      <c r="D12" s="28">
        <v>3948107</v>
      </c>
      <c r="E12" s="28">
        <v>0</v>
      </c>
      <c r="F12" s="35">
        <f t="shared" si="0"/>
        <v>0</v>
      </c>
    </row>
    <row r="13" spans="2:6" x14ac:dyDescent="0.25">
      <c r="B13" s="13" t="s">
        <v>35</v>
      </c>
      <c r="C13" s="28">
        <v>153791</v>
      </c>
      <c r="D13" s="28">
        <v>367613</v>
      </c>
      <c r="E13" s="28">
        <v>16898</v>
      </c>
      <c r="F13" s="35">
        <f t="shared" si="0"/>
        <v>4.596681836605343E-2</v>
      </c>
    </row>
    <row r="14" spans="2:6" x14ac:dyDescent="0.25">
      <c r="B14" s="45" t="s">
        <v>19</v>
      </c>
      <c r="C14" s="46">
        <f>SUM(C15:C15)</f>
        <v>429633</v>
      </c>
      <c r="D14" s="46">
        <f>SUM(D15:D15)</f>
        <v>1329523</v>
      </c>
      <c r="E14" s="46">
        <f>SUM(E15:E15)</f>
        <v>298064.09999999998</v>
      </c>
      <c r="F14" s="47">
        <f t="shared" si="0"/>
        <v>0.22418875040145975</v>
      </c>
    </row>
    <row r="15" spans="2:6" x14ac:dyDescent="0.25">
      <c r="B15" s="22" t="s">
        <v>35</v>
      </c>
      <c r="C15" s="27">
        <v>429633</v>
      </c>
      <c r="D15" s="27">
        <v>1329523</v>
      </c>
      <c r="E15" s="27">
        <v>298064.09999999998</v>
      </c>
      <c r="F15" s="24">
        <f t="shared" si="0"/>
        <v>0.22418875040145975</v>
      </c>
    </row>
    <row r="16" spans="2:6" x14ac:dyDescent="0.25">
      <c r="B16" s="45" t="s">
        <v>18</v>
      </c>
      <c r="C16" s="46">
        <f>+SUM(C17:C28)</f>
        <v>311579356</v>
      </c>
      <c r="D16" s="46">
        <f>+SUM(D17:D28)</f>
        <v>351149381</v>
      </c>
      <c r="E16" s="46">
        <f>+SUM(E17:E28)</f>
        <v>92478492.120000035</v>
      </c>
      <c r="F16" s="47">
        <f t="shared" si="0"/>
        <v>0.26335940520994405</v>
      </c>
    </row>
    <row r="17" spans="2:6" x14ac:dyDescent="0.25">
      <c r="B17" s="11" t="s">
        <v>24</v>
      </c>
      <c r="C17" s="27">
        <v>809392</v>
      </c>
      <c r="D17" s="27">
        <v>5634452</v>
      </c>
      <c r="E17" s="27">
        <v>603403.19000000006</v>
      </c>
      <c r="F17" s="24">
        <f t="shared" si="0"/>
        <v>0.1070917260454078</v>
      </c>
    </row>
    <row r="18" spans="2:6" x14ac:dyDescent="0.25">
      <c r="B18" s="13" t="s">
        <v>25</v>
      </c>
      <c r="C18" s="28">
        <v>76135</v>
      </c>
      <c r="D18" s="28">
        <v>3891855</v>
      </c>
      <c r="E18" s="28">
        <v>1167138</v>
      </c>
      <c r="F18" s="35">
        <f t="shared" si="0"/>
        <v>0.29989246773068368</v>
      </c>
    </row>
    <row r="19" spans="2:6" x14ac:dyDescent="0.25">
      <c r="B19" s="13" t="s">
        <v>26</v>
      </c>
      <c r="C19" s="28">
        <v>326608</v>
      </c>
      <c r="D19" s="28">
        <v>351665</v>
      </c>
      <c r="E19" s="28">
        <v>9415.9700000000012</v>
      </c>
      <c r="F19" s="35">
        <f t="shared" si="0"/>
        <v>2.6775397039796402E-2</v>
      </c>
    </row>
    <row r="20" spans="2:6" x14ac:dyDescent="0.25">
      <c r="B20" s="13" t="s">
        <v>27</v>
      </c>
      <c r="C20" s="28">
        <v>134087</v>
      </c>
      <c r="D20" s="28">
        <v>284837</v>
      </c>
      <c r="E20" s="28">
        <v>151899.5</v>
      </c>
      <c r="F20" s="35">
        <f t="shared" si="0"/>
        <v>0.5332857037533747</v>
      </c>
    </row>
    <row r="21" spans="2:6" x14ac:dyDescent="0.25">
      <c r="B21" s="13" t="s">
        <v>28</v>
      </c>
      <c r="C21" s="28">
        <v>24500</v>
      </c>
      <c r="D21" s="28">
        <v>2144080</v>
      </c>
      <c r="E21" s="28">
        <v>351172.58999999997</v>
      </c>
      <c r="F21" s="35">
        <f t="shared" si="0"/>
        <v>0.1637870741763367</v>
      </c>
    </row>
    <row r="22" spans="2:6" x14ac:dyDescent="0.25">
      <c r="B22" s="13" t="s">
        <v>29</v>
      </c>
      <c r="C22" s="28">
        <v>17098</v>
      </c>
      <c r="D22" s="28">
        <v>40658</v>
      </c>
      <c r="E22" s="28">
        <v>17260</v>
      </c>
      <c r="F22" s="35">
        <f t="shared" si="0"/>
        <v>0.42451670028038763</v>
      </c>
    </row>
    <row r="23" spans="2:6" x14ac:dyDescent="0.25">
      <c r="B23" s="13" t="s">
        <v>30</v>
      </c>
      <c r="C23" s="28">
        <v>0</v>
      </c>
      <c r="D23" s="28">
        <v>8000</v>
      </c>
      <c r="E23" s="28">
        <v>0</v>
      </c>
      <c r="F23" s="35">
        <f t="shared" si="0"/>
        <v>0</v>
      </c>
    </row>
    <row r="24" spans="2:6" x14ac:dyDescent="0.25">
      <c r="B24" s="13" t="s">
        <v>31</v>
      </c>
      <c r="C24" s="28">
        <v>330000</v>
      </c>
      <c r="D24" s="28">
        <v>1764974</v>
      </c>
      <c r="E24" s="28">
        <v>1359946.7999999998</v>
      </c>
      <c r="F24" s="35">
        <f t="shared" si="0"/>
        <v>0.7705194524111969</v>
      </c>
    </row>
    <row r="25" spans="2:6" x14ac:dyDescent="0.25">
      <c r="B25" s="13" t="s">
        <v>32</v>
      </c>
      <c r="C25" s="28">
        <v>0</v>
      </c>
      <c r="D25" s="28">
        <v>35163</v>
      </c>
      <c r="E25" s="28">
        <v>35162.400000000001</v>
      </c>
      <c r="F25" s="35">
        <f t="shared" si="0"/>
        <v>0.99998293660950432</v>
      </c>
    </row>
    <row r="26" spans="2:6" x14ac:dyDescent="0.25">
      <c r="B26" s="13" t="s">
        <v>33</v>
      </c>
      <c r="C26" s="28">
        <v>0</v>
      </c>
      <c r="D26" s="28">
        <v>274738</v>
      </c>
      <c r="E26" s="28">
        <v>261417.97</v>
      </c>
      <c r="F26" s="35">
        <f t="shared" si="0"/>
        <v>0.95151733651697257</v>
      </c>
    </row>
    <row r="27" spans="2:6" x14ac:dyDescent="0.25">
      <c r="B27" s="13" t="s">
        <v>34</v>
      </c>
      <c r="C27" s="28">
        <v>128448570</v>
      </c>
      <c r="D27" s="28">
        <v>118795843</v>
      </c>
      <c r="E27" s="28">
        <v>38814301.740000002</v>
      </c>
      <c r="F27" s="35">
        <f t="shared" si="0"/>
        <v>0.32673114445595541</v>
      </c>
    </row>
    <row r="28" spans="2:6" x14ac:dyDescent="0.25">
      <c r="B28" s="13" t="s">
        <v>35</v>
      </c>
      <c r="C28" s="28">
        <v>181412966</v>
      </c>
      <c r="D28" s="28">
        <v>217923116</v>
      </c>
      <c r="E28" s="28">
        <v>49707373.960000023</v>
      </c>
      <c r="F28" s="35">
        <f t="shared" si="0"/>
        <v>0.22809592149921362</v>
      </c>
    </row>
    <row r="29" spans="2:6" x14ac:dyDescent="0.25">
      <c r="B29" s="45" t="s">
        <v>17</v>
      </c>
      <c r="C29" s="46">
        <f>+SUM(C30:C33)</f>
        <v>0</v>
      </c>
      <c r="D29" s="46">
        <f t="shared" ref="D29:E29" si="1">+SUM(D30:D33)</f>
        <v>123578</v>
      </c>
      <c r="E29" s="46">
        <f t="shared" si="1"/>
        <v>0</v>
      </c>
      <c r="F29" s="47">
        <f t="shared" ref="F29:F33" si="2">IF(D29=0,"%",E29/D29)</f>
        <v>0</v>
      </c>
    </row>
    <row r="30" spans="2:6" x14ac:dyDescent="0.25">
      <c r="B30" s="13" t="s">
        <v>35</v>
      </c>
      <c r="C30" s="28">
        <v>0</v>
      </c>
      <c r="D30" s="28">
        <v>123578</v>
      </c>
      <c r="E30" s="28">
        <v>0</v>
      </c>
      <c r="F30" s="35">
        <f t="shared" si="2"/>
        <v>0</v>
      </c>
    </row>
    <row r="31" spans="2:6" hidden="1" x14ac:dyDescent="0.25">
      <c r="B31" s="13"/>
      <c r="C31" s="28"/>
      <c r="D31" s="28"/>
      <c r="E31" s="28"/>
      <c r="F31" s="35"/>
    </row>
    <row r="32" spans="2:6" hidden="1" x14ac:dyDescent="0.25">
      <c r="B32" s="13"/>
      <c r="C32" s="28"/>
      <c r="D32" s="28"/>
      <c r="E32" s="28"/>
      <c r="F32" s="35" t="str">
        <f t="shared" si="2"/>
        <v>%</v>
      </c>
    </row>
    <row r="33" spans="2:6" hidden="1" x14ac:dyDescent="0.25">
      <c r="B33" s="14"/>
      <c r="C33" s="29"/>
      <c r="D33" s="29"/>
      <c r="E33" s="29"/>
      <c r="F33" s="36" t="str">
        <f t="shared" si="2"/>
        <v>%</v>
      </c>
    </row>
    <row r="34" spans="2:6" x14ac:dyDescent="0.25">
      <c r="B34" s="45" t="s">
        <v>16</v>
      </c>
      <c r="C34" s="46">
        <f>+SUM(C35:C37)</f>
        <v>0</v>
      </c>
      <c r="D34" s="46">
        <f>+SUM(D35:D37)</f>
        <v>1080860</v>
      </c>
      <c r="E34" s="46">
        <f>+SUM(E35:E37)</f>
        <v>703897.17999999993</v>
      </c>
      <c r="F34" s="47">
        <f t="shared" si="0"/>
        <v>0.65123806968525055</v>
      </c>
    </row>
    <row r="35" spans="2:6" x14ac:dyDescent="0.25">
      <c r="B35" s="11" t="s">
        <v>26</v>
      </c>
      <c r="C35" s="27">
        <v>0</v>
      </c>
      <c r="D35" s="27">
        <v>158461</v>
      </c>
      <c r="E35" s="27">
        <v>82762</v>
      </c>
      <c r="F35" s="24">
        <f t="shared" si="0"/>
        <v>0.52228624077848806</v>
      </c>
    </row>
    <row r="36" spans="2:6" x14ac:dyDescent="0.25">
      <c r="B36" s="42" t="s">
        <v>34</v>
      </c>
      <c r="C36" s="43">
        <v>0</v>
      </c>
      <c r="D36" s="43">
        <v>415008</v>
      </c>
      <c r="E36" s="43">
        <v>304743.67999999999</v>
      </c>
      <c r="F36" s="24">
        <f t="shared" si="0"/>
        <v>0.73430796514765984</v>
      </c>
    </row>
    <row r="37" spans="2:6" x14ac:dyDescent="0.25">
      <c r="B37" s="42" t="s">
        <v>35</v>
      </c>
      <c r="C37" s="43">
        <v>0</v>
      </c>
      <c r="D37" s="43">
        <v>507391</v>
      </c>
      <c r="E37" s="43">
        <v>316391.5</v>
      </c>
      <c r="F37" s="44">
        <f t="shared" si="0"/>
        <v>0.62356545543771957</v>
      </c>
    </row>
    <row r="38" spans="2:6" x14ac:dyDescent="0.25">
      <c r="B38" s="45" t="s">
        <v>15</v>
      </c>
      <c r="C38" s="46">
        <f>+SUM(C39:C46)</f>
        <v>0</v>
      </c>
      <c r="D38" s="46">
        <f>+SUM(D39:D46)</f>
        <v>4256036</v>
      </c>
      <c r="E38" s="46">
        <f>+SUM(E39:E46)</f>
        <v>907964.77999999991</v>
      </c>
      <c r="F38" s="47">
        <f t="shared" si="0"/>
        <v>0.21333578475370038</v>
      </c>
    </row>
    <row r="39" spans="2:6" x14ac:dyDescent="0.25">
      <c r="B39" s="13" t="s">
        <v>25</v>
      </c>
      <c r="C39" s="28">
        <v>0</v>
      </c>
      <c r="D39" s="28">
        <v>5692</v>
      </c>
      <c r="E39" s="28">
        <v>5691.94</v>
      </c>
      <c r="F39" s="35">
        <f t="shared" si="0"/>
        <v>0.99998945888966961</v>
      </c>
    </row>
    <row r="40" spans="2:6" x14ac:dyDescent="0.25">
      <c r="B40" s="13" t="s">
        <v>31</v>
      </c>
      <c r="C40" s="28">
        <v>0</v>
      </c>
      <c r="D40" s="28">
        <v>27870</v>
      </c>
      <c r="E40" s="28">
        <v>1870</v>
      </c>
      <c r="F40" s="35">
        <f t="shared" si="0"/>
        <v>6.7097237172587004E-2</v>
      </c>
    </row>
    <row r="41" spans="2:6" x14ac:dyDescent="0.25">
      <c r="B41" s="13" t="s">
        <v>34</v>
      </c>
      <c r="C41" s="28">
        <v>0</v>
      </c>
      <c r="D41" s="28">
        <v>1348354</v>
      </c>
      <c r="E41" s="28">
        <v>408088.53999999992</v>
      </c>
      <c r="F41" s="35">
        <f t="shared" ref="F41:F43" si="3">IF(D41=0,"%",E41/D41)</f>
        <v>0.30265682454310955</v>
      </c>
    </row>
    <row r="42" spans="2:6" x14ac:dyDescent="0.25">
      <c r="B42" s="13" t="s">
        <v>35</v>
      </c>
      <c r="C42" s="28">
        <v>0</v>
      </c>
      <c r="D42" s="28">
        <v>2874120</v>
      </c>
      <c r="E42" s="28">
        <v>492314.3</v>
      </c>
      <c r="F42" s="35">
        <f t="shared" si="3"/>
        <v>0.17129218682588063</v>
      </c>
    </row>
    <row r="43" spans="2:6" hidden="1" x14ac:dyDescent="0.25">
      <c r="B43" s="13"/>
      <c r="C43" s="28"/>
      <c r="D43" s="28"/>
      <c r="E43" s="28"/>
      <c r="F43" s="35" t="str">
        <f t="shared" si="3"/>
        <v>%</v>
      </c>
    </row>
    <row r="44" spans="2:6" hidden="1" x14ac:dyDescent="0.25">
      <c r="B44" s="13"/>
      <c r="C44" s="28"/>
      <c r="D44" s="28"/>
      <c r="E44" s="28"/>
      <c r="F44" s="35" t="str">
        <f t="shared" si="0"/>
        <v>%</v>
      </c>
    </row>
    <row r="45" spans="2:6" hidden="1" x14ac:dyDescent="0.25">
      <c r="B45" s="13"/>
      <c r="C45" s="28"/>
      <c r="D45" s="28"/>
      <c r="E45" s="28"/>
      <c r="F45" s="35" t="str">
        <f t="shared" si="0"/>
        <v>%</v>
      </c>
    </row>
    <row r="46" spans="2:6" hidden="1" x14ac:dyDescent="0.25">
      <c r="B46" s="13"/>
      <c r="C46" s="28"/>
      <c r="D46" s="28"/>
      <c r="E46" s="28"/>
      <c r="F46" s="35" t="str">
        <f t="shared" si="0"/>
        <v>%</v>
      </c>
    </row>
    <row r="47" spans="2:6" x14ac:dyDescent="0.25">
      <c r="B47" s="48" t="s">
        <v>3</v>
      </c>
      <c r="C47" s="49">
        <f>+C38+C34+C29+C16+C14+C9</f>
        <v>312800711</v>
      </c>
      <c r="D47" s="49">
        <f t="shared" ref="D47:E47" si="4">+D38+D34+D29+D16+D14+D9</f>
        <v>362893029</v>
      </c>
      <c r="E47" s="49">
        <f t="shared" si="4"/>
        <v>94572018.180000022</v>
      </c>
      <c r="F47" s="50">
        <f t="shared" si="0"/>
        <v>0.26060577256225009</v>
      </c>
    </row>
    <row r="48" spans="2:6" x14ac:dyDescent="0.25">
      <c r="B48" s="37" t="s">
        <v>37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5:F16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82.28515625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75" customHeight="1" x14ac:dyDescent="0.25">
      <c r="B5" s="67" t="s">
        <v>42</v>
      </c>
      <c r="C5" s="67"/>
      <c r="D5" s="67"/>
      <c r="E5" s="67"/>
      <c r="F5" s="67"/>
    </row>
    <row r="7" spans="2:6" x14ac:dyDescent="0.25">
      <c r="E7" s="64"/>
      <c r="F7" s="66" t="s">
        <v>22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38</v>
      </c>
      <c r="F8" s="53" t="s">
        <v>5</v>
      </c>
    </row>
    <row r="9" spans="2:6" x14ac:dyDescent="0.25">
      <c r="B9" s="45" t="s">
        <v>20</v>
      </c>
      <c r="C9" s="46">
        <f>+C10</f>
        <v>0</v>
      </c>
      <c r="D9" s="46">
        <f t="shared" ref="D9:E9" si="0">+D10</f>
        <v>3373642</v>
      </c>
      <c r="E9" s="46">
        <f t="shared" si="0"/>
        <v>3231246.4000000004</v>
      </c>
      <c r="F9" s="47">
        <f t="shared" ref="F9:F10" si="1">IF(E9=0,"%",E9/D9)</f>
        <v>0.9577917277529745</v>
      </c>
    </row>
    <row r="10" spans="2:6" x14ac:dyDescent="0.25">
      <c r="B10" s="11" t="s">
        <v>35</v>
      </c>
      <c r="C10" s="27">
        <v>0</v>
      </c>
      <c r="D10" s="27">
        <v>3373642</v>
      </c>
      <c r="E10" s="27">
        <v>3231246.4000000004</v>
      </c>
      <c r="F10" s="24">
        <f t="shared" si="1"/>
        <v>0.9577917277529745</v>
      </c>
    </row>
    <row r="11" spans="2:6" x14ac:dyDescent="0.25">
      <c r="B11" s="45" t="s">
        <v>18</v>
      </c>
      <c r="C11" s="46">
        <f>++C12</f>
        <v>0</v>
      </c>
      <c r="D11" s="46">
        <f t="shared" ref="D11:E11" si="2">++D12</f>
        <v>61122884</v>
      </c>
      <c r="E11" s="46">
        <f t="shared" si="2"/>
        <v>986704.52</v>
      </c>
      <c r="F11" s="47">
        <f t="shared" ref="F11:F12" si="3">IF(E11=0,"%",E11/D11)</f>
        <v>1.6142964065635385E-2</v>
      </c>
    </row>
    <row r="12" spans="2:6" x14ac:dyDescent="0.25">
      <c r="B12" s="11" t="s">
        <v>35</v>
      </c>
      <c r="C12" s="27">
        <v>0</v>
      </c>
      <c r="D12" s="27">
        <v>61122884</v>
      </c>
      <c r="E12" s="27">
        <v>986704.52</v>
      </c>
      <c r="F12" s="24">
        <f t="shared" si="3"/>
        <v>1.6142964065635385E-2</v>
      </c>
    </row>
    <row r="13" spans="2:6" x14ac:dyDescent="0.25">
      <c r="B13" s="45" t="s">
        <v>15</v>
      </c>
      <c r="C13" s="46">
        <f>+C14</f>
        <v>153071449</v>
      </c>
      <c r="D13" s="46">
        <f t="shared" ref="D13:E13" si="4">+D14</f>
        <v>339344030</v>
      </c>
      <c r="E13" s="46">
        <f t="shared" si="4"/>
        <v>2574699.89</v>
      </c>
      <c r="F13" s="47">
        <f t="shared" ref="F13:F14" si="5">IF(E13=0,"%",E13/D13)</f>
        <v>7.5872850628903067E-3</v>
      </c>
    </row>
    <row r="14" spans="2:6" x14ac:dyDescent="0.25">
      <c r="B14" s="11" t="s">
        <v>35</v>
      </c>
      <c r="C14" s="27">
        <v>153071449</v>
      </c>
      <c r="D14" s="27">
        <v>339344030</v>
      </c>
      <c r="E14" s="27">
        <v>2574699.89</v>
      </c>
      <c r="F14" s="24">
        <f t="shared" si="5"/>
        <v>7.5872850628903067E-3</v>
      </c>
    </row>
    <row r="15" spans="2:6" x14ac:dyDescent="0.25">
      <c r="B15" s="48" t="s">
        <v>3</v>
      </c>
      <c r="C15" s="49">
        <f>+C13+C11+C9</f>
        <v>153071449</v>
      </c>
      <c r="D15" s="49">
        <f t="shared" ref="D15:E15" si="6">+D13+D11+D9</f>
        <v>403840556</v>
      </c>
      <c r="E15" s="49">
        <f t="shared" si="6"/>
        <v>6792650.8100000005</v>
      </c>
      <c r="F15" s="50">
        <f t="shared" ref="F15" si="7">IF(D15=0,"%",E15/D15)</f>
        <v>1.6820130393243617E-2</v>
      </c>
    </row>
    <row r="16" spans="2:6" x14ac:dyDescent="0.25">
      <c r="B16" s="37" t="s">
        <v>37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7" t="s">
        <v>8</v>
      </c>
      <c r="C2" s="67"/>
      <c r="D2" s="67"/>
      <c r="E2" s="67"/>
      <c r="F2" s="67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F37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7" t="s">
        <v>43</v>
      </c>
      <c r="C5" s="67"/>
      <c r="D5" s="67"/>
      <c r="E5" s="67"/>
      <c r="F5" s="67"/>
    </row>
    <row r="7" spans="2:6" x14ac:dyDescent="0.25">
      <c r="E7" s="64"/>
      <c r="F7" s="66" t="s">
        <v>22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38</v>
      </c>
      <c r="F8" s="53" t="s">
        <v>5</v>
      </c>
    </row>
    <row r="9" spans="2:6" hidden="1" x14ac:dyDescent="0.25">
      <c r="B9" s="45" t="s">
        <v>20</v>
      </c>
      <c r="C9" s="46">
        <f>+C10</f>
        <v>0</v>
      </c>
      <c r="D9" s="46">
        <f t="shared" ref="D9:E9" si="0">+D10</f>
        <v>0</v>
      </c>
      <c r="E9" s="46">
        <f t="shared" si="0"/>
        <v>0</v>
      </c>
      <c r="F9" s="47" t="str">
        <f t="shared" ref="F9:F36" si="1">IF(E9=0,"%",E9/D9)</f>
        <v>%</v>
      </c>
    </row>
    <row r="10" spans="2:6" hidden="1" x14ac:dyDescent="0.25">
      <c r="B10" s="26"/>
      <c r="C10" s="27"/>
      <c r="D10" s="27"/>
      <c r="E10" s="27"/>
      <c r="F10" s="24" t="str">
        <f t="shared" si="1"/>
        <v>%</v>
      </c>
    </row>
    <row r="11" spans="2:6" x14ac:dyDescent="0.25">
      <c r="B11" s="45" t="s">
        <v>18</v>
      </c>
      <c r="C11" s="46">
        <f>+SUM(C12:C22)</f>
        <v>0</v>
      </c>
      <c r="D11" s="46">
        <f>+SUM(D12:D22)</f>
        <v>512781409</v>
      </c>
      <c r="E11" s="46">
        <f>+SUM(E12:E22)</f>
        <v>196055897.46999994</v>
      </c>
      <c r="F11" s="47">
        <f t="shared" ref="F11:F12" si="2">IF(E11=0,"%",E11/D11)</f>
        <v>0.38233815428749279</v>
      </c>
    </row>
    <row r="12" spans="2:6" x14ac:dyDescent="0.25">
      <c r="B12" s="26" t="s">
        <v>24</v>
      </c>
      <c r="C12" s="27">
        <v>0</v>
      </c>
      <c r="D12" s="27">
        <v>23104070</v>
      </c>
      <c r="E12" s="27">
        <v>7482771.4300000016</v>
      </c>
      <c r="F12" s="24">
        <f t="shared" si="2"/>
        <v>0.3238724358954938</v>
      </c>
    </row>
    <row r="13" spans="2:6" x14ac:dyDescent="0.25">
      <c r="B13" s="25" t="s">
        <v>25</v>
      </c>
      <c r="C13" s="28">
        <v>0</v>
      </c>
      <c r="D13" s="28">
        <v>58387691</v>
      </c>
      <c r="E13" s="28">
        <v>23060261.130000003</v>
      </c>
      <c r="F13" s="35">
        <f t="shared" si="1"/>
        <v>0.39495072908432022</v>
      </c>
    </row>
    <row r="14" spans="2:6" x14ac:dyDescent="0.25">
      <c r="B14" s="25" t="s">
        <v>26</v>
      </c>
      <c r="C14" s="28">
        <v>0</v>
      </c>
      <c r="D14" s="28">
        <v>4859702</v>
      </c>
      <c r="E14" s="28">
        <v>2073028.67</v>
      </c>
      <c r="F14" s="35">
        <f t="shared" si="1"/>
        <v>0.42657526531462214</v>
      </c>
    </row>
    <row r="15" spans="2:6" x14ac:dyDescent="0.25">
      <c r="B15" s="25" t="s">
        <v>27</v>
      </c>
      <c r="C15" s="28">
        <v>0</v>
      </c>
      <c r="D15" s="28">
        <v>163832</v>
      </c>
      <c r="E15" s="28">
        <v>92820.38</v>
      </c>
      <c r="F15" s="35">
        <f t="shared" si="1"/>
        <v>0.56655830362810689</v>
      </c>
    </row>
    <row r="16" spans="2:6" x14ac:dyDescent="0.25">
      <c r="B16" s="25" t="s">
        <v>28</v>
      </c>
      <c r="C16" s="28">
        <v>0</v>
      </c>
      <c r="D16" s="28">
        <v>38526899</v>
      </c>
      <c r="E16" s="28">
        <v>15434981.34</v>
      </c>
      <c r="F16" s="35">
        <f t="shared" si="1"/>
        <v>0.40062869684892105</v>
      </c>
    </row>
    <row r="17" spans="2:6" x14ac:dyDescent="0.25">
      <c r="B17" s="25" t="s">
        <v>29</v>
      </c>
      <c r="C17" s="28">
        <v>0</v>
      </c>
      <c r="D17" s="28">
        <v>17727006</v>
      </c>
      <c r="E17" s="28">
        <v>6819263.7399999993</v>
      </c>
      <c r="F17" s="35">
        <f t="shared" si="1"/>
        <v>0.38468220409018866</v>
      </c>
    </row>
    <row r="18" spans="2:6" x14ac:dyDescent="0.25">
      <c r="B18" s="25" t="s">
        <v>31</v>
      </c>
      <c r="C18" s="28">
        <v>0</v>
      </c>
      <c r="D18" s="28">
        <v>14177376</v>
      </c>
      <c r="E18" s="28">
        <v>2434829.52</v>
      </c>
      <c r="F18" s="35">
        <f t="shared" si="1"/>
        <v>0.17174049132928407</v>
      </c>
    </row>
    <row r="19" spans="2:6" x14ac:dyDescent="0.25">
      <c r="B19" s="25" t="s">
        <v>32</v>
      </c>
      <c r="C19" s="28">
        <v>0</v>
      </c>
      <c r="D19" s="28">
        <v>638271</v>
      </c>
      <c r="E19" s="28">
        <v>583750</v>
      </c>
      <c r="F19" s="35">
        <f t="shared" si="1"/>
        <v>0.91458017049184437</v>
      </c>
    </row>
    <row r="20" spans="2:6" x14ac:dyDescent="0.25">
      <c r="B20" s="25" t="s">
        <v>33</v>
      </c>
      <c r="C20" s="28">
        <v>0</v>
      </c>
      <c r="D20" s="28">
        <v>5809846</v>
      </c>
      <c r="E20" s="28">
        <v>2121945.1100000003</v>
      </c>
      <c r="F20" s="35">
        <f t="shared" si="1"/>
        <v>0.36523259136300695</v>
      </c>
    </row>
    <row r="21" spans="2:6" x14ac:dyDescent="0.25">
      <c r="B21" s="25" t="s">
        <v>34</v>
      </c>
      <c r="C21" s="28">
        <v>0</v>
      </c>
      <c r="D21" s="28">
        <v>2783243</v>
      </c>
      <c r="E21" s="28">
        <v>115022.39999999999</v>
      </c>
      <c r="F21" s="35">
        <f t="shared" si="1"/>
        <v>4.1326754437179938E-2</v>
      </c>
    </row>
    <row r="22" spans="2:6" x14ac:dyDescent="0.25">
      <c r="B22" s="25" t="s">
        <v>35</v>
      </c>
      <c r="C22" s="28">
        <v>0</v>
      </c>
      <c r="D22" s="28">
        <v>346603473</v>
      </c>
      <c r="E22" s="28">
        <v>135837223.74999994</v>
      </c>
      <c r="F22" s="35">
        <f t="shared" si="1"/>
        <v>0.39190958640509621</v>
      </c>
    </row>
    <row r="23" spans="2:6" x14ac:dyDescent="0.25">
      <c r="B23" s="45" t="s">
        <v>17</v>
      </c>
      <c r="C23" s="46">
        <f>+C24</f>
        <v>0</v>
      </c>
      <c r="D23" s="46">
        <f t="shared" ref="D23:E25" si="3">+D24</f>
        <v>270154</v>
      </c>
      <c r="E23" s="46">
        <f t="shared" si="3"/>
        <v>0</v>
      </c>
      <c r="F23" s="47" t="str">
        <f t="shared" ref="F23:F24" si="4">IF(E23=0,"%",E23/D23)</f>
        <v>%</v>
      </c>
    </row>
    <row r="24" spans="2:6" x14ac:dyDescent="0.25">
      <c r="B24" s="25" t="s">
        <v>35</v>
      </c>
      <c r="C24" s="28">
        <v>0</v>
      </c>
      <c r="D24" s="28">
        <v>270154</v>
      </c>
      <c r="E24" s="28">
        <v>0</v>
      </c>
      <c r="F24" s="35" t="str">
        <f t="shared" si="4"/>
        <v>%</v>
      </c>
    </row>
    <row r="25" spans="2:6" x14ac:dyDescent="0.25">
      <c r="B25" s="45" t="s">
        <v>16</v>
      </c>
      <c r="C25" s="46">
        <f>+C26</f>
        <v>0</v>
      </c>
      <c r="D25" s="46">
        <f t="shared" si="3"/>
        <v>5250</v>
      </c>
      <c r="E25" s="46">
        <f t="shared" si="3"/>
        <v>0</v>
      </c>
      <c r="F25" s="47" t="str">
        <f t="shared" si="1"/>
        <v>%</v>
      </c>
    </row>
    <row r="26" spans="2:6" x14ac:dyDescent="0.25">
      <c r="B26" s="25" t="s">
        <v>35</v>
      </c>
      <c r="C26" s="28">
        <v>0</v>
      </c>
      <c r="D26" s="28">
        <v>5250</v>
      </c>
      <c r="E26" s="28">
        <v>0</v>
      </c>
      <c r="F26" s="35" t="str">
        <f t="shared" si="1"/>
        <v>%</v>
      </c>
    </row>
    <row r="27" spans="2:6" x14ac:dyDescent="0.25">
      <c r="B27" s="45" t="s">
        <v>15</v>
      </c>
      <c r="C27" s="46">
        <f>+SUM(C28:C35)</f>
        <v>0</v>
      </c>
      <c r="D27" s="46">
        <f>+SUM(D28:D35)</f>
        <v>10578689</v>
      </c>
      <c r="E27" s="46">
        <f>+SUM(E28:E35)</f>
        <v>904831.76</v>
      </c>
      <c r="F27" s="47">
        <f t="shared" si="1"/>
        <v>8.553344937165655E-2</v>
      </c>
    </row>
    <row r="28" spans="2:6" x14ac:dyDescent="0.25">
      <c r="B28" s="26" t="s">
        <v>24</v>
      </c>
      <c r="C28" s="27">
        <v>0</v>
      </c>
      <c r="D28" s="27">
        <v>1491400</v>
      </c>
      <c r="E28" s="27">
        <v>33557</v>
      </c>
      <c r="F28" s="24">
        <f t="shared" si="1"/>
        <v>2.2500335255464663E-2</v>
      </c>
    </row>
    <row r="29" spans="2:6" x14ac:dyDescent="0.25">
      <c r="B29" s="25" t="s">
        <v>25</v>
      </c>
      <c r="C29" s="28">
        <v>0</v>
      </c>
      <c r="D29" s="28">
        <v>872800</v>
      </c>
      <c r="E29" s="28">
        <v>132440</v>
      </c>
      <c r="F29" s="35">
        <f>IF(E29=0,"%",E29/D29)</f>
        <v>0.15174152153987167</v>
      </c>
    </row>
    <row r="30" spans="2:6" x14ac:dyDescent="0.25">
      <c r="B30" s="25" t="s">
        <v>26</v>
      </c>
      <c r="C30" s="28">
        <v>0</v>
      </c>
      <c r="D30" s="28">
        <v>372000</v>
      </c>
      <c r="E30" s="28">
        <v>32200</v>
      </c>
      <c r="F30" s="35">
        <f t="shared" ref="F30" si="5">IF(E30=0,"%",E30/D30)</f>
        <v>8.655913978494624E-2</v>
      </c>
    </row>
    <row r="31" spans="2:6" x14ac:dyDescent="0.25">
      <c r="B31" s="25" t="s">
        <v>27</v>
      </c>
      <c r="C31" s="28">
        <v>0</v>
      </c>
      <c r="D31" s="28">
        <v>30000</v>
      </c>
      <c r="E31" s="28">
        <v>0</v>
      </c>
      <c r="F31" s="35" t="str">
        <f t="shared" si="1"/>
        <v>%</v>
      </c>
    </row>
    <row r="32" spans="2:6" x14ac:dyDescent="0.25">
      <c r="B32" s="25" t="s">
        <v>28</v>
      </c>
      <c r="C32" s="28">
        <v>0</v>
      </c>
      <c r="D32" s="28">
        <v>1865816</v>
      </c>
      <c r="E32" s="28">
        <v>24300</v>
      </c>
      <c r="F32" s="35">
        <f t="shared" si="1"/>
        <v>1.3023792271049234E-2</v>
      </c>
    </row>
    <row r="33" spans="2:6" x14ac:dyDescent="0.25">
      <c r="B33" s="25" t="s">
        <v>29</v>
      </c>
      <c r="C33" s="28">
        <v>0</v>
      </c>
      <c r="D33" s="28">
        <v>10000</v>
      </c>
      <c r="E33" s="28">
        <v>0</v>
      </c>
      <c r="F33" s="35" t="str">
        <f t="shared" si="1"/>
        <v>%</v>
      </c>
    </row>
    <row r="34" spans="2:6" x14ac:dyDescent="0.25">
      <c r="B34" s="25" t="s">
        <v>35</v>
      </c>
      <c r="C34" s="28">
        <v>0</v>
      </c>
      <c r="D34" s="28">
        <v>5936673</v>
      </c>
      <c r="E34" s="28">
        <v>682334.76</v>
      </c>
      <c r="F34" s="35">
        <f t="shared" si="1"/>
        <v>0.11493554723327359</v>
      </c>
    </row>
    <row r="35" spans="2:6" hidden="1" x14ac:dyDescent="0.25">
      <c r="B35" s="25"/>
      <c r="C35" s="28"/>
      <c r="D35" s="28"/>
      <c r="E35" s="28"/>
      <c r="F35" s="35" t="str">
        <f t="shared" si="1"/>
        <v>%</v>
      </c>
    </row>
    <row r="36" spans="2:6" x14ac:dyDescent="0.25">
      <c r="B36" s="48" t="s">
        <v>3</v>
      </c>
      <c r="C36" s="49">
        <f>+C27+C25+C23+C11+C9</f>
        <v>0</v>
      </c>
      <c r="D36" s="49">
        <f t="shared" ref="D36:E36" si="6">+D27+D25+D23+D11+D9</f>
        <v>523635502</v>
      </c>
      <c r="E36" s="49">
        <f t="shared" si="6"/>
        <v>196960729.22999993</v>
      </c>
      <c r="F36" s="50">
        <f t="shared" si="1"/>
        <v>0.37614090045025239</v>
      </c>
    </row>
    <row r="37" spans="2:6" x14ac:dyDescent="0.25">
      <c r="B37" s="37" t="s">
        <v>37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F16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8" t="s">
        <v>44</v>
      </c>
      <c r="C5" s="68"/>
      <c r="D5" s="68"/>
      <c r="E5" s="68"/>
      <c r="F5" s="68"/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38</v>
      </c>
      <c r="F8" s="53" t="s">
        <v>5</v>
      </c>
    </row>
    <row r="9" spans="2:6" x14ac:dyDescent="0.25">
      <c r="B9" s="45" t="s">
        <v>21</v>
      </c>
      <c r="C9" s="46">
        <f>SUM(C10:C11)</f>
        <v>0</v>
      </c>
      <c r="D9" s="46">
        <f t="shared" ref="D9:E9" si="0">SUM(D10:D11)</f>
        <v>2168973</v>
      </c>
      <c r="E9" s="46">
        <f t="shared" si="0"/>
        <v>0</v>
      </c>
      <c r="F9" s="47" t="str">
        <f t="shared" ref="F9:F15" si="1">IF(E9=0,"%",E9/D9)</f>
        <v>%</v>
      </c>
    </row>
    <row r="10" spans="2:6" x14ac:dyDescent="0.25">
      <c r="B10" s="25" t="s">
        <v>24</v>
      </c>
      <c r="C10" s="28">
        <v>0</v>
      </c>
      <c r="D10" s="28">
        <v>1410005</v>
      </c>
      <c r="E10" s="28">
        <v>0</v>
      </c>
      <c r="F10" s="35" t="str">
        <f t="shared" si="1"/>
        <v>%</v>
      </c>
    </row>
    <row r="11" spans="2:6" x14ac:dyDescent="0.25">
      <c r="B11" s="55" t="s">
        <v>25</v>
      </c>
      <c r="C11" s="29">
        <v>0</v>
      </c>
      <c r="D11" s="29">
        <v>758968</v>
      </c>
      <c r="E11" s="29">
        <v>0</v>
      </c>
      <c r="F11" s="36" t="str">
        <f t="shared" si="1"/>
        <v>%</v>
      </c>
    </row>
    <row r="12" spans="2:6" x14ac:dyDescent="0.25">
      <c r="B12" s="45" t="s">
        <v>15</v>
      </c>
      <c r="C12" s="46">
        <f>SUM(C13:C14)</f>
        <v>0</v>
      </c>
      <c r="D12" s="46">
        <f t="shared" ref="D12:E12" si="2">SUM(D13:D14)</f>
        <v>109080</v>
      </c>
      <c r="E12" s="46">
        <f t="shared" si="2"/>
        <v>0</v>
      </c>
      <c r="F12" s="56" t="str">
        <f t="shared" si="1"/>
        <v>%</v>
      </c>
    </row>
    <row r="13" spans="2:6" x14ac:dyDescent="0.25">
      <c r="B13" s="25" t="s">
        <v>24</v>
      </c>
      <c r="C13" s="28">
        <v>0</v>
      </c>
      <c r="D13" s="28">
        <v>59080</v>
      </c>
      <c r="E13" s="28">
        <v>0</v>
      </c>
      <c r="F13" s="35" t="str">
        <f t="shared" si="1"/>
        <v>%</v>
      </c>
    </row>
    <row r="14" spans="2:6" x14ac:dyDescent="0.25">
      <c r="B14" s="55" t="s">
        <v>25</v>
      </c>
      <c r="C14" s="29">
        <v>0</v>
      </c>
      <c r="D14" s="29">
        <v>50000</v>
      </c>
      <c r="E14" s="29">
        <v>0</v>
      </c>
      <c r="F14" s="36" t="str">
        <f t="shared" si="1"/>
        <v>%</v>
      </c>
    </row>
    <row r="15" spans="2:6" x14ac:dyDescent="0.25">
      <c r="B15" s="48" t="s">
        <v>3</v>
      </c>
      <c r="C15" s="49">
        <f>+C12+C9</f>
        <v>0</v>
      </c>
      <c r="D15" s="49">
        <f t="shared" ref="D15:E15" si="3">+D12+D9</f>
        <v>2278053</v>
      </c>
      <c r="E15" s="49">
        <f t="shared" si="3"/>
        <v>0</v>
      </c>
      <c r="F15" s="50" t="str">
        <f t="shared" si="1"/>
        <v>%</v>
      </c>
    </row>
    <row r="16" spans="2:6" x14ac:dyDescent="0.25">
      <c r="B16" s="37" t="s">
        <v>37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ROCC</vt:lpstr>
      <vt:lpstr>ROOC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admin</cp:lastModifiedBy>
  <cp:lastPrinted>2014-05-15T18:05:16Z</cp:lastPrinted>
  <dcterms:created xsi:type="dcterms:W3CDTF">2013-07-12T22:51:31Z</dcterms:created>
  <dcterms:modified xsi:type="dcterms:W3CDTF">2020-08-25T23:51:23Z</dcterms:modified>
</cp:coreProperties>
</file>