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5.- Informacion Portal MINSA - Transparencia\PpR - Pliego MINSA\8. Agosto - 2020\"/>
    </mc:Choice>
  </mc:AlternateContent>
  <xr:revisionPtr revIDLastSave="0" documentId="13_ncr:1_{73681A9A-FF59-43E0-BC63-B950C0FCC75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ODA FUENTE" sheetId="1" r:id="rId1"/>
    <sheet name="RO" sheetId="2" r:id="rId2"/>
    <sheet name="RDR" sheetId="3" r:id="rId3"/>
    <sheet name="ROOC" sheetId="4" state="hidden" r:id="rId4"/>
    <sheet name="ROCC" sheetId="8" r:id="rId5"/>
    <sheet name="DYT" sheetId="5" r:id="rId6"/>
    <sheet name="RD" sheetId="7" r:id="rId7"/>
  </sheets>
  <definedNames>
    <definedName name="_xlnm.Print_Area" localSheetId="2">RDR!$B$5:$F$48</definedName>
    <definedName name="_xlnm.Print_Area" localSheetId="1">RO!$B$5:$F$87</definedName>
    <definedName name="_xlnm.Print_Area" localSheetId="4">ROCC!$B$5:$F$16</definedName>
    <definedName name="_xlnm.Print_Area" localSheetId="3">ROOC!$B$2:$F$10</definedName>
    <definedName name="_xlnm.Print_Area" localSheetId="0">'TODA FUENTE'!$B$5:$F$79</definedName>
  </definedNames>
  <calcPr calcId="191029"/>
</workbook>
</file>

<file path=xl/calcChain.xml><?xml version="1.0" encoding="utf-8"?>
<calcChain xmlns="http://schemas.openxmlformats.org/spreadsheetml/2006/main">
  <c r="F24" i="5" l="1"/>
  <c r="E23" i="5"/>
  <c r="D23" i="5"/>
  <c r="C23" i="5"/>
  <c r="F36" i="3"/>
  <c r="C25" i="1"/>
  <c r="D25" i="1"/>
  <c r="E25" i="1"/>
  <c r="F23" i="5" l="1"/>
  <c r="E13" i="8"/>
  <c r="F13" i="8" s="1"/>
  <c r="D13" i="8"/>
  <c r="E11" i="8"/>
  <c r="D11" i="8"/>
  <c r="E9" i="8"/>
  <c r="D9" i="8"/>
  <c r="C9" i="8"/>
  <c r="C11" i="8"/>
  <c r="C13" i="8"/>
  <c r="F14" i="8"/>
  <c r="F12" i="8"/>
  <c r="F78" i="2"/>
  <c r="F77" i="2"/>
  <c r="F76" i="2"/>
  <c r="F75" i="2"/>
  <c r="F73" i="1"/>
  <c r="F72" i="1"/>
  <c r="D15" i="8" l="1"/>
  <c r="E15" i="8"/>
  <c r="C15" i="8"/>
  <c r="F11" i="8"/>
  <c r="C71" i="2"/>
  <c r="F15" i="8" l="1"/>
  <c r="F71" i="1"/>
  <c r="F16" i="5" l="1"/>
  <c r="F11" i="3" l="1"/>
  <c r="F51" i="2"/>
  <c r="F50" i="2"/>
  <c r="F49" i="2"/>
  <c r="F48" i="2"/>
  <c r="F36" i="2"/>
  <c r="C46" i="2"/>
  <c r="D46" i="2"/>
  <c r="E46" i="2"/>
  <c r="F47" i="1"/>
  <c r="F46" i="1"/>
  <c r="F45" i="1"/>
  <c r="F44" i="1"/>
  <c r="F43" i="1"/>
  <c r="F42" i="1"/>
  <c r="F32" i="1"/>
  <c r="C39" i="1"/>
  <c r="D39" i="1"/>
  <c r="E39" i="1"/>
  <c r="F14" i="7" l="1"/>
  <c r="F13" i="7"/>
  <c r="E12" i="7"/>
  <c r="F12" i="7" s="1"/>
  <c r="D12" i="7"/>
  <c r="C12" i="7"/>
  <c r="E25" i="5"/>
  <c r="D25" i="5"/>
  <c r="C25" i="5"/>
  <c r="C34" i="3"/>
  <c r="D34" i="3"/>
  <c r="E34" i="3"/>
  <c r="F70" i="2"/>
  <c r="E69" i="2"/>
  <c r="F69" i="2" s="1"/>
  <c r="D69" i="2"/>
  <c r="C69" i="2"/>
  <c r="E62" i="1"/>
  <c r="F62" i="1" s="1"/>
  <c r="D62" i="1"/>
  <c r="C62" i="1"/>
  <c r="F63" i="1"/>
  <c r="F32" i="3" l="1"/>
  <c r="F24" i="1"/>
  <c r="F23" i="1"/>
  <c r="F31" i="5" l="1"/>
  <c r="F29" i="5"/>
  <c r="F26" i="5"/>
  <c r="F25" i="5"/>
  <c r="C32" i="2"/>
  <c r="D32" i="2"/>
  <c r="E32" i="2"/>
  <c r="E11" i="5" l="1"/>
  <c r="D11" i="5"/>
  <c r="C11" i="5"/>
  <c r="E9" i="5"/>
  <c r="D9" i="5"/>
  <c r="C9" i="5"/>
  <c r="E58" i="2"/>
  <c r="D58" i="2"/>
  <c r="C58" i="2"/>
  <c r="E51" i="1"/>
  <c r="D51" i="1"/>
  <c r="C51" i="1"/>
  <c r="F58" i="1"/>
  <c r="F57" i="1"/>
  <c r="F56" i="1"/>
  <c r="C64" i="1"/>
  <c r="D64" i="1"/>
  <c r="E64" i="1"/>
  <c r="F15" i="5" l="1"/>
  <c r="F14" i="5"/>
  <c r="F13" i="5"/>
  <c r="F12" i="5"/>
  <c r="F11" i="5"/>
  <c r="F42" i="3"/>
  <c r="F33" i="3" l="1"/>
  <c r="E29" i="3"/>
  <c r="D29" i="3"/>
  <c r="C29" i="3"/>
  <c r="F43" i="3" l="1"/>
  <c r="E9" i="7" l="1"/>
  <c r="D9" i="7"/>
  <c r="C9" i="7"/>
  <c r="F41" i="3"/>
  <c r="F30" i="3"/>
  <c r="F46" i="3"/>
  <c r="F45" i="3"/>
  <c r="F44" i="3"/>
  <c r="F40" i="3"/>
  <c r="F39" i="3"/>
  <c r="F37" i="3"/>
  <c r="F35" i="3"/>
  <c r="F28" i="3"/>
  <c r="F27" i="3"/>
  <c r="F26" i="3"/>
  <c r="F25" i="3"/>
  <c r="F24" i="3"/>
  <c r="F23" i="3"/>
  <c r="F22" i="3"/>
  <c r="F21" i="3"/>
  <c r="F20" i="3"/>
  <c r="F19" i="3"/>
  <c r="F18" i="3"/>
  <c r="F17" i="3"/>
  <c r="F15" i="3"/>
  <c r="F13" i="3"/>
  <c r="F12" i="3"/>
  <c r="F10" i="3"/>
  <c r="F30" i="5" l="1"/>
  <c r="F62" i="2"/>
  <c r="F53" i="2"/>
  <c r="F52" i="2"/>
  <c r="F47" i="2"/>
  <c r="F55" i="1"/>
  <c r="F41" i="1"/>
  <c r="F82" i="2" l="1"/>
  <c r="F70" i="1"/>
  <c r="F50" i="1"/>
  <c r="F49" i="1"/>
  <c r="F48" i="1"/>
  <c r="F29" i="3" l="1"/>
  <c r="F34" i="3"/>
  <c r="F67" i="2"/>
  <c r="F66" i="2"/>
  <c r="D71" i="2"/>
  <c r="E71" i="2"/>
  <c r="F11" i="7"/>
  <c r="F10" i="7"/>
  <c r="F68" i="2" l="1"/>
  <c r="F61" i="1"/>
  <c r="F60" i="1"/>
  <c r="F64" i="2" l="1"/>
  <c r="F63" i="2"/>
  <c r="F61" i="2"/>
  <c r="F54" i="1"/>
  <c r="F24" i="2" l="1"/>
  <c r="F23" i="2"/>
  <c r="F57" i="2" l="1"/>
  <c r="F56" i="2"/>
  <c r="F55" i="2"/>
  <c r="F54" i="2"/>
  <c r="F40" i="1"/>
  <c r="F35" i="5" l="1"/>
  <c r="C27" i="5" l="1"/>
  <c r="C36" i="5" s="1"/>
  <c r="D27" i="5"/>
  <c r="D36" i="5" s="1"/>
  <c r="E27" i="5"/>
  <c r="E36" i="5" s="1"/>
  <c r="F34" i="5" l="1"/>
  <c r="F22" i="5" l="1"/>
  <c r="F10" i="8" l="1"/>
  <c r="F33" i="5" l="1"/>
  <c r="F32" i="5"/>
  <c r="F28" i="5"/>
  <c r="F21" i="5"/>
  <c r="F20" i="5"/>
  <c r="F19" i="5"/>
  <c r="F18" i="5"/>
  <c r="F17" i="5"/>
  <c r="F10" i="5"/>
  <c r="F85" i="2"/>
  <c r="F84" i="2"/>
  <c r="F83" i="2"/>
  <c r="F81" i="2"/>
  <c r="F80" i="2"/>
  <c r="F79" i="2"/>
  <c r="F74" i="2"/>
  <c r="F73" i="2"/>
  <c r="F72" i="2"/>
  <c r="F65" i="2"/>
  <c r="F60" i="2"/>
  <c r="F59" i="2"/>
  <c r="F45" i="2"/>
  <c r="F44" i="2"/>
  <c r="F43" i="2"/>
  <c r="F42" i="2"/>
  <c r="F41" i="2"/>
  <c r="F40" i="2"/>
  <c r="F39" i="2"/>
  <c r="F38" i="2"/>
  <c r="F37" i="2"/>
  <c r="F35" i="2"/>
  <c r="F34" i="2"/>
  <c r="F33" i="2"/>
  <c r="F21" i="2"/>
  <c r="F20" i="2"/>
  <c r="F19" i="2"/>
  <c r="F18" i="2"/>
  <c r="F17" i="2"/>
  <c r="F16" i="2"/>
  <c r="F15" i="2"/>
  <c r="F14" i="2"/>
  <c r="F13" i="2"/>
  <c r="F12" i="2"/>
  <c r="F11" i="2"/>
  <c r="F10" i="2"/>
  <c r="F77" i="1"/>
  <c r="F76" i="1"/>
  <c r="F75" i="1"/>
  <c r="F74" i="1"/>
  <c r="F69" i="1"/>
  <c r="F68" i="1"/>
  <c r="F67" i="1"/>
  <c r="F66" i="1"/>
  <c r="F65" i="1"/>
  <c r="F59" i="1"/>
  <c r="F53" i="1"/>
  <c r="F52" i="1"/>
  <c r="F38" i="1"/>
  <c r="F37" i="1"/>
  <c r="F36" i="1"/>
  <c r="F35" i="1"/>
  <c r="F34" i="1"/>
  <c r="F33" i="1"/>
  <c r="F31" i="1"/>
  <c r="F30" i="1"/>
  <c r="F29" i="1"/>
  <c r="F28" i="1"/>
  <c r="F27" i="1"/>
  <c r="F26" i="1"/>
  <c r="F21" i="1"/>
  <c r="F20" i="1"/>
  <c r="F19" i="1"/>
  <c r="F18" i="1"/>
  <c r="F17" i="1"/>
  <c r="F16" i="1"/>
  <c r="F15" i="1"/>
  <c r="F14" i="1"/>
  <c r="F13" i="1"/>
  <c r="F12" i="1"/>
  <c r="F11" i="1"/>
  <c r="F10" i="1"/>
  <c r="F64" i="1" l="1"/>
  <c r="F71" i="2"/>
  <c r="E9" i="3"/>
  <c r="D9" i="3"/>
  <c r="C9" i="3"/>
  <c r="C22" i="1"/>
  <c r="D22" i="1"/>
  <c r="E22" i="1"/>
  <c r="F9" i="3" l="1"/>
  <c r="F9" i="5"/>
  <c r="F39" i="1"/>
  <c r="F22" i="1"/>
  <c r="F9" i="8"/>
  <c r="F27" i="5"/>
  <c r="F36" i="5"/>
  <c r="F46" i="2"/>
  <c r="E14" i="3"/>
  <c r="D14" i="3"/>
  <c r="C14" i="3"/>
  <c r="F14" i="3" l="1"/>
  <c r="E15" i="7"/>
  <c r="D15" i="7"/>
  <c r="F15" i="7" l="1"/>
  <c r="F9" i="7"/>
  <c r="E6" i="4"/>
  <c r="E9" i="4" s="1"/>
  <c r="D6" i="4"/>
  <c r="D9" i="4" s="1"/>
  <c r="C6" i="4"/>
  <c r="C9" i="4" s="1"/>
  <c r="E38" i="3"/>
  <c r="D38" i="3"/>
  <c r="C38" i="3"/>
  <c r="E16" i="3"/>
  <c r="D16" i="3"/>
  <c r="C16" i="3"/>
  <c r="E22" i="2"/>
  <c r="D22" i="2"/>
  <c r="C22" i="2"/>
  <c r="E9" i="2"/>
  <c r="D9" i="2"/>
  <c r="C9" i="2"/>
  <c r="E9" i="1"/>
  <c r="E78" i="1" s="1"/>
  <c r="D9" i="1"/>
  <c r="D78" i="1" s="1"/>
  <c r="C9" i="1"/>
  <c r="C78" i="1" s="1"/>
  <c r="C86" i="2" l="1"/>
  <c r="D86" i="2"/>
  <c r="E86" i="2"/>
  <c r="F78" i="1"/>
  <c r="C47" i="3"/>
  <c r="D47" i="3"/>
  <c r="E47" i="3"/>
  <c r="F16" i="3"/>
  <c r="F38" i="3"/>
  <c r="F32" i="2"/>
  <c r="F22" i="2"/>
  <c r="F25" i="1"/>
  <c r="F58" i="2"/>
  <c r="F51" i="1"/>
  <c r="F9" i="2"/>
  <c r="F9" i="1"/>
  <c r="F9" i="4"/>
  <c r="F8" i="4"/>
  <c r="F7" i="4"/>
  <c r="F6" i="4"/>
  <c r="F47" i="3" l="1"/>
  <c r="F86" i="2"/>
  <c r="C15" i="7" l="1"/>
</calcChain>
</file>

<file path=xl/sharedStrings.xml><?xml version="1.0" encoding="utf-8"?>
<sst xmlns="http://schemas.openxmlformats.org/spreadsheetml/2006/main" count="266" uniqueCount="46">
  <si>
    <t>6. ADQUISICION DE ACTIVOS NO FINANCIEROS</t>
  </si>
  <si>
    <t>PIA</t>
  </si>
  <si>
    <t>PIM</t>
  </si>
  <si>
    <t>TOTAL</t>
  </si>
  <si>
    <t>GENERICAS DE GASTOS / PROGRAMAS PRESUPUESTALES</t>
  </si>
  <si>
    <t>%
DE EJECUCION</t>
  </si>
  <si>
    <t>Fuente:  Base de Datos MEF al cierre del mes de Enero</t>
  </si>
  <si>
    <t>DEVENGADO
AL 31.01.17</t>
  </si>
  <si>
    <t>EJECUCION DE LOS PROGRAMAS PRESUPUESTALES AL MES DE ENERO DEL AÑO FISCAL 2017 DEL PLIEGO 011 MINSA - ROOC</t>
  </si>
  <si>
    <t>6-26: ADQUISICION DE ACTIVOS NO FINANCIEROS</t>
  </si>
  <si>
    <t>5-25: OTROS GASTOS</t>
  </si>
  <si>
    <t>5-24: DONACIONES Y TRANSFERENCIAS</t>
  </si>
  <si>
    <t>5-23: BIENES Y SERVICIOS</t>
  </si>
  <si>
    <t>5-22: PENSIONES Y OTRAS PRESTACIONES SOCIALES</t>
  </si>
  <si>
    <t>5-21: PERSONAL Y OBLIGACIONES SOCIALES</t>
  </si>
  <si>
    <t>6-2.6. ADQUISICION DE ACTIVOS NO FINANCIEROS</t>
  </si>
  <si>
    <t>5-2.5. OTROS GASTOS</t>
  </si>
  <si>
    <t>5-2.4. DONACIONES Y TRANSFERENCIAS</t>
  </si>
  <si>
    <t>5-2.3. BIENES Y SERVICIOS</t>
  </si>
  <si>
    <t>5-2.2. PENSIONES Y OTRAS PRESTACIONES SOCIALES</t>
  </si>
  <si>
    <t>5-2.1. PERSONAL Y OBLIGACIONES SOCIALES</t>
  </si>
  <si>
    <t xml:space="preserve">5-2.3: BIENES Y SERVICIOS </t>
  </si>
  <si>
    <t>(EN SOLES)</t>
  </si>
  <si>
    <t>6-24: DONACIONES Y TRANSFERENCIAS</t>
  </si>
  <si>
    <t>DEVENGADO
AL 31.07.20</t>
  </si>
  <si>
    <t>001  PROGRAMA ARTICULADO NUTRICIONAL</t>
  </si>
  <si>
    <t>002  SALUD MATERNO NEONATAL</t>
  </si>
  <si>
    <t>016  TBC-VIH/SIDA</t>
  </si>
  <si>
    <t>017  ENFERMEDADES METAXENICAS Y ZOONOSIS</t>
  </si>
  <si>
    <t>018  ENFERMEDADES NO TRANSMISIBLES</t>
  </si>
  <si>
    <t>024  PREVENCION Y CONTROL DEL CANCER</t>
  </si>
  <si>
    <t>068  REDUCCION DE VULNERABILIDAD Y ATENCION DE EMERGENCIAS POR DESASTRES</t>
  </si>
  <si>
    <t>104  REDUCCION DE LA MORTALIDAD POR EMERGENCIAS Y URGENCIAS MEDICAS</t>
  </si>
  <si>
    <t>129  PREVENCION Y MANEJO DE CONDICIONES SECUNDARIAS DE SALUD EN PERSONAS CON DISCAPACIDAD</t>
  </si>
  <si>
    <t>131  CONTROL Y PREVENCION EN SALUD MENTAL</t>
  </si>
  <si>
    <t>9001  ACCIONES CENTRALES</t>
  </si>
  <si>
    <t>9002  ASIGNACIONES PRESUPUESTARIAS QUE NO RESULTAN EN PRODUCTOS</t>
  </si>
  <si>
    <t>080  LUCHA CONTRA LA VIOLENCIA FAMILIAR</t>
  </si>
  <si>
    <t>Fuente: SIAF, Consulta Amigable y Base de Datos al 31 de Agosto del 2020</t>
  </si>
  <si>
    <t>EJECUCION DE LOS PROGRAMAS PRESUPUESTALES AL MES DE AGOSTO
DEL AÑO FISCAL 2020 DEL PLIEGO 011 MINSA - TODA FUENTE</t>
  </si>
  <si>
    <t>EJECUCION DE LOS PROGRAMAS PRESUPUESTALES AL MES DE AGOSTO
DEL AÑO FISCAL 2020 DEL PLIEGO 011 MINSA - RECURSOS DETERMINADOS</t>
  </si>
  <si>
    <t>EJECUCION DE LOS PROGRAMAS PRESUPUESTALES AL MES DE AGOSTO
DEL AÑO FISCAL 2020 DEL PLIEGO 011 MINSA - DONACIONES Y TRANSFERENCIAS</t>
  </si>
  <si>
    <t>DEVENGADO
AL 31.08.20</t>
  </si>
  <si>
    <t>EJECUCION DE LOS PROGRAMAS PRESUPUESTALES AL MES DE AGOSTO
DEL AÑO FISCAL 2020 DEL PLIEGO 011 MINSA - ROOC</t>
  </si>
  <si>
    <t>EJECUCION DE LOS PROGRAMAS PRESUPUESTALES AL MES DE AGOSTO
DEL AÑO FISCAL 2020 DEL PLIEGO 011 MINSA - RECURSOS DIRECTAMENTE RECAUDADOS</t>
  </si>
  <si>
    <t>EJECUCION DE LOS PROGRAMAS PRESUPUESTALES AL MES DE AGOSTO
DEL AÑO FISCAL 2020 DEL PLIEGO 011 MINSA - RECURSOS ORDINARIOS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</si>
</sst>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0.0%"/>
    <numFmt numFmtId="166" formatCode="_ * #,##0_ ;_ * \-#,##0_ ;_ * &quot;-&quot;??_ ;_ @_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 Narrow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</cellStyleXfs>
  <cellXfs count="69">
    <xf numFmtId="0" fontId="0" fillId="0" borderId="0" xfId="0"/>
    <xf numFmtId="0" fontId="0" fillId="0" borderId="0" xfId="0" applyAlignment="1">
      <alignment vertical="center"/>
    </xf>
    <xf numFmtId="3" fontId="3" fillId="2" borderId="1" xfId="2" applyNumberFormat="1" applyFont="1" applyFill="1" applyBorder="1" applyAlignment="1">
      <alignment horizontal="left" vertical="center"/>
    </xf>
    <xf numFmtId="3" fontId="3" fillId="2" borderId="1" xfId="2" applyNumberFormat="1" applyFont="1" applyFill="1" applyBorder="1" applyAlignment="1">
      <alignment vertical="center"/>
    </xf>
    <xf numFmtId="3" fontId="3" fillId="3" borderId="2" xfId="2" applyNumberFormat="1" applyFont="1" applyFill="1" applyBorder="1" applyAlignment="1">
      <alignment horizontal="center" vertical="center"/>
    </xf>
    <xf numFmtId="3" fontId="3" fillId="3" borderId="1" xfId="2" applyNumberFormat="1" applyFont="1" applyFill="1" applyBorder="1" applyAlignment="1">
      <alignment vertical="center"/>
    </xf>
    <xf numFmtId="165" fontId="3" fillId="2" borderId="1" xfId="1" applyNumberFormat="1" applyFont="1" applyFill="1" applyBorder="1" applyAlignment="1">
      <alignment vertical="center"/>
    </xf>
    <xf numFmtId="165" fontId="3" fillId="3" borderId="1" xfId="1" applyNumberFormat="1" applyFont="1" applyFill="1" applyBorder="1" applyAlignment="1">
      <alignment vertical="center"/>
    </xf>
    <xf numFmtId="3" fontId="3" fillId="3" borderId="1" xfId="2" applyNumberFormat="1" applyFont="1" applyFill="1" applyBorder="1" applyAlignment="1">
      <alignment horizontal="center" vertical="center"/>
    </xf>
    <xf numFmtId="0" fontId="4" fillId="0" borderId="0" xfId="3" applyAlignment="1">
      <alignment vertical="center"/>
    </xf>
    <xf numFmtId="3" fontId="3" fillId="3" borderId="1" xfId="2" applyNumberFormat="1" applyFont="1" applyFill="1" applyBorder="1" applyAlignment="1">
      <alignment horizontal="center" vertical="center" wrapText="1"/>
    </xf>
    <xf numFmtId="3" fontId="4" fillId="0" borderId="4" xfId="3" applyNumberFormat="1" applyBorder="1" applyAlignment="1">
      <alignment horizontal="left" vertical="center" indent="3"/>
    </xf>
    <xf numFmtId="3" fontId="4" fillId="0" borderId="4" xfId="3" applyNumberFormat="1" applyBorder="1" applyAlignment="1">
      <alignment vertical="center"/>
    </xf>
    <xf numFmtId="3" fontId="4" fillId="0" borderId="5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horizontal="left" vertical="center" indent="3"/>
    </xf>
    <xf numFmtId="3" fontId="4" fillId="0" borderId="6" xfId="3" applyNumberFormat="1" applyBorder="1" applyAlignment="1">
      <alignment vertical="center"/>
    </xf>
    <xf numFmtId="3" fontId="2" fillId="0" borderId="4" xfId="2" applyNumberFormat="1" applyBorder="1" applyAlignment="1">
      <alignment horizontal="left" vertical="center" indent="4"/>
    </xf>
    <xf numFmtId="3" fontId="2" fillId="0" borderId="5" xfId="2" applyNumberFormat="1" applyBorder="1" applyAlignment="1">
      <alignment horizontal="left" vertical="center" indent="4"/>
    </xf>
    <xf numFmtId="3" fontId="2" fillId="0" borderId="6" xfId="2" applyNumberFormat="1" applyBorder="1" applyAlignment="1">
      <alignment horizontal="left" vertical="center" indent="4"/>
    </xf>
    <xf numFmtId="165" fontId="0" fillId="0" borderId="4" xfId="1" applyNumberFormat="1" applyFont="1" applyBorder="1"/>
    <xf numFmtId="165" fontId="0" fillId="0" borderId="6" xfId="1" applyNumberFormat="1" applyFont="1" applyBorder="1"/>
    <xf numFmtId="3" fontId="0" fillId="0" borderId="0" xfId="0" applyNumberFormat="1" applyAlignment="1">
      <alignment vertical="center"/>
    </xf>
    <xf numFmtId="3" fontId="2" fillId="0" borderId="4" xfId="3" applyNumberFormat="1" applyFont="1" applyBorder="1" applyAlignment="1">
      <alignment horizontal="left" vertical="center" indent="3"/>
    </xf>
    <xf numFmtId="165" fontId="0" fillId="0" borderId="5" xfId="1" applyNumberFormat="1" applyFont="1" applyBorder="1" applyAlignment="1">
      <alignment horizontal="right" vertical="center"/>
    </xf>
    <xf numFmtId="165" fontId="0" fillId="0" borderId="4" xfId="1" applyNumberFormat="1" applyFont="1" applyBorder="1" applyAlignment="1">
      <alignment horizontal="right"/>
    </xf>
    <xf numFmtId="166" fontId="2" fillId="0" borderId="5" xfId="3" applyNumberFormat="1" applyFont="1" applyBorder="1" applyAlignment="1">
      <alignment horizontal="left" vertical="center" indent="4"/>
    </xf>
    <xf numFmtId="166" fontId="2" fillId="0" borderId="4" xfId="3" applyNumberFormat="1" applyFont="1" applyBorder="1" applyAlignment="1">
      <alignment horizontal="left" vertical="center" indent="4"/>
    </xf>
    <xf numFmtId="164" fontId="4" fillId="0" borderId="4" xfId="3" applyNumberFormat="1" applyBorder="1" applyAlignment="1">
      <alignment vertical="center"/>
    </xf>
    <xf numFmtId="164" fontId="4" fillId="0" borderId="5" xfId="3" applyNumberFormat="1" applyBorder="1" applyAlignment="1">
      <alignment vertical="center"/>
    </xf>
    <xf numFmtId="164" fontId="4" fillId="0" borderId="6" xfId="3" applyNumberFormat="1" applyBorder="1" applyAlignment="1">
      <alignment vertical="center"/>
    </xf>
    <xf numFmtId="164" fontId="2" fillId="0" borderId="4" xfId="2" applyNumberFormat="1" applyBorder="1" applyAlignment="1">
      <alignment vertical="center"/>
    </xf>
    <xf numFmtId="164" fontId="2" fillId="0" borderId="5" xfId="2" applyNumberFormat="1" applyBorder="1" applyAlignment="1">
      <alignment vertical="center"/>
    </xf>
    <xf numFmtId="164" fontId="2" fillId="0" borderId="6" xfId="2" applyNumberFormat="1" applyBorder="1" applyAlignment="1">
      <alignment vertical="center"/>
    </xf>
    <xf numFmtId="165" fontId="0" fillId="0" borderId="4" xfId="1" applyNumberFormat="1" applyFont="1" applyBorder="1" applyAlignment="1">
      <alignment horizontal="right" vertical="center"/>
    </xf>
    <xf numFmtId="165" fontId="0" fillId="0" borderId="6" xfId="1" applyNumberFormat="1" applyFont="1" applyBorder="1" applyAlignment="1">
      <alignment horizontal="right" vertical="center"/>
    </xf>
    <xf numFmtId="165" fontId="0" fillId="0" borderId="5" xfId="1" applyNumberFormat="1" applyFont="1" applyBorder="1" applyAlignment="1">
      <alignment horizontal="right"/>
    </xf>
    <xf numFmtId="165" fontId="0" fillId="0" borderId="6" xfId="1" applyNumberFormat="1" applyFont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4" fillId="0" borderId="4" xfId="3" applyBorder="1" applyAlignment="1">
      <alignment horizontal="left" vertical="center" indent="3"/>
    </xf>
    <xf numFmtId="0" fontId="4" fillId="0" borderId="5" xfId="3" applyBorder="1" applyAlignment="1">
      <alignment horizontal="left" vertical="center" indent="3"/>
    </xf>
    <xf numFmtId="3" fontId="4" fillId="0" borderId="5" xfId="3" applyNumberFormat="1" applyBorder="1" applyAlignment="1">
      <alignment vertical="center"/>
    </xf>
    <xf numFmtId="0" fontId="4" fillId="0" borderId="6" xfId="3" applyBorder="1" applyAlignment="1">
      <alignment horizontal="left" vertical="center" indent="3"/>
    </xf>
    <xf numFmtId="3" fontId="4" fillId="0" borderId="7" xfId="3" applyNumberFormat="1" applyBorder="1" applyAlignment="1">
      <alignment horizontal="left" vertical="center" indent="3"/>
    </xf>
    <xf numFmtId="164" fontId="4" fillId="0" borderId="7" xfId="3" applyNumberFormat="1" applyBorder="1" applyAlignment="1">
      <alignment vertical="center"/>
    </xf>
    <xf numFmtId="165" fontId="0" fillId="0" borderId="7" xfId="1" applyNumberFormat="1" applyFont="1" applyBorder="1" applyAlignment="1">
      <alignment horizontal="right"/>
    </xf>
    <xf numFmtId="3" fontId="3" fillId="4" borderId="1" xfId="2" applyNumberFormat="1" applyFont="1" applyFill="1" applyBorder="1" applyAlignment="1">
      <alignment horizontal="left" vertical="center"/>
    </xf>
    <xf numFmtId="164" fontId="3" fillId="4" borderId="1" xfId="2" applyNumberFormat="1" applyFont="1" applyFill="1" applyBorder="1" applyAlignment="1">
      <alignment vertical="center"/>
    </xf>
    <xf numFmtId="165" fontId="3" fillId="4" borderId="1" xfId="1" applyNumberFormat="1" applyFont="1" applyFill="1" applyBorder="1" applyAlignment="1">
      <alignment horizontal="right" vertical="center"/>
    </xf>
    <xf numFmtId="3" fontId="3" fillId="5" borderId="2" xfId="2" applyNumberFormat="1" applyFont="1" applyFill="1" applyBorder="1" applyAlignment="1">
      <alignment horizontal="center" vertical="center"/>
    </xf>
    <xf numFmtId="164" fontId="3" fillId="5" borderId="1" xfId="2" applyNumberFormat="1" applyFont="1" applyFill="1" applyBorder="1" applyAlignment="1">
      <alignment vertical="center"/>
    </xf>
    <xf numFmtId="165" fontId="3" fillId="5" borderId="1" xfId="1" applyNumberFormat="1" applyFont="1" applyFill="1" applyBorder="1" applyAlignment="1">
      <alignment horizontal="right" vertical="center"/>
    </xf>
    <xf numFmtId="3" fontId="3" fillId="5" borderId="1" xfId="2" applyNumberFormat="1" applyFont="1" applyFill="1" applyBorder="1" applyAlignment="1">
      <alignment horizontal="center" vertical="center"/>
    </xf>
    <xf numFmtId="3" fontId="3" fillId="5" borderId="3" xfId="2" applyNumberFormat="1" applyFont="1" applyFill="1" applyBorder="1" applyAlignment="1">
      <alignment horizontal="center" vertical="center"/>
    </xf>
    <xf numFmtId="3" fontId="3" fillId="5" borderId="1" xfId="2" applyNumberFormat="1" applyFont="1" applyFill="1" applyBorder="1" applyAlignment="1">
      <alignment horizontal="center" vertical="center" wrapText="1"/>
    </xf>
    <xf numFmtId="3" fontId="3" fillId="5" borderId="3" xfId="2" applyNumberFormat="1" applyFont="1" applyFill="1" applyBorder="1" applyAlignment="1">
      <alignment horizontal="center" vertical="center" wrapText="1"/>
    </xf>
    <xf numFmtId="166" fontId="2" fillId="0" borderId="6" xfId="3" applyNumberFormat="1" applyFont="1" applyBorder="1" applyAlignment="1">
      <alignment horizontal="left" vertical="center" indent="4"/>
    </xf>
    <xf numFmtId="164" fontId="3" fillId="4" borderId="1" xfId="2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65" fontId="3" fillId="4" borderId="1" xfId="1" applyNumberFormat="1" applyFont="1" applyFill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165" fontId="2" fillId="0" borderId="5" xfId="1" applyNumberFormat="1" applyFont="1" applyBorder="1" applyAlignment="1">
      <alignment horizontal="center" vertical="center"/>
    </xf>
    <xf numFmtId="165" fontId="2" fillId="0" borderId="6" xfId="1" applyNumberFormat="1" applyFont="1" applyBorder="1" applyAlignment="1">
      <alignment horizontal="center" vertical="center"/>
    </xf>
    <xf numFmtId="165" fontId="3" fillId="5" borderId="1" xfId="1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730250</xdr:colOff>
      <xdr:row>0</xdr:row>
      <xdr:rowOff>150812</xdr:rowOff>
    </xdr:from>
    <xdr:to>
      <xdr:col>1</xdr:col>
      <xdr:colOff>4244975</xdr:colOff>
      <xdr:row>3</xdr:row>
      <xdr:rowOff>51990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/>
        </xdr:cNvGrpSpPr>
      </xdr:nvGrpSpPr>
      <xdr:grpSpPr bwMode="auto">
        <a:xfrm>
          <a:off x="730250" y="150812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111125</xdr:colOff>
      <xdr:row>0</xdr:row>
      <xdr:rowOff>142873</xdr:rowOff>
    </xdr:from>
    <xdr:to>
      <xdr:col>1</xdr:col>
      <xdr:colOff>4387850</xdr:colOff>
      <xdr:row>3</xdr:row>
      <xdr:rowOff>44051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/>
        </xdr:cNvGrpSpPr>
      </xdr:nvGrpSpPr>
      <xdr:grpSpPr bwMode="auto">
        <a:xfrm>
          <a:off x="873125" y="142873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</xdr:col>
      <xdr:colOff>4276725</xdr:colOff>
      <xdr:row>3</xdr:row>
      <xdr:rowOff>91678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/>
        </xdr:cNvGrpSpPr>
      </xdr:nvGrpSpPr>
      <xdr:grpSpPr bwMode="auto">
        <a:xfrm>
          <a:off x="762000" y="190500"/>
          <a:ext cx="4276725" cy="472678"/>
          <a:chOff x="76200" y="76200"/>
          <a:chExt cx="4257675" cy="476250"/>
        </a:xfrm>
      </xdr:grpSpPr>
      <xdr:pic>
        <xdr:nvPicPr>
          <xdr:cNvPr id="4" name="Imagen 3" descr="Imagen relacionada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6" name="CuadroTexto 5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111129</xdr:colOff>
      <xdr:row>0</xdr:row>
      <xdr:rowOff>111129</xdr:rowOff>
    </xdr:from>
    <xdr:to>
      <xdr:col>1</xdr:col>
      <xdr:colOff>4387854</xdr:colOff>
      <xdr:row>3</xdr:row>
      <xdr:rowOff>12307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pSpPr>
          <a:grpSpLocks/>
        </xdr:cNvGrpSpPr>
      </xdr:nvGrpSpPr>
      <xdr:grpSpPr bwMode="auto">
        <a:xfrm>
          <a:off x="873129" y="111129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5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5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5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142875</xdr:rowOff>
    </xdr:from>
    <xdr:to>
      <xdr:col>1</xdr:col>
      <xdr:colOff>4324350</xdr:colOff>
      <xdr:row>3</xdr:row>
      <xdr:rowOff>44053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pSpPr>
          <a:grpSpLocks/>
        </xdr:cNvGrpSpPr>
      </xdr:nvGrpSpPr>
      <xdr:grpSpPr bwMode="auto">
        <a:xfrm>
          <a:off x="206375" y="142875"/>
          <a:ext cx="4276725" cy="472678"/>
          <a:chOff x="76200" y="76200"/>
          <a:chExt cx="4257675" cy="476250"/>
        </a:xfrm>
      </xdr:grpSpPr>
      <xdr:pic>
        <xdr:nvPicPr>
          <xdr:cNvPr id="3" name="Imagen 2" descr="Imagen relacionada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600-000005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F82"/>
  <sheetViews>
    <sheetView showGridLines="0" tabSelected="1" zoomScale="120" zoomScaleNormal="120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9.42578125" style="1" bestFit="1" customWidth="1"/>
    <col min="3" max="4" width="14.140625" style="1" customWidth="1"/>
    <col min="5" max="5" width="15.7109375" style="1" customWidth="1"/>
    <col min="6" max="6" width="12.28515625" style="57" customWidth="1"/>
    <col min="7" max="16384" width="11.42578125" style="1"/>
  </cols>
  <sheetData>
    <row r="5" spans="2:6" ht="51.75" customHeight="1" x14ac:dyDescent="0.25">
      <c r="B5" s="67" t="s">
        <v>39</v>
      </c>
      <c r="C5" s="67"/>
      <c r="D5" s="67"/>
      <c r="E5" s="67"/>
      <c r="F5" s="67"/>
    </row>
    <row r="7" spans="2:6" x14ac:dyDescent="0.25">
      <c r="F7" s="66" t="s">
        <v>22</v>
      </c>
    </row>
    <row r="8" spans="2:6" ht="38.25" x14ac:dyDescent="0.25">
      <c r="B8" s="51" t="s">
        <v>4</v>
      </c>
      <c r="C8" s="52" t="s">
        <v>1</v>
      </c>
      <c r="D8" s="52" t="s">
        <v>2</v>
      </c>
      <c r="E8" s="53" t="s">
        <v>24</v>
      </c>
      <c r="F8" s="54" t="s">
        <v>5</v>
      </c>
    </row>
    <row r="9" spans="2:6" x14ac:dyDescent="0.25">
      <c r="B9" s="45" t="s">
        <v>14</v>
      </c>
      <c r="C9" s="46">
        <f>SUM(C10:C21)</f>
        <v>3177775003</v>
      </c>
      <c r="D9" s="46">
        <f>SUM(D10:D21)</f>
        <v>2838721690</v>
      </c>
      <c r="E9" s="46">
        <f>SUM(E10:E21)</f>
        <v>1693237079.5499992</v>
      </c>
      <c r="F9" s="58">
        <f t="shared" ref="F9:F78" si="0">IF(E9=0,"%",E9/D9)</f>
        <v>0.59647871981067624</v>
      </c>
    </row>
    <row r="10" spans="2:6" x14ac:dyDescent="0.25">
      <c r="B10" s="16" t="s">
        <v>25</v>
      </c>
      <c r="C10" s="30">
        <v>131842118</v>
      </c>
      <c r="D10" s="30">
        <v>144981343</v>
      </c>
      <c r="E10" s="30">
        <v>98695683.109999999</v>
      </c>
      <c r="F10" s="59">
        <f t="shared" si="0"/>
        <v>0.68074747459057539</v>
      </c>
    </row>
    <row r="11" spans="2:6" x14ac:dyDescent="0.25">
      <c r="B11" s="17" t="s">
        <v>26</v>
      </c>
      <c r="C11" s="31">
        <v>225220527</v>
      </c>
      <c r="D11" s="31">
        <v>235585388</v>
      </c>
      <c r="E11" s="31">
        <v>159908903.75999981</v>
      </c>
      <c r="F11" s="60">
        <f t="shared" si="0"/>
        <v>0.6787725890707611</v>
      </c>
    </row>
    <row r="12" spans="2:6" x14ac:dyDescent="0.25">
      <c r="B12" s="17" t="s">
        <v>27</v>
      </c>
      <c r="C12" s="31">
        <v>90645971</v>
      </c>
      <c r="D12" s="31">
        <v>96428156</v>
      </c>
      <c r="E12" s="31">
        <v>64265128.460000098</v>
      </c>
      <c r="F12" s="60">
        <f t="shared" si="0"/>
        <v>0.66645605522105078</v>
      </c>
    </row>
    <row r="13" spans="2:6" x14ac:dyDescent="0.25">
      <c r="B13" s="17" t="s">
        <v>28</v>
      </c>
      <c r="C13" s="31">
        <v>36683342</v>
      </c>
      <c r="D13" s="31">
        <v>40272529</v>
      </c>
      <c r="E13" s="31">
        <v>27422071.039999977</v>
      </c>
      <c r="F13" s="60">
        <f t="shared" si="0"/>
        <v>0.68091256548601597</v>
      </c>
    </row>
    <row r="14" spans="2:6" x14ac:dyDescent="0.25">
      <c r="B14" s="17" t="s">
        <v>29</v>
      </c>
      <c r="C14" s="31">
        <v>104259463</v>
      </c>
      <c r="D14" s="31">
        <v>110088226</v>
      </c>
      <c r="E14" s="31">
        <v>74891549.659999982</v>
      </c>
      <c r="F14" s="60">
        <f t="shared" si="0"/>
        <v>0.68028664264242011</v>
      </c>
    </row>
    <row r="15" spans="2:6" x14ac:dyDescent="0.25">
      <c r="B15" s="17" t="s">
        <v>30</v>
      </c>
      <c r="C15" s="31">
        <v>55105007</v>
      </c>
      <c r="D15" s="31">
        <v>57632593</v>
      </c>
      <c r="E15" s="31">
        <v>37138400.380000018</v>
      </c>
      <c r="F15" s="60">
        <f t="shared" si="0"/>
        <v>0.64439926171636974</v>
      </c>
    </row>
    <row r="16" spans="2:6" x14ac:dyDescent="0.25">
      <c r="B16" s="17" t="s">
        <v>31</v>
      </c>
      <c r="C16" s="31">
        <v>7548123</v>
      </c>
      <c r="D16" s="31">
        <v>7716465</v>
      </c>
      <c r="E16" s="31">
        <v>4650475.1700000018</v>
      </c>
      <c r="F16" s="60">
        <f t="shared" si="0"/>
        <v>0.60266911986252791</v>
      </c>
    </row>
    <row r="17" spans="2:6" x14ac:dyDescent="0.25">
      <c r="B17" s="17" t="s">
        <v>32</v>
      </c>
      <c r="C17" s="31">
        <v>220468887</v>
      </c>
      <c r="D17" s="31">
        <v>236435596</v>
      </c>
      <c r="E17" s="31">
        <v>162717780.63000008</v>
      </c>
      <c r="F17" s="60">
        <f t="shared" si="0"/>
        <v>0.68821185719429523</v>
      </c>
    </row>
    <row r="18" spans="2:6" x14ac:dyDescent="0.25">
      <c r="B18" s="17" t="s">
        <v>33</v>
      </c>
      <c r="C18" s="31">
        <v>29741989</v>
      </c>
      <c r="D18" s="31">
        <v>31472988</v>
      </c>
      <c r="E18" s="31">
        <v>20144937.459999997</v>
      </c>
      <c r="F18" s="60">
        <f t="shared" si="0"/>
        <v>0.64007069999200572</v>
      </c>
    </row>
    <row r="19" spans="2:6" x14ac:dyDescent="0.25">
      <c r="B19" s="17" t="s">
        <v>34</v>
      </c>
      <c r="C19" s="31">
        <v>32677120</v>
      </c>
      <c r="D19" s="31">
        <v>41289911</v>
      </c>
      <c r="E19" s="31">
        <v>25587540.440000001</v>
      </c>
      <c r="F19" s="60">
        <f t="shared" si="0"/>
        <v>0.61970442222556499</v>
      </c>
    </row>
    <row r="20" spans="2:6" x14ac:dyDescent="0.25">
      <c r="B20" s="17" t="s">
        <v>35</v>
      </c>
      <c r="C20" s="31">
        <v>1592997158</v>
      </c>
      <c r="D20" s="31">
        <v>1065278126</v>
      </c>
      <c r="E20" s="31">
        <v>515056219.89000005</v>
      </c>
      <c r="F20" s="60">
        <f t="shared" si="0"/>
        <v>0.48349459856458188</v>
      </c>
    </row>
    <row r="21" spans="2:6" x14ac:dyDescent="0.25">
      <c r="B21" s="17" t="s">
        <v>36</v>
      </c>
      <c r="C21" s="31">
        <v>650585298</v>
      </c>
      <c r="D21" s="31">
        <v>771540369</v>
      </c>
      <c r="E21" s="31">
        <v>502758389.54999936</v>
      </c>
      <c r="F21" s="60">
        <f t="shared" si="0"/>
        <v>0.65162940236248268</v>
      </c>
    </row>
    <row r="22" spans="2:6" x14ac:dyDescent="0.25">
      <c r="B22" s="45" t="s">
        <v>13</v>
      </c>
      <c r="C22" s="46">
        <f>SUM(C23:C24)</f>
        <v>186701748</v>
      </c>
      <c r="D22" s="46">
        <f>SUM(D23:D24)</f>
        <v>183915978</v>
      </c>
      <c r="E22" s="46">
        <f>SUM(E23:E24)</f>
        <v>108338161.01000005</v>
      </c>
      <c r="F22" s="58">
        <f t="shared" si="0"/>
        <v>0.5890633439689511</v>
      </c>
    </row>
    <row r="23" spans="2:6" x14ac:dyDescent="0.25">
      <c r="B23" s="17" t="s">
        <v>35</v>
      </c>
      <c r="C23" s="31">
        <v>10628449</v>
      </c>
      <c r="D23" s="31">
        <v>10211125</v>
      </c>
      <c r="E23" s="31">
        <v>12814.279999999999</v>
      </c>
      <c r="F23" s="60">
        <f t="shared" si="0"/>
        <v>1.2549332223432774E-3</v>
      </c>
    </row>
    <row r="24" spans="2:6" x14ac:dyDescent="0.25">
      <c r="B24" s="17" t="s">
        <v>36</v>
      </c>
      <c r="C24" s="31">
        <v>176073299</v>
      </c>
      <c r="D24" s="31">
        <v>173704853</v>
      </c>
      <c r="E24" s="31">
        <v>108325346.73000005</v>
      </c>
      <c r="F24" s="60">
        <f t="shared" si="0"/>
        <v>0.62361727297279401</v>
      </c>
    </row>
    <row r="25" spans="2:6" x14ac:dyDescent="0.25">
      <c r="B25" s="45" t="s">
        <v>12</v>
      </c>
      <c r="C25" s="46">
        <f>SUM(C26:C38)</f>
        <v>1946702022</v>
      </c>
      <c r="D25" s="46">
        <f t="shared" ref="D25:E25" si="1">SUM(D26:D38)</f>
        <v>3942424112</v>
      </c>
      <c r="E25" s="46">
        <f t="shared" si="1"/>
        <v>1950615578.1899986</v>
      </c>
      <c r="F25" s="58">
        <f t="shared" si="0"/>
        <v>0.49477568185845111</v>
      </c>
    </row>
    <row r="26" spans="2:6" x14ac:dyDescent="0.25">
      <c r="B26" s="16" t="s">
        <v>25</v>
      </c>
      <c r="C26" s="30">
        <v>117741851</v>
      </c>
      <c r="D26" s="30">
        <v>123645804</v>
      </c>
      <c r="E26" s="30">
        <v>65362606.609999962</v>
      </c>
      <c r="F26" s="59">
        <f t="shared" si="0"/>
        <v>0.52862777785811443</v>
      </c>
    </row>
    <row r="27" spans="2:6" x14ac:dyDescent="0.25">
      <c r="B27" s="17" t="s">
        <v>26</v>
      </c>
      <c r="C27" s="31">
        <v>89954565</v>
      </c>
      <c r="D27" s="31">
        <v>139717339</v>
      </c>
      <c r="E27" s="31">
        <v>71831886.760000005</v>
      </c>
      <c r="F27" s="60">
        <f t="shared" si="0"/>
        <v>0.51412292328298637</v>
      </c>
    </row>
    <row r="28" spans="2:6" x14ac:dyDescent="0.25">
      <c r="B28" s="17" t="s">
        <v>27</v>
      </c>
      <c r="C28" s="31">
        <v>169206094</v>
      </c>
      <c r="D28" s="31">
        <v>141488438</v>
      </c>
      <c r="E28" s="31">
        <v>54077408.179999977</v>
      </c>
      <c r="F28" s="60">
        <f t="shared" si="0"/>
        <v>0.38220372593271529</v>
      </c>
    </row>
    <row r="29" spans="2:6" x14ac:dyDescent="0.25">
      <c r="B29" s="17" t="s">
        <v>28</v>
      </c>
      <c r="C29" s="31">
        <v>37713497</v>
      </c>
      <c r="D29" s="31">
        <v>30920658</v>
      </c>
      <c r="E29" s="31">
        <v>6651310.8399999999</v>
      </c>
      <c r="F29" s="60">
        <f t="shared" si="0"/>
        <v>0.21510896825028755</v>
      </c>
    </row>
    <row r="30" spans="2:6" x14ac:dyDescent="0.25">
      <c r="B30" s="17" t="s">
        <v>29</v>
      </c>
      <c r="C30" s="31">
        <v>47528630</v>
      </c>
      <c r="D30" s="31">
        <v>78836820</v>
      </c>
      <c r="E30" s="31">
        <v>39676399.119999923</v>
      </c>
      <c r="F30" s="60">
        <f t="shared" si="0"/>
        <v>0.50327244452528552</v>
      </c>
    </row>
    <row r="31" spans="2:6" x14ac:dyDescent="0.25">
      <c r="B31" s="17" t="s">
        <v>30</v>
      </c>
      <c r="C31" s="31">
        <v>75390193</v>
      </c>
      <c r="D31" s="31">
        <v>86922090</v>
      </c>
      <c r="E31" s="31">
        <v>50177429.940000013</v>
      </c>
      <c r="F31" s="60">
        <f t="shared" si="0"/>
        <v>0.57726902263854918</v>
      </c>
    </row>
    <row r="32" spans="2:6" x14ac:dyDescent="0.25">
      <c r="B32" s="17" t="s">
        <v>31</v>
      </c>
      <c r="C32" s="31">
        <v>31159155</v>
      </c>
      <c r="D32" s="31">
        <v>21250124</v>
      </c>
      <c r="E32" s="31">
        <v>11048124.960000001</v>
      </c>
      <c r="F32" s="60">
        <f t="shared" si="0"/>
        <v>0.51990872900318141</v>
      </c>
    </row>
    <row r="33" spans="2:6" x14ac:dyDescent="0.25">
      <c r="B33" s="17" t="s">
        <v>37</v>
      </c>
      <c r="C33" s="31">
        <v>11608000</v>
      </c>
      <c r="D33" s="31">
        <v>14013224</v>
      </c>
      <c r="E33" s="31">
        <v>1519772.6</v>
      </c>
      <c r="F33" s="60">
        <f t="shared" si="0"/>
        <v>0.10845274435062197</v>
      </c>
    </row>
    <row r="34" spans="2:6" x14ac:dyDescent="0.25">
      <c r="B34" s="17" t="s">
        <v>32</v>
      </c>
      <c r="C34" s="31">
        <v>54737118</v>
      </c>
      <c r="D34" s="31">
        <v>74285523</v>
      </c>
      <c r="E34" s="31">
        <v>45669915.13000001</v>
      </c>
      <c r="F34" s="60">
        <f t="shared" si="0"/>
        <v>0.61478890213911541</v>
      </c>
    </row>
    <row r="35" spans="2:6" x14ac:dyDescent="0.25">
      <c r="B35" s="17" t="s">
        <v>33</v>
      </c>
      <c r="C35" s="31">
        <v>14308699</v>
      </c>
      <c r="D35" s="31">
        <v>15942561</v>
      </c>
      <c r="E35" s="31">
        <v>10355106.500000002</v>
      </c>
      <c r="F35" s="60">
        <f t="shared" si="0"/>
        <v>0.64952591368475876</v>
      </c>
    </row>
    <row r="36" spans="2:6" x14ac:dyDescent="0.25">
      <c r="B36" s="17" t="s">
        <v>34</v>
      </c>
      <c r="C36" s="31">
        <v>56147026</v>
      </c>
      <c r="D36" s="31">
        <v>54527678</v>
      </c>
      <c r="E36" s="31">
        <v>22688935.669999994</v>
      </c>
      <c r="F36" s="60">
        <f t="shared" si="0"/>
        <v>0.41609942880751305</v>
      </c>
    </row>
    <row r="37" spans="2:6" x14ac:dyDescent="0.25">
      <c r="B37" s="17" t="s">
        <v>35</v>
      </c>
      <c r="C37" s="31">
        <v>585232952</v>
      </c>
      <c r="D37" s="31">
        <v>564604364</v>
      </c>
      <c r="E37" s="31">
        <v>306088973.44999975</v>
      </c>
      <c r="F37" s="60">
        <f t="shared" si="0"/>
        <v>0.54213001699363372</v>
      </c>
    </row>
    <row r="38" spans="2:6" x14ac:dyDescent="0.25">
      <c r="B38" s="18" t="s">
        <v>36</v>
      </c>
      <c r="C38" s="32">
        <v>655974242</v>
      </c>
      <c r="D38" s="32">
        <v>2596269489</v>
      </c>
      <c r="E38" s="32">
        <v>1265467708.4299991</v>
      </c>
      <c r="F38" s="61">
        <f t="shared" si="0"/>
        <v>0.48741770212668362</v>
      </c>
    </row>
    <row r="39" spans="2:6" x14ac:dyDescent="0.25">
      <c r="B39" s="45" t="s">
        <v>11</v>
      </c>
      <c r="C39" s="46">
        <f>SUM(C40:C50)</f>
        <v>915128904</v>
      </c>
      <c r="D39" s="46">
        <f>SUM(D40:D50)</f>
        <v>598365501</v>
      </c>
      <c r="E39" s="46">
        <f>SUM(E40:E50)</f>
        <v>473242882.95000005</v>
      </c>
      <c r="F39" s="58">
        <f t="shared" si="0"/>
        <v>0.79089266035409356</v>
      </c>
    </row>
    <row r="40" spans="2:6" x14ac:dyDescent="0.25">
      <c r="B40" s="17" t="s">
        <v>25</v>
      </c>
      <c r="C40" s="31">
        <v>334273631</v>
      </c>
      <c r="D40" s="31">
        <v>259322923</v>
      </c>
      <c r="E40" s="31">
        <v>258773287.27000004</v>
      </c>
      <c r="F40" s="60">
        <f t="shared" si="0"/>
        <v>0.99788049693547543</v>
      </c>
    </row>
    <row r="41" spans="2:6" x14ac:dyDescent="0.25">
      <c r="B41" s="17" t="s">
        <v>26</v>
      </c>
      <c r="C41" s="31">
        <v>17389327</v>
      </c>
      <c r="D41" s="31">
        <v>1753564</v>
      </c>
      <c r="E41" s="31">
        <v>1669312.1599999995</v>
      </c>
      <c r="F41" s="60">
        <f t="shared" ref="F41:F47" si="2">IF(E41=0,"%",E41/D41)</f>
        <v>0.95195394066027783</v>
      </c>
    </row>
    <row r="42" spans="2:6" x14ac:dyDescent="0.25">
      <c r="B42" s="17" t="s">
        <v>27</v>
      </c>
      <c r="C42" s="31">
        <v>15000000</v>
      </c>
      <c r="D42" s="31">
        <v>3455834</v>
      </c>
      <c r="E42" s="31">
        <v>3455016.06</v>
      </c>
      <c r="F42" s="60">
        <f t="shared" si="2"/>
        <v>0.99976331617780256</v>
      </c>
    </row>
    <row r="43" spans="2:6" x14ac:dyDescent="0.25">
      <c r="B43" s="17" t="s">
        <v>28</v>
      </c>
      <c r="C43" s="31">
        <v>39548966</v>
      </c>
      <c r="D43" s="31">
        <v>23355042</v>
      </c>
      <c r="E43" s="31">
        <v>4312046.54</v>
      </c>
      <c r="F43" s="60">
        <f t="shared" si="2"/>
        <v>0.18463021988999206</v>
      </c>
    </row>
    <row r="44" spans="2:6" x14ac:dyDescent="0.25">
      <c r="B44" s="17" t="s">
        <v>29</v>
      </c>
      <c r="C44" s="31">
        <v>15000000</v>
      </c>
      <c r="D44" s="31">
        <v>441330</v>
      </c>
      <c r="E44" s="31">
        <v>0</v>
      </c>
      <c r="F44" s="60" t="str">
        <f t="shared" si="2"/>
        <v>%</v>
      </c>
    </row>
    <row r="45" spans="2:6" x14ac:dyDescent="0.25">
      <c r="B45" s="17" t="s">
        <v>30</v>
      </c>
      <c r="C45" s="31">
        <v>37178706</v>
      </c>
      <c r="D45" s="31">
        <v>36527207</v>
      </c>
      <c r="E45" s="31">
        <v>18542197.77</v>
      </c>
      <c r="F45" s="60">
        <f t="shared" si="2"/>
        <v>0.50762703455536584</v>
      </c>
    </row>
    <row r="46" spans="2:6" x14ac:dyDescent="0.25">
      <c r="B46" s="17" t="s">
        <v>37</v>
      </c>
      <c r="C46" s="31">
        <v>20892000</v>
      </c>
      <c r="D46" s="31">
        <v>1043039</v>
      </c>
      <c r="E46" s="31">
        <v>0</v>
      </c>
      <c r="F46" s="60" t="str">
        <f t="shared" si="2"/>
        <v>%</v>
      </c>
    </row>
    <row r="47" spans="2:6" x14ac:dyDescent="0.25">
      <c r="B47" s="17" t="s">
        <v>32</v>
      </c>
      <c r="C47" s="31">
        <v>5000000</v>
      </c>
      <c r="D47" s="31">
        <v>5000000</v>
      </c>
      <c r="E47" s="31">
        <v>0</v>
      </c>
      <c r="F47" s="60" t="str">
        <f t="shared" si="2"/>
        <v>%</v>
      </c>
    </row>
    <row r="48" spans="2:6" x14ac:dyDescent="0.25">
      <c r="B48" s="17" t="s">
        <v>34</v>
      </c>
      <c r="C48" s="31">
        <v>73000000</v>
      </c>
      <c r="D48" s="31">
        <v>59046327</v>
      </c>
      <c r="E48" s="31">
        <v>0</v>
      </c>
      <c r="F48" s="60" t="str">
        <f t="shared" si="0"/>
        <v>%</v>
      </c>
    </row>
    <row r="49" spans="2:6" x14ac:dyDescent="0.25">
      <c r="B49" s="17" t="s">
        <v>35</v>
      </c>
      <c r="C49" s="31">
        <v>0</v>
      </c>
      <c r="D49" s="31">
        <v>13663758</v>
      </c>
      <c r="E49" s="31">
        <v>12830712</v>
      </c>
      <c r="F49" s="60">
        <f t="shared" si="0"/>
        <v>0.93903243895273902</v>
      </c>
    </row>
    <row r="50" spans="2:6" x14ac:dyDescent="0.25">
      <c r="B50" s="17" t="s">
        <v>36</v>
      </c>
      <c r="C50" s="31">
        <v>357846274</v>
      </c>
      <c r="D50" s="31">
        <v>194756477</v>
      </c>
      <c r="E50" s="31">
        <v>173660311.15000001</v>
      </c>
      <c r="F50" s="60">
        <f t="shared" si="0"/>
        <v>0.89167925927310754</v>
      </c>
    </row>
    <row r="51" spans="2:6" x14ac:dyDescent="0.25">
      <c r="B51" s="45" t="s">
        <v>10</v>
      </c>
      <c r="C51" s="46">
        <f>+SUM(C52:C61)</f>
        <v>81970636</v>
      </c>
      <c r="D51" s="46">
        <f t="shared" ref="D51:E51" si="3">+SUM(D52:D61)</f>
        <v>92756467</v>
      </c>
      <c r="E51" s="46">
        <f t="shared" si="3"/>
        <v>72738034.620000005</v>
      </c>
      <c r="F51" s="58">
        <f t="shared" si="0"/>
        <v>0.78418289282190967</v>
      </c>
    </row>
    <row r="52" spans="2:6" x14ac:dyDescent="0.25">
      <c r="B52" s="16" t="s">
        <v>25</v>
      </c>
      <c r="C52" s="30">
        <v>42237783</v>
      </c>
      <c r="D52" s="30">
        <v>40042111</v>
      </c>
      <c r="E52" s="30">
        <v>29289492</v>
      </c>
      <c r="F52" s="59">
        <f t="shared" si="0"/>
        <v>0.7314672295873712</v>
      </c>
    </row>
    <row r="53" spans="2:6" x14ac:dyDescent="0.25">
      <c r="B53" s="17" t="s">
        <v>26</v>
      </c>
      <c r="C53" s="31">
        <v>40000</v>
      </c>
      <c r="D53" s="31">
        <v>2457798</v>
      </c>
      <c r="E53" s="31">
        <v>2310212.2599999998</v>
      </c>
      <c r="F53" s="60">
        <f t="shared" si="0"/>
        <v>0.93995204650666975</v>
      </c>
    </row>
    <row r="54" spans="2:6" x14ac:dyDescent="0.25">
      <c r="B54" s="17" t="s">
        <v>27</v>
      </c>
      <c r="C54" s="31">
        <v>2400000</v>
      </c>
      <c r="D54" s="31">
        <v>2416059</v>
      </c>
      <c r="E54" s="31">
        <v>1529796</v>
      </c>
      <c r="F54" s="60">
        <f t="shared" si="0"/>
        <v>0.633178246061044</v>
      </c>
    </row>
    <row r="55" spans="2:6" x14ac:dyDescent="0.25">
      <c r="B55" s="17" t="s">
        <v>28</v>
      </c>
      <c r="C55" s="31">
        <v>1741000</v>
      </c>
      <c r="D55" s="31">
        <v>2934159</v>
      </c>
      <c r="E55" s="31">
        <v>1798093</v>
      </c>
      <c r="F55" s="60">
        <f t="shared" ref="F55" si="4">IF(E55=0,"%",E55/D55)</f>
        <v>0.6128137568550307</v>
      </c>
    </row>
    <row r="56" spans="2:6" x14ac:dyDescent="0.25">
      <c r="B56" s="17" t="s">
        <v>29</v>
      </c>
      <c r="C56" s="31">
        <v>0</v>
      </c>
      <c r="D56" s="31">
        <v>14659</v>
      </c>
      <c r="E56" s="31">
        <v>12609</v>
      </c>
      <c r="F56" s="60">
        <f t="shared" si="0"/>
        <v>0.86015417149873796</v>
      </c>
    </row>
    <row r="57" spans="2:6" x14ac:dyDescent="0.25">
      <c r="B57" s="17" t="s">
        <v>30</v>
      </c>
      <c r="C57" s="31">
        <v>1602665</v>
      </c>
      <c r="D57" s="31">
        <v>1678286</v>
      </c>
      <c r="E57" s="31">
        <v>1582400</v>
      </c>
      <c r="F57" s="60">
        <f t="shared" si="0"/>
        <v>0.94286671044148618</v>
      </c>
    </row>
    <row r="58" spans="2:6" x14ac:dyDescent="0.25">
      <c r="B58" s="17" t="s">
        <v>32</v>
      </c>
      <c r="C58" s="31">
        <v>0</v>
      </c>
      <c r="D58" s="31">
        <v>420</v>
      </c>
      <c r="E58" s="31">
        <v>420</v>
      </c>
      <c r="F58" s="60">
        <f t="shared" si="0"/>
        <v>1</v>
      </c>
    </row>
    <row r="59" spans="2:6" x14ac:dyDescent="0.25">
      <c r="B59" s="17" t="s">
        <v>34</v>
      </c>
      <c r="C59" s="31">
        <v>0</v>
      </c>
      <c r="D59" s="31">
        <v>190285</v>
      </c>
      <c r="E59" s="31">
        <v>177645</v>
      </c>
      <c r="F59" s="60">
        <f t="shared" si="0"/>
        <v>0.93357332422419004</v>
      </c>
    </row>
    <row r="60" spans="2:6" x14ac:dyDescent="0.25">
      <c r="B60" s="17" t="s">
        <v>35</v>
      </c>
      <c r="C60" s="31">
        <v>2587479</v>
      </c>
      <c r="D60" s="31">
        <v>3368740</v>
      </c>
      <c r="E60" s="31">
        <v>2308886.5700000008</v>
      </c>
      <c r="F60" s="60">
        <f t="shared" si="0"/>
        <v>0.68538580300052865</v>
      </c>
    </row>
    <row r="61" spans="2:6" x14ac:dyDescent="0.25">
      <c r="B61" s="17" t="s">
        <v>36</v>
      </c>
      <c r="C61" s="31">
        <v>31361709</v>
      </c>
      <c r="D61" s="31">
        <v>39653950</v>
      </c>
      <c r="E61" s="31">
        <v>33728480.789999999</v>
      </c>
      <c r="F61" s="60">
        <f t="shared" si="0"/>
        <v>0.85057051794335747</v>
      </c>
    </row>
    <row r="62" spans="2:6" hidden="1" x14ac:dyDescent="0.25">
      <c r="B62" s="45" t="s">
        <v>23</v>
      </c>
      <c r="C62" s="46">
        <f>+C63</f>
        <v>0</v>
      </c>
      <c r="D62" s="46">
        <f t="shared" ref="D62:E62" si="5">+D63</f>
        <v>0</v>
      </c>
      <c r="E62" s="46">
        <f t="shared" si="5"/>
        <v>0</v>
      </c>
      <c r="F62" s="58" t="str">
        <f t="shared" ref="F62:F63" si="6">IF(E62=0,"%",E62/D62)</f>
        <v>%</v>
      </c>
    </row>
    <row r="63" spans="2:6" hidden="1" x14ac:dyDescent="0.25">
      <c r="B63" s="17"/>
      <c r="C63" s="30"/>
      <c r="D63" s="30"/>
      <c r="E63" s="30"/>
      <c r="F63" s="59" t="str">
        <f t="shared" si="6"/>
        <v>%</v>
      </c>
    </row>
    <row r="64" spans="2:6" x14ac:dyDescent="0.25">
      <c r="B64" s="45" t="s">
        <v>9</v>
      </c>
      <c r="C64" s="46">
        <f>SUM(C65:C77)</f>
        <v>847781068</v>
      </c>
      <c r="D64" s="46">
        <f>SUM(D65:D77)</f>
        <v>1051810293</v>
      </c>
      <c r="E64" s="46">
        <f>SUM(E65:E77)</f>
        <v>179116660.16000006</v>
      </c>
      <c r="F64" s="58">
        <f t="shared" si="0"/>
        <v>0.17029369397890087</v>
      </c>
    </row>
    <row r="65" spans="2:6" x14ac:dyDescent="0.25">
      <c r="B65" s="16" t="s">
        <v>25</v>
      </c>
      <c r="C65" s="30">
        <v>10000000</v>
      </c>
      <c r="D65" s="30">
        <v>12501727</v>
      </c>
      <c r="E65" s="30">
        <v>198019.68000000002</v>
      </c>
      <c r="F65" s="59">
        <f t="shared" si="0"/>
        <v>1.5839386030426037E-2</v>
      </c>
    </row>
    <row r="66" spans="2:6" x14ac:dyDescent="0.25">
      <c r="B66" s="17" t="s">
        <v>26</v>
      </c>
      <c r="C66" s="31">
        <v>255338481</v>
      </c>
      <c r="D66" s="31">
        <v>174174842</v>
      </c>
      <c r="E66" s="31">
        <v>57245812.93</v>
      </c>
      <c r="F66" s="60">
        <f t="shared" si="0"/>
        <v>0.32866866576517406</v>
      </c>
    </row>
    <row r="67" spans="2:6" x14ac:dyDescent="0.25">
      <c r="B67" s="17" t="s">
        <v>27</v>
      </c>
      <c r="C67" s="31">
        <v>10000000</v>
      </c>
      <c r="D67" s="31">
        <v>10392625</v>
      </c>
      <c r="E67" s="31">
        <v>92746.93</v>
      </c>
      <c r="F67" s="60">
        <f t="shared" si="0"/>
        <v>8.9243025703323268E-3</v>
      </c>
    </row>
    <row r="68" spans="2:6" x14ac:dyDescent="0.25">
      <c r="B68" s="17" t="s">
        <v>28</v>
      </c>
      <c r="C68" s="31">
        <v>7000000</v>
      </c>
      <c r="D68" s="31">
        <v>7037646</v>
      </c>
      <c r="E68" s="31">
        <v>36783.97</v>
      </c>
      <c r="F68" s="60">
        <f t="shared" si="0"/>
        <v>5.2267434309710946E-3</v>
      </c>
    </row>
    <row r="69" spans="2:6" x14ac:dyDescent="0.25">
      <c r="B69" s="17" t="s">
        <v>29</v>
      </c>
      <c r="C69" s="31">
        <v>10000000</v>
      </c>
      <c r="D69" s="31">
        <v>12070510</v>
      </c>
      <c r="E69" s="31">
        <v>43026.6</v>
      </c>
      <c r="F69" s="60">
        <f t="shared" si="0"/>
        <v>3.564604975266165E-3</v>
      </c>
    </row>
    <row r="70" spans="2:6" x14ac:dyDescent="0.25">
      <c r="B70" s="17" t="s">
        <v>30</v>
      </c>
      <c r="C70" s="31">
        <v>3000000</v>
      </c>
      <c r="D70" s="31">
        <v>3011002</v>
      </c>
      <c r="E70" s="31">
        <v>6707.61</v>
      </c>
      <c r="F70" s="60">
        <f t="shared" si="0"/>
        <v>2.2277002805046291E-3</v>
      </c>
    </row>
    <row r="71" spans="2:6" x14ac:dyDescent="0.25">
      <c r="B71" s="17" t="s">
        <v>31</v>
      </c>
      <c r="C71" s="31">
        <v>47599705</v>
      </c>
      <c r="D71" s="31">
        <v>4360815</v>
      </c>
      <c r="E71" s="31">
        <v>3222222.8599999994</v>
      </c>
      <c r="F71" s="60">
        <f t="shared" si="0"/>
        <v>0.73890381958418305</v>
      </c>
    </row>
    <row r="72" spans="2:6" x14ac:dyDescent="0.25">
      <c r="B72" s="17" t="s">
        <v>37</v>
      </c>
      <c r="C72" s="31">
        <v>0</v>
      </c>
      <c r="D72" s="31">
        <v>556127</v>
      </c>
      <c r="E72" s="31">
        <v>376.5</v>
      </c>
      <c r="F72" s="60">
        <f t="shared" si="0"/>
        <v>6.7700363406200377E-4</v>
      </c>
    </row>
    <row r="73" spans="2:6" x14ac:dyDescent="0.25">
      <c r="B73" s="17" t="s">
        <v>32</v>
      </c>
      <c r="C73" s="31">
        <v>0</v>
      </c>
      <c r="D73" s="31">
        <v>1760265</v>
      </c>
      <c r="E73" s="31">
        <v>127770</v>
      </c>
      <c r="F73" s="60">
        <f t="shared" si="0"/>
        <v>7.2585661817964914E-2</v>
      </c>
    </row>
    <row r="74" spans="2:6" x14ac:dyDescent="0.25">
      <c r="B74" s="17" t="s">
        <v>33</v>
      </c>
      <c r="C74" s="31">
        <v>0</v>
      </c>
      <c r="D74" s="31">
        <v>60273</v>
      </c>
      <c r="E74" s="31">
        <v>25067.690000000002</v>
      </c>
      <c r="F74" s="60">
        <f t="shared" si="0"/>
        <v>0.41590247706269812</v>
      </c>
    </row>
    <row r="75" spans="2:6" x14ac:dyDescent="0.25">
      <c r="B75" s="17" t="s">
        <v>34</v>
      </c>
      <c r="C75" s="31">
        <v>0</v>
      </c>
      <c r="D75" s="31">
        <v>1019189</v>
      </c>
      <c r="E75" s="31">
        <v>4223.3100000000004</v>
      </c>
      <c r="F75" s="60">
        <f t="shared" si="0"/>
        <v>4.1437947230592168E-3</v>
      </c>
    </row>
    <row r="76" spans="2:6" x14ac:dyDescent="0.25">
      <c r="B76" s="17" t="s">
        <v>35</v>
      </c>
      <c r="C76" s="31">
        <v>0</v>
      </c>
      <c r="D76" s="31">
        <v>3382545</v>
      </c>
      <c r="E76" s="31">
        <v>1548015.1000000003</v>
      </c>
      <c r="F76" s="60">
        <f t="shared" si="0"/>
        <v>0.45764804311546492</v>
      </c>
    </row>
    <row r="77" spans="2:6" x14ac:dyDescent="0.25">
      <c r="B77" s="17" t="s">
        <v>36</v>
      </c>
      <c r="C77" s="31">
        <v>504842882</v>
      </c>
      <c r="D77" s="31">
        <v>821482727</v>
      </c>
      <c r="E77" s="31">
        <v>116565886.98000005</v>
      </c>
      <c r="F77" s="60">
        <f t="shared" si="0"/>
        <v>0.14189694213740911</v>
      </c>
    </row>
    <row r="78" spans="2:6" x14ac:dyDescent="0.25">
      <c r="B78" s="48" t="s">
        <v>3</v>
      </c>
      <c r="C78" s="49">
        <f>+C64+C62+C51+C39+C25+C22+C9</f>
        <v>7156059381</v>
      </c>
      <c r="D78" s="49">
        <f>+D64+D62+D51+D39+D25+D22+D9</f>
        <v>8707994041</v>
      </c>
      <c r="E78" s="49">
        <f>+E64+E62+E51+E39+E25+E22+E9</f>
        <v>4477288396.4799976</v>
      </c>
      <c r="F78" s="62">
        <f t="shared" si="0"/>
        <v>0.51415841299379661</v>
      </c>
    </row>
    <row r="79" spans="2:6" x14ac:dyDescent="0.2">
      <c r="B79" s="37" t="s">
        <v>38</v>
      </c>
      <c r="C79" s="21"/>
      <c r="D79" s="21"/>
      <c r="E79" s="21"/>
    </row>
    <row r="80" spans="2:6" x14ac:dyDescent="0.25">
      <c r="C80" s="21"/>
      <c r="D80" s="21"/>
      <c r="E80" s="21"/>
      <c r="F80" s="63"/>
    </row>
    <row r="81" spans="3:5" x14ac:dyDescent="0.25">
      <c r="C81" s="21"/>
      <c r="D81" s="21"/>
      <c r="E81" s="21"/>
    </row>
    <row r="82" spans="3:5" x14ac:dyDescent="0.25">
      <c r="D82" s="21"/>
      <c r="E82" s="21"/>
    </row>
  </sheetData>
  <mergeCells count="1">
    <mergeCell ref="B5:F5"/>
  </mergeCells>
  <pageMargins left="0.7" right="0.7" top="0.75" bottom="0.75" header="0.3" footer="0.3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F87"/>
  <sheetViews>
    <sheetView showGridLines="0" zoomScale="115" zoomScaleNormal="115" workbookViewId="0">
      <selection activeCell="B8" sqref="B8"/>
    </sheetView>
  </sheetViews>
  <sheetFormatPr baseColWidth="10" defaultRowHeight="15" x14ac:dyDescent="0.25"/>
  <cols>
    <col min="1" max="1" width="11.42578125" style="1"/>
    <col min="2" max="2" width="108" style="1" bestFit="1" customWidth="1"/>
    <col min="3" max="4" width="14.28515625" style="1" bestFit="1" customWidth="1"/>
    <col min="5" max="5" width="15.7109375" style="1" customWidth="1"/>
    <col min="6" max="6" width="12.28515625" style="1" customWidth="1"/>
    <col min="7" max="16384" width="11.42578125" style="1"/>
  </cols>
  <sheetData>
    <row r="5" spans="2:6" ht="43.5" customHeight="1" x14ac:dyDescent="0.25">
      <c r="B5" s="67" t="s">
        <v>45</v>
      </c>
      <c r="C5" s="67"/>
      <c r="D5" s="67"/>
      <c r="E5" s="67"/>
      <c r="F5" s="67"/>
    </row>
    <row r="7" spans="2:6" x14ac:dyDescent="0.25">
      <c r="E7" s="65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x14ac:dyDescent="0.25">
      <c r="B9" s="45" t="s">
        <v>20</v>
      </c>
      <c r="C9" s="46">
        <f>SUM(C10:C21)</f>
        <v>3176983281</v>
      </c>
      <c r="D9" s="46">
        <f>SUM(D10:D21)</f>
        <v>2817734637</v>
      </c>
      <c r="E9" s="46">
        <f>SUM(E10:E21)</f>
        <v>1680978250.9499996</v>
      </c>
      <c r="F9" s="47">
        <f t="shared" ref="F9:F86" si="0">IF(E9=0,"%",E9/D9)</f>
        <v>0.59657081574569848</v>
      </c>
    </row>
    <row r="10" spans="2:6" x14ac:dyDescent="0.25">
      <c r="B10" s="11" t="s">
        <v>25</v>
      </c>
      <c r="C10" s="27">
        <v>131842118</v>
      </c>
      <c r="D10" s="27">
        <v>144981343</v>
      </c>
      <c r="E10" s="27">
        <v>98695683.109999985</v>
      </c>
      <c r="F10" s="33">
        <f t="shared" si="0"/>
        <v>0.68074747459057527</v>
      </c>
    </row>
    <row r="11" spans="2:6" x14ac:dyDescent="0.25">
      <c r="B11" s="13" t="s">
        <v>26</v>
      </c>
      <c r="C11" s="28">
        <v>225163624</v>
      </c>
      <c r="D11" s="28">
        <v>235528485</v>
      </c>
      <c r="E11" s="28">
        <v>159899903.76000008</v>
      </c>
      <c r="F11" s="23">
        <f t="shared" si="0"/>
        <v>0.67889836662431757</v>
      </c>
    </row>
    <row r="12" spans="2:6" x14ac:dyDescent="0.25">
      <c r="B12" s="13" t="s">
        <v>27</v>
      </c>
      <c r="C12" s="28">
        <v>90645971</v>
      </c>
      <c r="D12" s="28">
        <v>96428156</v>
      </c>
      <c r="E12" s="28">
        <v>64265128.460000105</v>
      </c>
      <c r="F12" s="23">
        <f t="shared" si="0"/>
        <v>0.66645605522105089</v>
      </c>
    </row>
    <row r="13" spans="2:6" x14ac:dyDescent="0.25">
      <c r="B13" s="13" t="s">
        <v>28</v>
      </c>
      <c r="C13" s="28">
        <v>36683342</v>
      </c>
      <c r="D13" s="28">
        <v>40272529</v>
      </c>
      <c r="E13" s="28">
        <v>27422071.039999969</v>
      </c>
      <c r="F13" s="23">
        <f t="shared" si="0"/>
        <v>0.68091256548601575</v>
      </c>
    </row>
    <row r="14" spans="2:6" x14ac:dyDescent="0.25">
      <c r="B14" s="13" t="s">
        <v>29</v>
      </c>
      <c r="C14" s="28">
        <v>104259463</v>
      </c>
      <c r="D14" s="28">
        <v>110088226</v>
      </c>
      <c r="E14" s="28">
        <v>74891549.659999967</v>
      </c>
      <c r="F14" s="23">
        <f t="shared" si="0"/>
        <v>0.68028664264242</v>
      </c>
    </row>
    <row r="15" spans="2:6" x14ac:dyDescent="0.25">
      <c r="B15" s="13" t="s">
        <v>30</v>
      </c>
      <c r="C15" s="28">
        <v>55105007</v>
      </c>
      <c r="D15" s="28">
        <v>57632593</v>
      </c>
      <c r="E15" s="28">
        <v>37138400.380000025</v>
      </c>
      <c r="F15" s="23">
        <f t="shared" si="0"/>
        <v>0.64439926171636985</v>
      </c>
    </row>
    <row r="16" spans="2:6" x14ac:dyDescent="0.25">
      <c r="B16" s="13" t="s">
        <v>31</v>
      </c>
      <c r="C16" s="28">
        <v>7548123</v>
      </c>
      <c r="D16" s="28">
        <v>7716465</v>
      </c>
      <c r="E16" s="28">
        <v>4650475.1700000009</v>
      </c>
      <c r="F16" s="23">
        <f t="shared" si="0"/>
        <v>0.6026691198625278</v>
      </c>
    </row>
    <row r="17" spans="2:6" x14ac:dyDescent="0.25">
      <c r="B17" s="13" t="s">
        <v>32</v>
      </c>
      <c r="C17" s="28">
        <v>219887859</v>
      </c>
      <c r="D17" s="28">
        <v>235854568</v>
      </c>
      <c r="E17" s="28">
        <v>162546890.63000005</v>
      </c>
      <c r="F17" s="23">
        <f t="shared" si="0"/>
        <v>0.68918271122906571</v>
      </c>
    </row>
    <row r="18" spans="2:6" x14ac:dyDescent="0.25">
      <c r="B18" s="13" t="s">
        <v>33</v>
      </c>
      <c r="C18" s="28">
        <v>29741989</v>
      </c>
      <c r="D18" s="28">
        <v>31472988</v>
      </c>
      <c r="E18" s="28">
        <v>20144937.459999993</v>
      </c>
      <c r="F18" s="23">
        <f t="shared" si="0"/>
        <v>0.64007069999200561</v>
      </c>
    </row>
    <row r="19" spans="2:6" x14ac:dyDescent="0.25">
      <c r="B19" s="13" t="s">
        <v>34</v>
      </c>
      <c r="C19" s="28">
        <v>32677120</v>
      </c>
      <c r="D19" s="28">
        <v>41289911</v>
      </c>
      <c r="E19" s="28">
        <v>25587540.440000001</v>
      </c>
      <c r="F19" s="23">
        <f t="shared" si="0"/>
        <v>0.61970442222556499</v>
      </c>
    </row>
    <row r="20" spans="2:6" x14ac:dyDescent="0.25">
      <c r="B20" s="13" t="s">
        <v>35</v>
      </c>
      <c r="C20" s="28">
        <v>1592997158</v>
      </c>
      <c r="D20" s="28">
        <v>1061330019</v>
      </c>
      <c r="E20" s="28">
        <v>515056219.89000005</v>
      </c>
      <c r="F20" s="23">
        <f t="shared" si="0"/>
        <v>0.48529317994349508</v>
      </c>
    </row>
    <row r="21" spans="2:6" x14ac:dyDescent="0.25">
      <c r="B21" s="13" t="s">
        <v>36</v>
      </c>
      <c r="C21" s="28">
        <v>650431507</v>
      </c>
      <c r="D21" s="28">
        <v>755139354</v>
      </c>
      <c r="E21" s="28">
        <v>490679450.94999927</v>
      </c>
      <c r="F21" s="23">
        <f t="shared" si="0"/>
        <v>0.64978662329125447</v>
      </c>
    </row>
    <row r="22" spans="2:6" x14ac:dyDescent="0.25">
      <c r="B22" s="45" t="s">
        <v>19</v>
      </c>
      <c r="C22" s="46">
        <f>SUM(C23:C31)</f>
        <v>186272115</v>
      </c>
      <c r="D22" s="46">
        <f>SUM(D23:D31)</f>
        <v>182586455</v>
      </c>
      <c r="E22" s="46">
        <f>SUM(E23:E31)</f>
        <v>108040096.91000006</v>
      </c>
      <c r="F22" s="47">
        <f t="shared" si="0"/>
        <v>0.59172021774561567</v>
      </c>
    </row>
    <row r="23" spans="2:6" x14ac:dyDescent="0.25">
      <c r="B23" s="13" t="s">
        <v>35</v>
      </c>
      <c r="C23" s="28">
        <v>10628449</v>
      </c>
      <c r="D23" s="28">
        <v>10211125</v>
      </c>
      <c r="E23" s="28">
        <v>12814.279999999999</v>
      </c>
      <c r="F23" s="23">
        <f t="shared" si="0"/>
        <v>1.2549332223432774E-3</v>
      </c>
    </row>
    <row r="24" spans="2:6" x14ac:dyDescent="0.25">
      <c r="B24" s="13" t="s">
        <v>36</v>
      </c>
      <c r="C24" s="28">
        <v>175643666</v>
      </c>
      <c r="D24" s="28">
        <v>172375330</v>
      </c>
      <c r="E24" s="28">
        <v>108027282.63000005</v>
      </c>
      <c r="F24" s="23">
        <f t="shared" si="0"/>
        <v>0.62669804681447194</v>
      </c>
    </row>
    <row r="25" spans="2:6" hidden="1" x14ac:dyDescent="0.25">
      <c r="B25" s="13"/>
      <c r="C25" s="28"/>
      <c r="D25" s="28"/>
      <c r="E25" s="28"/>
      <c r="F25" s="23"/>
    </row>
    <row r="26" spans="2:6" hidden="1" x14ac:dyDescent="0.25">
      <c r="B26" s="13"/>
      <c r="C26" s="28"/>
      <c r="D26" s="28"/>
      <c r="E26" s="28"/>
      <c r="F26" s="23"/>
    </row>
    <row r="27" spans="2:6" hidden="1" x14ac:dyDescent="0.25">
      <c r="B27" s="13"/>
      <c r="C27" s="28"/>
      <c r="D27" s="28"/>
      <c r="E27" s="28"/>
      <c r="F27" s="23"/>
    </row>
    <row r="28" spans="2:6" hidden="1" x14ac:dyDescent="0.25">
      <c r="B28" s="13"/>
      <c r="C28" s="28"/>
      <c r="D28" s="28"/>
      <c r="E28" s="28"/>
      <c r="F28" s="23"/>
    </row>
    <row r="29" spans="2:6" hidden="1" x14ac:dyDescent="0.25">
      <c r="B29" s="13"/>
      <c r="C29" s="28"/>
      <c r="D29" s="28"/>
      <c r="E29" s="28"/>
      <c r="F29" s="23"/>
    </row>
    <row r="30" spans="2:6" hidden="1" x14ac:dyDescent="0.25">
      <c r="B30" s="13"/>
      <c r="C30" s="28"/>
      <c r="D30" s="28"/>
      <c r="E30" s="28"/>
      <c r="F30" s="23"/>
    </row>
    <row r="31" spans="2:6" hidden="1" x14ac:dyDescent="0.25">
      <c r="B31" s="13"/>
      <c r="C31" s="28"/>
      <c r="D31" s="28"/>
      <c r="E31" s="28"/>
      <c r="F31" s="23"/>
    </row>
    <row r="32" spans="2:6" x14ac:dyDescent="0.25">
      <c r="B32" s="45" t="s">
        <v>18</v>
      </c>
      <c r="C32" s="46">
        <f>SUM(C33:C45)</f>
        <v>1635122666</v>
      </c>
      <c r="D32" s="46">
        <f t="shared" ref="D32:E32" si="1">SUM(D33:D45)</f>
        <v>3007911361</v>
      </c>
      <c r="E32" s="46">
        <f t="shared" si="1"/>
        <v>1596402856.9999979</v>
      </c>
      <c r="F32" s="47">
        <f t="shared" si="0"/>
        <v>0.5307346744650292</v>
      </c>
    </row>
    <row r="33" spans="2:6" x14ac:dyDescent="0.25">
      <c r="B33" s="38" t="s">
        <v>25</v>
      </c>
      <c r="C33" s="12">
        <v>116932459</v>
      </c>
      <c r="D33" s="12">
        <v>93497277</v>
      </c>
      <c r="E33" s="12">
        <v>55462221.079999983</v>
      </c>
      <c r="F33" s="33">
        <f t="shared" si="0"/>
        <v>0.59319611072737422</v>
      </c>
    </row>
    <row r="34" spans="2:6" x14ac:dyDescent="0.25">
      <c r="B34" s="39" t="s">
        <v>26</v>
      </c>
      <c r="C34" s="40">
        <v>89878430</v>
      </c>
      <c r="D34" s="40">
        <v>76979095</v>
      </c>
      <c r="E34" s="40">
        <v>43583458.090000004</v>
      </c>
      <c r="F34" s="23">
        <f t="shared" si="0"/>
        <v>0.56617264843136961</v>
      </c>
    </row>
    <row r="35" spans="2:6" x14ac:dyDescent="0.25">
      <c r="B35" s="39" t="s">
        <v>27</v>
      </c>
      <c r="C35" s="40">
        <v>168879486</v>
      </c>
      <c r="D35" s="40">
        <v>136271038</v>
      </c>
      <c r="E35" s="40">
        <v>51596210.829999924</v>
      </c>
      <c r="F35" s="23">
        <f t="shared" si="0"/>
        <v>0.3786293227618911</v>
      </c>
    </row>
    <row r="36" spans="2:6" x14ac:dyDescent="0.25">
      <c r="B36" s="39" t="s">
        <v>28</v>
      </c>
      <c r="C36" s="40">
        <v>37579410</v>
      </c>
      <c r="D36" s="40">
        <v>30471989</v>
      </c>
      <c r="E36" s="40">
        <v>6406238.4600000009</v>
      </c>
      <c r="F36" s="23">
        <f t="shared" si="0"/>
        <v>0.21023368248131097</v>
      </c>
    </row>
    <row r="37" spans="2:6" x14ac:dyDescent="0.25">
      <c r="B37" s="39" t="s">
        <v>29</v>
      </c>
      <c r="C37" s="40">
        <v>47504130</v>
      </c>
      <c r="D37" s="40">
        <v>38111951</v>
      </c>
      <c r="E37" s="40">
        <v>20765787.740000028</v>
      </c>
      <c r="F37" s="23">
        <f t="shared" si="0"/>
        <v>0.5448628893335854</v>
      </c>
    </row>
    <row r="38" spans="2:6" x14ac:dyDescent="0.25">
      <c r="B38" s="39" t="s">
        <v>30</v>
      </c>
      <c r="C38" s="40">
        <v>75373095</v>
      </c>
      <c r="D38" s="40">
        <v>69050026</v>
      </c>
      <c r="E38" s="40">
        <v>42363564.99000001</v>
      </c>
      <c r="F38" s="23">
        <f t="shared" si="0"/>
        <v>0.61351989918150085</v>
      </c>
    </row>
    <row r="39" spans="2:6" x14ac:dyDescent="0.25">
      <c r="B39" s="39" t="s">
        <v>31</v>
      </c>
      <c r="C39" s="40">
        <v>31159155</v>
      </c>
      <c r="D39" s="40">
        <v>21242124</v>
      </c>
      <c r="E39" s="40">
        <v>11048124.959999999</v>
      </c>
      <c r="F39" s="23">
        <f t="shared" si="0"/>
        <v>0.52010453191968931</v>
      </c>
    </row>
    <row r="40" spans="2:6" x14ac:dyDescent="0.25">
      <c r="B40" s="39" t="s">
        <v>37</v>
      </c>
      <c r="C40" s="40">
        <v>11608000</v>
      </c>
      <c r="D40" s="40">
        <v>14013224</v>
      </c>
      <c r="E40" s="40">
        <v>1519772.6</v>
      </c>
      <c r="F40" s="23">
        <f t="shared" si="0"/>
        <v>0.10845274435062197</v>
      </c>
    </row>
    <row r="41" spans="2:6" x14ac:dyDescent="0.25">
      <c r="B41" s="39" t="s">
        <v>32</v>
      </c>
      <c r="C41" s="40">
        <v>54407118</v>
      </c>
      <c r="D41" s="40">
        <v>59241099</v>
      </c>
      <c r="E41" s="40">
        <v>40743903.860000022</v>
      </c>
      <c r="F41" s="23">
        <f t="shared" si="0"/>
        <v>0.68776414596900071</v>
      </c>
    </row>
    <row r="42" spans="2:6" x14ac:dyDescent="0.25">
      <c r="B42" s="39" t="s">
        <v>33</v>
      </c>
      <c r="C42" s="40">
        <v>14308699</v>
      </c>
      <c r="D42" s="40">
        <v>15269127</v>
      </c>
      <c r="E42" s="40">
        <v>9736194.1000000034</v>
      </c>
      <c r="F42" s="23">
        <f t="shared" si="0"/>
        <v>0.63763921146244995</v>
      </c>
    </row>
    <row r="43" spans="2:6" x14ac:dyDescent="0.25">
      <c r="B43" s="39" t="s">
        <v>34</v>
      </c>
      <c r="C43" s="40">
        <v>56147026</v>
      </c>
      <c r="D43" s="40">
        <v>48290174</v>
      </c>
      <c r="E43" s="40">
        <v>20079762.170000002</v>
      </c>
      <c r="F43" s="23">
        <f t="shared" si="0"/>
        <v>0.41581465765685588</v>
      </c>
    </row>
    <row r="44" spans="2:6" x14ac:dyDescent="0.25">
      <c r="B44" s="39" t="s">
        <v>35</v>
      </c>
      <c r="C44" s="40">
        <v>456784382</v>
      </c>
      <c r="D44" s="40">
        <v>442696852</v>
      </c>
      <c r="E44" s="40">
        <v>258412747.98000011</v>
      </c>
      <c r="F44" s="23">
        <f t="shared" si="0"/>
        <v>0.58372393391222965</v>
      </c>
    </row>
    <row r="45" spans="2:6" x14ac:dyDescent="0.25">
      <c r="B45" s="41" t="s">
        <v>36</v>
      </c>
      <c r="C45" s="15">
        <v>474561276</v>
      </c>
      <c r="D45" s="15">
        <v>1962777385</v>
      </c>
      <c r="E45" s="15">
        <v>1034684870.1399977</v>
      </c>
      <c r="F45" s="34">
        <f t="shared" si="0"/>
        <v>0.52715345002815883</v>
      </c>
    </row>
    <row r="46" spans="2:6" x14ac:dyDescent="0.25">
      <c r="B46" s="45" t="s">
        <v>17</v>
      </c>
      <c r="C46" s="46">
        <f>SUM(C47:C57)</f>
        <v>915128904</v>
      </c>
      <c r="D46" s="46">
        <f>SUM(D47:D57)</f>
        <v>597971769</v>
      </c>
      <c r="E46" s="46">
        <f>SUM(E47:E57)</f>
        <v>473242882.94999999</v>
      </c>
      <c r="F46" s="47">
        <f t="shared" si="0"/>
        <v>0.791413420304797</v>
      </c>
    </row>
    <row r="47" spans="2:6" x14ac:dyDescent="0.25">
      <c r="B47" s="13" t="s">
        <v>25</v>
      </c>
      <c r="C47" s="28">
        <v>334273631</v>
      </c>
      <c r="D47" s="28">
        <v>259322923</v>
      </c>
      <c r="E47" s="28">
        <v>258773287.27000001</v>
      </c>
      <c r="F47" s="23">
        <f t="shared" si="0"/>
        <v>0.99788049693547531</v>
      </c>
    </row>
    <row r="48" spans="2:6" x14ac:dyDescent="0.25">
      <c r="B48" s="13" t="s">
        <v>26</v>
      </c>
      <c r="C48" s="28">
        <v>17389327</v>
      </c>
      <c r="D48" s="28">
        <v>1753564</v>
      </c>
      <c r="E48" s="28">
        <v>1669312.16</v>
      </c>
      <c r="F48" s="23">
        <f t="shared" si="0"/>
        <v>0.95195394066027805</v>
      </c>
    </row>
    <row r="49" spans="2:6" x14ac:dyDescent="0.25">
      <c r="B49" s="13" t="s">
        <v>27</v>
      </c>
      <c r="C49" s="28">
        <v>15000000</v>
      </c>
      <c r="D49" s="28">
        <v>3455834</v>
      </c>
      <c r="E49" s="28">
        <v>3455016.0599999991</v>
      </c>
      <c r="F49" s="23">
        <f t="shared" si="0"/>
        <v>0.99976331617780223</v>
      </c>
    </row>
    <row r="50" spans="2:6" x14ac:dyDescent="0.25">
      <c r="B50" s="13" t="s">
        <v>28</v>
      </c>
      <c r="C50" s="28">
        <v>39548966</v>
      </c>
      <c r="D50" s="28">
        <v>23355042</v>
      </c>
      <c r="E50" s="28">
        <v>4312046.54</v>
      </c>
      <c r="F50" s="23">
        <f t="shared" si="0"/>
        <v>0.18463021988999206</v>
      </c>
    </row>
    <row r="51" spans="2:6" x14ac:dyDescent="0.25">
      <c r="B51" s="13" t="s">
        <v>29</v>
      </c>
      <c r="C51" s="28">
        <v>15000000</v>
      </c>
      <c r="D51" s="28">
        <v>441330</v>
      </c>
      <c r="E51" s="28">
        <v>0</v>
      </c>
      <c r="F51" s="23" t="str">
        <f t="shared" si="0"/>
        <v>%</v>
      </c>
    </row>
    <row r="52" spans="2:6" x14ac:dyDescent="0.25">
      <c r="B52" s="13" t="s">
        <v>30</v>
      </c>
      <c r="C52" s="28">
        <v>37178706</v>
      </c>
      <c r="D52" s="28">
        <v>36527207</v>
      </c>
      <c r="E52" s="28">
        <v>18542197.77</v>
      </c>
      <c r="F52" s="23">
        <f t="shared" si="0"/>
        <v>0.50762703455536584</v>
      </c>
    </row>
    <row r="53" spans="2:6" x14ac:dyDescent="0.25">
      <c r="B53" s="13" t="s">
        <v>37</v>
      </c>
      <c r="C53" s="28">
        <v>20892000</v>
      </c>
      <c r="D53" s="28">
        <v>1043039</v>
      </c>
      <c r="E53" s="28">
        <v>0</v>
      </c>
      <c r="F53" s="23" t="str">
        <f t="shared" si="0"/>
        <v>%</v>
      </c>
    </row>
    <row r="54" spans="2:6" x14ac:dyDescent="0.25">
      <c r="B54" s="13" t="s">
        <v>32</v>
      </c>
      <c r="C54" s="28">
        <v>5000000</v>
      </c>
      <c r="D54" s="28">
        <v>5000000</v>
      </c>
      <c r="E54" s="28">
        <v>0</v>
      </c>
      <c r="F54" s="23" t="str">
        <f t="shared" si="0"/>
        <v>%</v>
      </c>
    </row>
    <row r="55" spans="2:6" x14ac:dyDescent="0.25">
      <c r="B55" s="13" t="s">
        <v>34</v>
      </c>
      <c r="C55" s="28">
        <v>73000000</v>
      </c>
      <c r="D55" s="28">
        <v>59046327</v>
      </c>
      <c r="E55" s="28">
        <v>0</v>
      </c>
      <c r="F55" s="23" t="str">
        <f t="shared" si="0"/>
        <v>%</v>
      </c>
    </row>
    <row r="56" spans="2:6" x14ac:dyDescent="0.25">
      <c r="B56" s="13" t="s">
        <v>35</v>
      </c>
      <c r="C56" s="28">
        <v>0</v>
      </c>
      <c r="D56" s="28">
        <v>13663758</v>
      </c>
      <c r="E56" s="28">
        <v>12830712</v>
      </c>
      <c r="F56" s="23">
        <f t="shared" si="0"/>
        <v>0.93903243895273902</v>
      </c>
    </row>
    <row r="57" spans="2:6" x14ac:dyDescent="0.25">
      <c r="B57" s="13" t="s">
        <v>36</v>
      </c>
      <c r="C57" s="28">
        <v>357846274</v>
      </c>
      <c r="D57" s="28">
        <v>194362745</v>
      </c>
      <c r="E57" s="28">
        <v>173660311.14999998</v>
      </c>
      <c r="F57" s="23">
        <f t="shared" si="0"/>
        <v>0.89348558619091312</v>
      </c>
    </row>
    <row r="58" spans="2:6" x14ac:dyDescent="0.25">
      <c r="B58" s="45" t="s">
        <v>16</v>
      </c>
      <c r="C58" s="46">
        <f>+SUM(C59:C68)</f>
        <v>81970636</v>
      </c>
      <c r="D58" s="46">
        <f t="shared" ref="D58:E58" si="2">+SUM(D59:D68)</f>
        <v>91657690</v>
      </c>
      <c r="E58" s="46">
        <f t="shared" si="2"/>
        <v>72022676.939999998</v>
      </c>
      <c r="F58" s="47">
        <f t="shared" si="0"/>
        <v>0.78577887943717539</v>
      </c>
    </row>
    <row r="59" spans="2:6" x14ac:dyDescent="0.25">
      <c r="B59" s="11" t="s">
        <v>25</v>
      </c>
      <c r="C59" s="27">
        <v>42237783</v>
      </c>
      <c r="D59" s="27">
        <v>40042111</v>
      </c>
      <c r="E59" s="27">
        <v>29289492</v>
      </c>
      <c r="F59" s="33">
        <f t="shared" si="0"/>
        <v>0.7314672295873712</v>
      </c>
    </row>
    <row r="60" spans="2:6" x14ac:dyDescent="0.25">
      <c r="B60" s="13" t="s">
        <v>26</v>
      </c>
      <c r="C60" s="28">
        <v>40000</v>
      </c>
      <c r="D60" s="28">
        <v>2457798</v>
      </c>
      <c r="E60" s="28">
        <v>2310212.2599999998</v>
      </c>
      <c r="F60" s="23">
        <f t="shared" si="0"/>
        <v>0.93995204650666975</v>
      </c>
    </row>
    <row r="61" spans="2:6" x14ac:dyDescent="0.25">
      <c r="B61" s="13" t="s">
        <v>27</v>
      </c>
      <c r="C61" s="28">
        <v>2400000</v>
      </c>
      <c r="D61" s="28">
        <v>2263631</v>
      </c>
      <c r="E61" s="28">
        <v>1447034</v>
      </c>
      <c r="F61" s="23">
        <f t="shared" si="0"/>
        <v>0.63925348256849279</v>
      </c>
    </row>
    <row r="62" spans="2:6" x14ac:dyDescent="0.25">
      <c r="B62" s="13" t="s">
        <v>28</v>
      </c>
      <c r="C62" s="28">
        <v>1741000</v>
      </c>
      <c r="D62" s="28">
        <v>2934159</v>
      </c>
      <c r="E62" s="28">
        <v>1798093</v>
      </c>
      <c r="F62" s="23">
        <f t="shared" ref="F62" si="3">IF(E62=0,"%",E62/D62)</f>
        <v>0.6128137568550307</v>
      </c>
    </row>
    <row r="63" spans="2:6" x14ac:dyDescent="0.25">
      <c r="B63" s="13" t="s">
        <v>29</v>
      </c>
      <c r="C63" s="28">
        <v>0</v>
      </c>
      <c r="D63" s="28">
        <v>14659</v>
      </c>
      <c r="E63" s="28">
        <v>12609</v>
      </c>
      <c r="F63" s="23">
        <f t="shared" si="0"/>
        <v>0.86015417149873796</v>
      </c>
    </row>
    <row r="64" spans="2:6" x14ac:dyDescent="0.25">
      <c r="B64" s="13" t="s">
        <v>30</v>
      </c>
      <c r="C64" s="28">
        <v>1602665</v>
      </c>
      <c r="D64" s="28">
        <v>1678286</v>
      </c>
      <c r="E64" s="28">
        <v>1582400</v>
      </c>
      <c r="F64" s="23">
        <f t="shared" si="0"/>
        <v>0.94286671044148618</v>
      </c>
    </row>
    <row r="65" spans="2:6" x14ac:dyDescent="0.25">
      <c r="B65" s="13" t="s">
        <v>32</v>
      </c>
      <c r="C65" s="28">
        <v>0</v>
      </c>
      <c r="D65" s="28">
        <v>420</v>
      </c>
      <c r="E65" s="28">
        <v>420</v>
      </c>
      <c r="F65" s="23">
        <f t="shared" si="0"/>
        <v>1</v>
      </c>
    </row>
    <row r="66" spans="2:6" x14ac:dyDescent="0.25">
      <c r="B66" s="13" t="s">
        <v>34</v>
      </c>
      <c r="C66" s="28">
        <v>0</v>
      </c>
      <c r="D66" s="28">
        <v>190285</v>
      </c>
      <c r="E66" s="28">
        <v>177645</v>
      </c>
      <c r="F66" s="23">
        <f t="shared" ref="F66:F67" si="4">IF(E66=0,"%",E66/D66)</f>
        <v>0.93357332422419004</v>
      </c>
    </row>
    <row r="67" spans="2:6" x14ac:dyDescent="0.25">
      <c r="B67" s="13" t="s">
        <v>35</v>
      </c>
      <c r="C67" s="28">
        <v>2587479</v>
      </c>
      <c r="D67" s="28">
        <v>2860032</v>
      </c>
      <c r="E67" s="28">
        <v>1998906.89</v>
      </c>
      <c r="F67" s="23">
        <f t="shared" si="4"/>
        <v>0.69891067302743459</v>
      </c>
    </row>
    <row r="68" spans="2:6" ht="16.5" customHeight="1" x14ac:dyDescent="0.25">
      <c r="B68" s="13" t="s">
        <v>36</v>
      </c>
      <c r="C68" s="28">
        <v>31361709</v>
      </c>
      <c r="D68" s="28">
        <v>39216309</v>
      </c>
      <c r="E68" s="28">
        <v>33405864.789999999</v>
      </c>
      <c r="F68" s="23">
        <f t="shared" si="0"/>
        <v>0.85183602541483439</v>
      </c>
    </row>
    <row r="69" spans="2:6" hidden="1" x14ac:dyDescent="0.25">
      <c r="B69" s="45" t="s">
        <v>23</v>
      </c>
      <c r="C69" s="46">
        <f>+C70</f>
        <v>0</v>
      </c>
      <c r="D69" s="46">
        <f t="shared" ref="D69:E69" si="5">+D70</f>
        <v>0</v>
      </c>
      <c r="E69" s="46">
        <f t="shared" si="5"/>
        <v>0</v>
      </c>
      <c r="F69" s="58" t="str">
        <f t="shared" si="0"/>
        <v>%</v>
      </c>
    </row>
    <row r="70" spans="2:6" hidden="1" x14ac:dyDescent="0.25">
      <c r="B70" s="17"/>
      <c r="C70" s="30"/>
      <c r="D70" s="30"/>
      <c r="E70" s="30"/>
      <c r="F70" s="59" t="str">
        <f t="shared" si="0"/>
        <v>%</v>
      </c>
    </row>
    <row r="71" spans="2:6" x14ac:dyDescent="0.25">
      <c r="B71" s="45" t="s">
        <v>15</v>
      </c>
      <c r="C71" s="46">
        <f>+SUM(C72:C85)</f>
        <v>694709619</v>
      </c>
      <c r="D71" s="46">
        <f>+SUM(D72:D85)</f>
        <v>697157229</v>
      </c>
      <c r="E71" s="46">
        <f>+SUM(E72:E85)</f>
        <v>166705442.24000007</v>
      </c>
      <c r="F71" s="47">
        <f t="shared" si="0"/>
        <v>0.2391217293681682</v>
      </c>
    </row>
    <row r="72" spans="2:6" x14ac:dyDescent="0.25">
      <c r="B72" s="11" t="s">
        <v>25</v>
      </c>
      <c r="C72" s="27">
        <v>10000000</v>
      </c>
      <c r="D72" s="27">
        <v>10951247</v>
      </c>
      <c r="E72" s="27">
        <v>97176.68</v>
      </c>
      <c r="F72" s="33">
        <f t="shared" si="0"/>
        <v>8.8735721146642015E-3</v>
      </c>
    </row>
    <row r="73" spans="2:6" x14ac:dyDescent="0.25">
      <c r="B73" s="13" t="s">
        <v>26</v>
      </c>
      <c r="C73" s="28">
        <v>255338481</v>
      </c>
      <c r="D73" s="28">
        <v>173246350</v>
      </c>
      <c r="E73" s="28">
        <v>57015371.229999997</v>
      </c>
      <c r="F73" s="23">
        <f t="shared" si="0"/>
        <v>0.32909998525221451</v>
      </c>
    </row>
    <row r="74" spans="2:6" x14ac:dyDescent="0.25">
      <c r="B74" s="13" t="s">
        <v>27</v>
      </c>
      <c r="C74" s="28">
        <v>10000000</v>
      </c>
      <c r="D74" s="28">
        <v>10020625</v>
      </c>
      <c r="E74" s="28">
        <v>6936.93</v>
      </c>
      <c r="F74" s="23">
        <f t="shared" si="0"/>
        <v>6.9226520301877384E-4</v>
      </c>
    </row>
    <row r="75" spans="2:6" x14ac:dyDescent="0.25">
      <c r="B75" s="13" t="s">
        <v>28</v>
      </c>
      <c r="C75" s="28">
        <v>7000000</v>
      </c>
      <c r="D75" s="28">
        <v>7007646</v>
      </c>
      <c r="E75" s="28">
        <v>7333.9699999999993</v>
      </c>
      <c r="F75" s="23">
        <f t="shared" si="0"/>
        <v>1.0465668499807209E-3</v>
      </c>
    </row>
    <row r="76" spans="2:6" x14ac:dyDescent="0.25">
      <c r="B76" s="13" t="s">
        <v>29</v>
      </c>
      <c r="C76" s="28">
        <v>10000000</v>
      </c>
      <c r="D76" s="28">
        <v>10204694</v>
      </c>
      <c r="E76" s="28">
        <v>9546.6</v>
      </c>
      <c r="F76" s="23">
        <f t="shared" si="0"/>
        <v>9.3551065813438409E-4</v>
      </c>
    </row>
    <row r="77" spans="2:6" x14ac:dyDescent="0.25">
      <c r="B77" s="13" t="s">
        <v>30</v>
      </c>
      <c r="C77" s="28">
        <v>3000000</v>
      </c>
      <c r="D77" s="28">
        <v>3007002</v>
      </c>
      <c r="E77" s="28">
        <v>6707.61</v>
      </c>
      <c r="F77" s="23">
        <f t="shared" si="0"/>
        <v>2.2306636310850474E-3</v>
      </c>
    </row>
    <row r="78" spans="2:6" x14ac:dyDescent="0.25">
      <c r="B78" s="13" t="s">
        <v>31</v>
      </c>
      <c r="C78" s="28">
        <v>47599705</v>
      </c>
      <c r="D78" s="28">
        <v>4360815</v>
      </c>
      <c r="E78" s="28">
        <v>3222222.8599999994</v>
      </c>
      <c r="F78" s="23">
        <f t="shared" si="0"/>
        <v>0.73890381958418305</v>
      </c>
    </row>
    <row r="79" spans="2:6" x14ac:dyDescent="0.25">
      <c r="B79" s="13" t="s">
        <v>37</v>
      </c>
      <c r="C79" s="28">
        <v>0</v>
      </c>
      <c r="D79" s="28">
        <v>556127</v>
      </c>
      <c r="E79" s="28">
        <v>376.5</v>
      </c>
      <c r="F79" s="23">
        <f t="shared" si="0"/>
        <v>6.7700363406200377E-4</v>
      </c>
    </row>
    <row r="80" spans="2:6" x14ac:dyDescent="0.25">
      <c r="B80" s="13" t="s">
        <v>32</v>
      </c>
      <c r="C80" s="28">
        <v>0</v>
      </c>
      <c r="D80" s="28">
        <v>1707615</v>
      </c>
      <c r="E80" s="28">
        <v>99900</v>
      </c>
      <c r="F80" s="23">
        <f t="shared" si="0"/>
        <v>5.8502648430705982E-2</v>
      </c>
    </row>
    <row r="81" spans="2:6" x14ac:dyDescent="0.25">
      <c r="B81" s="13" t="s">
        <v>33</v>
      </c>
      <c r="C81" s="28">
        <v>0</v>
      </c>
      <c r="D81" s="28">
        <v>60273</v>
      </c>
      <c r="E81" s="28">
        <v>25067.690000000002</v>
      </c>
      <c r="F81" s="23">
        <f t="shared" si="0"/>
        <v>0.41590247706269812</v>
      </c>
    </row>
    <row r="82" spans="2:6" x14ac:dyDescent="0.25">
      <c r="B82" s="13" t="s">
        <v>34</v>
      </c>
      <c r="C82" s="28">
        <v>0</v>
      </c>
      <c r="D82" s="28">
        <v>1019189</v>
      </c>
      <c r="E82" s="28">
        <v>4223.3100000000004</v>
      </c>
      <c r="F82" s="23">
        <f t="shared" si="0"/>
        <v>4.1437947230592168E-3</v>
      </c>
    </row>
    <row r="83" spans="2:6" x14ac:dyDescent="0.25">
      <c r="B83" s="13" t="s">
        <v>35</v>
      </c>
      <c r="C83" s="28">
        <v>0</v>
      </c>
      <c r="D83" s="28">
        <v>1983542</v>
      </c>
      <c r="E83" s="28">
        <v>1139926.56</v>
      </c>
      <c r="F83" s="23">
        <f t="shared" si="0"/>
        <v>0.57469242395674003</v>
      </c>
    </row>
    <row r="84" spans="2:6" x14ac:dyDescent="0.25">
      <c r="B84" s="13" t="s">
        <v>36</v>
      </c>
      <c r="C84" s="28">
        <v>351771433</v>
      </c>
      <c r="D84" s="28">
        <v>473032104</v>
      </c>
      <c r="E84" s="28">
        <v>105070652.30000007</v>
      </c>
      <c r="F84" s="23">
        <f t="shared" si="0"/>
        <v>0.22212160953033341</v>
      </c>
    </row>
    <row r="85" spans="2:6" hidden="1" x14ac:dyDescent="0.25">
      <c r="B85" s="13"/>
      <c r="C85" s="28"/>
      <c r="D85" s="28"/>
      <c r="E85" s="28"/>
      <c r="F85" s="23" t="str">
        <f t="shared" si="0"/>
        <v>%</v>
      </c>
    </row>
    <row r="86" spans="2:6" x14ac:dyDescent="0.25">
      <c r="B86" s="48" t="s">
        <v>3</v>
      </c>
      <c r="C86" s="49">
        <f>+C71+C69+C58+C46+C32+C22+C9</f>
        <v>6690187221</v>
      </c>
      <c r="D86" s="49">
        <f t="shared" ref="D86:E86" si="6">+D71+D69+D58+D46+D32+D22+D9</f>
        <v>7395019141</v>
      </c>
      <c r="E86" s="49">
        <f t="shared" si="6"/>
        <v>4097392206.9899979</v>
      </c>
      <c r="F86" s="50">
        <f t="shared" si="0"/>
        <v>0.55407459113566582</v>
      </c>
    </row>
    <row r="87" spans="2:6" x14ac:dyDescent="0.2">
      <c r="B87" s="37" t="s">
        <v>38</v>
      </c>
      <c r="C87" s="9"/>
      <c r="D87" s="9"/>
      <c r="E87" s="9"/>
    </row>
  </sheetData>
  <mergeCells count="1">
    <mergeCell ref="B5:F5"/>
  </mergeCells>
  <pageMargins left="0.7" right="0.7" top="0.75" bottom="0.75" header="0.3" footer="0.3"/>
  <pageSetup paperSize="9" scale="6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:F48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08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52.5" customHeight="1" x14ac:dyDescent="0.25">
      <c r="B5" s="67" t="s">
        <v>44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x14ac:dyDescent="0.25">
      <c r="B9" s="45" t="s">
        <v>20</v>
      </c>
      <c r="C9" s="46">
        <f>SUM(C10:C13)</f>
        <v>791722</v>
      </c>
      <c r="D9" s="46">
        <f>SUM(D10:D13)</f>
        <v>4953651</v>
      </c>
      <c r="E9" s="46">
        <f>SUM(E10:E13)</f>
        <v>194520</v>
      </c>
      <c r="F9" s="47">
        <f>IF(D9=0,"%",E9/D9)</f>
        <v>3.9268006567277344E-2</v>
      </c>
    </row>
    <row r="10" spans="2:6" x14ac:dyDescent="0.25">
      <c r="B10" s="13" t="s">
        <v>26</v>
      </c>
      <c r="C10" s="28">
        <v>56903</v>
      </c>
      <c r="D10" s="28">
        <v>56903</v>
      </c>
      <c r="E10" s="28">
        <v>9000</v>
      </c>
      <c r="F10" s="35">
        <f t="shared" ref="F10:F47" si="0">IF(D10=0,"%",E10/D10)</f>
        <v>0.15816389294061825</v>
      </c>
    </row>
    <row r="11" spans="2:6" x14ac:dyDescent="0.25">
      <c r="B11" s="13" t="s">
        <v>32</v>
      </c>
      <c r="C11" s="28">
        <v>581028</v>
      </c>
      <c r="D11" s="28">
        <v>581028</v>
      </c>
      <c r="E11" s="28">
        <v>170890</v>
      </c>
      <c r="F11" s="35">
        <f t="shared" si="0"/>
        <v>0.29411663465444005</v>
      </c>
    </row>
    <row r="12" spans="2:6" x14ac:dyDescent="0.25">
      <c r="B12" s="13" t="s">
        <v>35</v>
      </c>
      <c r="C12" s="28">
        <v>0</v>
      </c>
      <c r="D12" s="28">
        <v>3948107</v>
      </c>
      <c r="E12" s="28">
        <v>0</v>
      </c>
      <c r="F12" s="35">
        <f t="shared" si="0"/>
        <v>0</v>
      </c>
    </row>
    <row r="13" spans="2:6" x14ac:dyDescent="0.25">
      <c r="B13" s="13" t="s">
        <v>36</v>
      </c>
      <c r="C13" s="28">
        <v>153791</v>
      </c>
      <c r="D13" s="28">
        <v>367613</v>
      </c>
      <c r="E13" s="28">
        <v>14630</v>
      </c>
      <c r="F13" s="35">
        <f t="shared" si="0"/>
        <v>3.9797286820651062E-2</v>
      </c>
    </row>
    <row r="14" spans="2:6" x14ac:dyDescent="0.25">
      <c r="B14" s="45" t="s">
        <v>19</v>
      </c>
      <c r="C14" s="46">
        <f>SUM(C15:C15)</f>
        <v>429633</v>
      </c>
      <c r="D14" s="46">
        <f>SUM(D15:D15)</f>
        <v>1329523</v>
      </c>
      <c r="E14" s="46">
        <f>SUM(E15:E15)</f>
        <v>298064.09999999998</v>
      </c>
      <c r="F14" s="47">
        <f t="shared" si="0"/>
        <v>0.22418875040145975</v>
      </c>
    </row>
    <row r="15" spans="2:6" x14ac:dyDescent="0.25">
      <c r="B15" s="22" t="s">
        <v>36</v>
      </c>
      <c r="C15" s="27">
        <v>429633</v>
      </c>
      <c r="D15" s="27">
        <v>1329523</v>
      </c>
      <c r="E15" s="27">
        <v>298064.09999999998</v>
      </c>
      <c r="F15" s="24">
        <f t="shared" si="0"/>
        <v>0.22418875040145975</v>
      </c>
    </row>
    <row r="16" spans="2:6" x14ac:dyDescent="0.25">
      <c r="B16" s="45" t="s">
        <v>18</v>
      </c>
      <c r="C16" s="46">
        <f>+SUM(C17:C28)</f>
        <v>311579356</v>
      </c>
      <c r="D16" s="46">
        <f>+SUM(D17:D28)</f>
        <v>350771485</v>
      </c>
      <c r="E16" s="46">
        <f>+SUM(E17:E28)</f>
        <v>110763489.14000002</v>
      </c>
      <c r="F16" s="47">
        <f t="shared" si="0"/>
        <v>0.3157710756904884</v>
      </c>
    </row>
    <row r="17" spans="2:6" x14ac:dyDescent="0.25">
      <c r="B17" s="11" t="s">
        <v>25</v>
      </c>
      <c r="C17" s="27">
        <v>809392</v>
      </c>
      <c r="D17" s="27">
        <v>5634452</v>
      </c>
      <c r="E17" s="27">
        <v>660570.81999999995</v>
      </c>
      <c r="F17" s="24">
        <f t="shared" si="0"/>
        <v>0.11723781123701114</v>
      </c>
    </row>
    <row r="18" spans="2:6" x14ac:dyDescent="0.25">
      <c r="B18" s="13" t="s">
        <v>26</v>
      </c>
      <c r="C18" s="28">
        <v>76135</v>
      </c>
      <c r="D18" s="28">
        <v>3891855</v>
      </c>
      <c r="E18" s="28">
        <v>1192378.52</v>
      </c>
      <c r="F18" s="35">
        <f t="shared" si="0"/>
        <v>0.30637794059645079</v>
      </c>
    </row>
    <row r="19" spans="2:6" x14ac:dyDescent="0.25">
      <c r="B19" s="13" t="s">
        <v>27</v>
      </c>
      <c r="C19" s="28">
        <v>326608</v>
      </c>
      <c r="D19" s="28">
        <v>357698</v>
      </c>
      <c r="E19" s="28">
        <v>9415.9700000000012</v>
      </c>
      <c r="F19" s="35">
        <f t="shared" si="0"/>
        <v>2.6323798287941229E-2</v>
      </c>
    </row>
    <row r="20" spans="2:6" x14ac:dyDescent="0.25">
      <c r="B20" s="13" t="s">
        <v>28</v>
      </c>
      <c r="C20" s="28">
        <v>134087</v>
      </c>
      <c r="D20" s="28">
        <v>284837</v>
      </c>
      <c r="E20" s="28">
        <v>152210.6</v>
      </c>
      <c r="F20" s="35">
        <f t="shared" si="0"/>
        <v>0.53437790736456292</v>
      </c>
    </row>
    <row r="21" spans="2:6" x14ac:dyDescent="0.25">
      <c r="B21" s="13" t="s">
        <v>29</v>
      </c>
      <c r="C21" s="28">
        <v>24500</v>
      </c>
      <c r="D21" s="28">
        <v>2144080</v>
      </c>
      <c r="E21" s="28">
        <v>364942.19</v>
      </c>
      <c r="F21" s="35">
        <f t="shared" si="0"/>
        <v>0.17020922260363419</v>
      </c>
    </row>
    <row r="22" spans="2:6" x14ac:dyDescent="0.25">
      <c r="B22" s="13" t="s">
        <v>30</v>
      </c>
      <c r="C22" s="28">
        <v>17098</v>
      </c>
      <c r="D22" s="28">
        <v>40658</v>
      </c>
      <c r="E22" s="28">
        <v>17260</v>
      </c>
      <c r="F22" s="35">
        <f t="shared" si="0"/>
        <v>0.42451670028038763</v>
      </c>
    </row>
    <row r="23" spans="2:6" x14ac:dyDescent="0.25">
      <c r="B23" s="13" t="s">
        <v>31</v>
      </c>
      <c r="C23" s="28">
        <v>0</v>
      </c>
      <c r="D23" s="28">
        <v>8000</v>
      </c>
      <c r="E23" s="28">
        <v>0</v>
      </c>
      <c r="F23" s="35">
        <f t="shared" si="0"/>
        <v>0</v>
      </c>
    </row>
    <row r="24" spans="2:6" x14ac:dyDescent="0.25">
      <c r="B24" s="13" t="s">
        <v>32</v>
      </c>
      <c r="C24" s="28">
        <v>330000</v>
      </c>
      <c r="D24" s="28">
        <v>1764974</v>
      </c>
      <c r="E24" s="28">
        <v>1347038.7999999998</v>
      </c>
      <c r="F24" s="35">
        <f t="shared" si="0"/>
        <v>0.76320603023047351</v>
      </c>
    </row>
    <row r="25" spans="2:6" x14ac:dyDescent="0.25">
      <c r="B25" s="13" t="s">
        <v>33</v>
      </c>
      <c r="C25" s="28">
        <v>0</v>
      </c>
      <c r="D25" s="28">
        <v>35163</v>
      </c>
      <c r="E25" s="28">
        <v>35162.400000000001</v>
      </c>
      <c r="F25" s="35">
        <f t="shared" si="0"/>
        <v>0.99998293660950432</v>
      </c>
    </row>
    <row r="26" spans="2:6" x14ac:dyDescent="0.25">
      <c r="B26" s="13" t="s">
        <v>34</v>
      </c>
      <c r="C26" s="28">
        <v>0</v>
      </c>
      <c r="D26" s="28">
        <v>274738</v>
      </c>
      <c r="E26" s="28">
        <v>261567.97</v>
      </c>
      <c r="F26" s="35">
        <f t="shared" si="0"/>
        <v>0.95206331122742394</v>
      </c>
    </row>
    <row r="27" spans="2:6" x14ac:dyDescent="0.25">
      <c r="B27" s="13" t="s">
        <v>35</v>
      </c>
      <c r="C27" s="28">
        <v>128448570</v>
      </c>
      <c r="D27" s="28">
        <v>119124269</v>
      </c>
      <c r="E27" s="28">
        <v>46870780.270000003</v>
      </c>
      <c r="F27" s="35">
        <f t="shared" si="0"/>
        <v>0.3934612204839637</v>
      </c>
    </row>
    <row r="28" spans="2:6" x14ac:dyDescent="0.25">
      <c r="B28" s="13" t="s">
        <v>36</v>
      </c>
      <c r="C28" s="28">
        <v>181412966</v>
      </c>
      <c r="D28" s="28">
        <v>217210761</v>
      </c>
      <c r="E28" s="28">
        <v>59852161.600000001</v>
      </c>
      <c r="F28" s="35">
        <f t="shared" si="0"/>
        <v>0.27554878646182729</v>
      </c>
    </row>
    <row r="29" spans="2:6" x14ac:dyDescent="0.25">
      <c r="B29" s="45" t="s">
        <v>17</v>
      </c>
      <c r="C29" s="46">
        <f>+SUM(C30:C33)</f>
        <v>0</v>
      </c>
      <c r="D29" s="46">
        <f t="shared" ref="D29:E29" si="1">+SUM(D30:D33)</f>
        <v>123578</v>
      </c>
      <c r="E29" s="46">
        <f t="shared" si="1"/>
        <v>0</v>
      </c>
      <c r="F29" s="47">
        <f t="shared" ref="F29:F33" si="2">IF(D29=0,"%",E29/D29)</f>
        <v>0</v>
      </c>
    </row>
    <row r="30" spans="2:6" x14ac:dyDescent="0.25">
      <c r="B30" s="13" t="s">
        <v>36</v>
      </c>
      <c r="C30" s="28">
        <v>0</v>
      </c>
      <c r="D30" s="28">
        <v>123578</v>
      </c>
      <c r="E30" s="28">
        <v>0</v>
      </c>
      <c r="F30" s="35">
        <f t="shared" si="2"/>
        <v>0</v>
      </c>
    </row>
    <row r="31" spans="2:6" hidden="1" x14ac:dyDescent="0.25">
      <c r="B31" s="13"/>
      <c r="C31" s="28"/>
      <c r="D31" s="28"/>
      <c r="E31" s="28"/>
      <c r="F31" s="35"/>
    </row>
    <row r="32" spans="2:6" hidden="1" x14ac:dyDescent="0.25">
      <c r="B32" s="13"/>
      <c r="C32" s="28"/>
      <c r="D32" s="28"/>
      <c r="E32" s="28"/>
      <c r="F32" s="35" t="str">
        <f t="shared" si="2"/>
        <v>%</v>
      </c>
    </row>
    <row r="33" spans="2:6" hidden="1" x14ac:dyDescent="0.25">
      <c r="B33" s="14"/>
      <c r="C33" s="29"/>
      <c r="D33" s="29"/>
      <c r="E33" s="29"/>
      <c r="F33" s="36" t="str">
        <f t="shared" si="2"/>
        <v>%</v>
      </c>
    </row>
    <row r="34" spans="2:6" x14ac:dyDescent="0.25">
      <c r="B34" s="45" t="s">
        <v>16</v>
      </c>
      <c r="C34" s="46">
        <f>+SUM(C35:C37)</f>
        <v>0</v>
      </c>
      <c r="D34" s="46">
        <f>+SUM(D35:D37)</f>
        <v>1093527</v>
      </c>
      <c r="E34" s="46">
        <f>+SUM(E35:E37)</f>
        <v>715357.67999999993</v>
      </c>
      <c r="F34" s="47">
        <f t="shared" si="0"/>
        <v>0.65417468430134773</v>
      </c>
    </row>
    <row r="35" spans="2:6" x14ac:dyDescent="0.25">
      <c r="B35" s="11" t="s">
        <v>27</v>
      </c>
      <c r="C35" s="27">
        <v>0</v>
      </c>
      <c r="D35" s="27">
        <v>152428</v>
      </c>
      <c r="E35" s="27">
        <v>82762</v>
      </c>
      <c r="F35" s="24">
        <f t="shared" si="0"/>
        <v>0.54295798672159967</v>
      </c>
    </row>
    <row r="36" spans="2:6" x14ac:dyDescent="0.25">
      <c r="B36" s="42" t="s">
        <v>35</v>
      </c>
      <c r="C36" s="43">
        <v>0</v>
      </c>
      <c r="D36" s="43">
        <v>508708</v>
      </c>
      <c r="E36" s="43">
        <v>309979.68</v>
      </c>
      <c r="F36" s="24">
        <f t="shared" si="0"/>
        <v>0.60934697311620811</v>
      </c>
    </row>
    <row r="37" spans="2:6" x14ac:dyDescent="0.25">
      <c r="B37" s="42" t="s">
        <v>36</v>
      </c>
      <c r="C37" s="43">
        <v>0</v>
      </c>
      <c r="D37" s="43">
        <v>432391</v>
      </c>
      <c r="E37" s="43">
        <v>322616</v>
      </c>
      <c r="F37" s="44">
        <f t="shared" si="0"/>
        <v>0.74612098771713564</v>
      </c>
    </row>
    <row r="38" spans="2:6" x14ac:dyDescent="0.25">
      <c r="B38" s="45" t="s">
        <v>15</v>
      </c>
      <c r="C38" s="46">
        <f>+SUM(C39:C46)</f>
        <v>0</v>
      </c>
      <c r="D38" s="46">
        <f>+SUM(D39:D46)</f>
        <v>4621265</v>
      </c>
      <c r="E38" s="46">
        <f>+SUM(E39:E46)</f>
        <v>975744.7799999998</v>
      </c>
      <c r="F38" s="47">
        <f t="shared" si="0"/>
        <v>0.21114235604320458</v>
      </c>
    </row>
    <row r="39" spans="2:6" x14ac:dyDescent="0.25">
      <c r="B39" s="13" t="s">
        <v>26</v>
      </c>
      <c r="C39" s="28">
        <v>0</v>
      </c>
      <c r="D39" s="28">
        <v>5692</v>
      </c>
      <c r="E39" s="28">
        <v>5691.94</v>
      </c>
      <c r="F39" s="35">
        <f t="shared" si="0"/>
        <v>0.99998945888966961</v>
      </c>
    </row>
    <row r="40" spans="2:6" x14ac:dyDescent="0.25">
      <c r="B40" s="13" t="s">
        <v>32</v>
      </c>
      <c r="C40" s="28">
        <v>0</v>
      </c>
      <c r="D40" s="28">
        <v>52650</v>
      </c>
      <c r="E40" s="28">
        <v>27870</v>
      </c>
      <c r="F40" s="35">
        <f t="shared" si="0"/>
        <v>0.52934472934472931</v>
      </c>
    </row>
    <row r="41" spans="2:6" x14ac:dyDescent="0.25">
      <c r="B41" s="13" t="s">
        <v>35</v>
      </c>
      <c r="C41" s="28">
        <v>0</v>
      </c>
      <c r="D41" s="28">
        <v>1399003</v>
      </c>
      <c r="E41" s="28">
        <v>408088.53999999992</v>
      </c>
      <c r="F41" s="35">
        <f t="shared" ref="F41:F43" si="3">IF(D41=0,"%",E41/D41)</f>
        <v>0.29169954603385406</v>
      </c>
    </row>
    <row r="42" spans="2:6" x14ac:dyDescent="0.25">
      <c r="B42" s="13" t="s">
        <v>36</v>
      </c>
      <c r="C42" s="28">
        <v>0</v>
      </c>
      <c r="D42" s="28">
        <v>3163920</v>
      </c>
      <c r="E42" s="28">
        <v>534094.29999999993</v>
      </c>
      <c r="F42" s="35">
        <f t="shared" si="3"/>
        <v>0.16880777642923966</v>
      </c>
    </row>
    <row r="43" spans="2:6" hidden="1" x14ac:dyDescent="0.25">
      <c r="B43" s="13"/>
      <c r="C43" s="28"/>
      <c r="D43" s="28"/>
      <c r="E43" s="28"/>
      <c r="F43" s="35" t="str">
        <f t="shared" si="3"/>
        <v>%</v>
      </c>
    </row>
    <row r="44" spans="2:6" hidden="1" x14ac:dyDescent="0.25">
      <c r="B44" s="13"/>
      <c r="C44" s="28"/>
      <c r="D44" s="28"/>
      <c r="E44" s="28"/>
      <c r="F44" s="35" t="str">
        <f t="shared" si="0"/>
        <v>%</v>
      </c>
    </row>
    <row r="45" spans="2:6" hidden="1" x14ac:dyDescent="0.25">
      <c r="B45" s="13"/>
      <c r="C45" s="28"/>
      <c r="D45" s="28"/>
      <c r="E45" s="28"/>
      <c r="F45" s="35" t="str">
        <f t="shared" si="0"/>
        <v>%</v>
      </c>
    </row>
    <row r="46" spans="2:6" hidden="1" x14ac:dyDescent="0.25">
      <c r="B46" s="13"/>
      <c r="C46" s="28"/>
      <c r="D46" s="28"/>
      <c r="E46" s="28"/>
      <c r="F46" s="35" t="str">
        <f t="shared" si="0"/>
        <v>%</v>
      </c>
    </row>
    <row r="47" spans="2:6" x14ac:dyDescent="0.25">
      <c r="B47" s="48" t="s">
        <v>3</v>
      </c>
      <c r="C47" s="49">
        <f>+C38+C34+C29+C16+C14+C9</f>
        <v>312800711</v>
      </c>
      <c r="D47" s="49">
        <f t="shared" ref="D47:E47" si="4">+D38+D34+D29+D16+D14+D9</f>
        <v>362893029</v>
      </c>
      <c r="E47" s="49">
        <f t="shared" si="4"/>
        <v>112947175.7</v>
      </c>
      <c r="F47" s="50">
        <f t="shared" si="0"/>
        <v>0.31124096269151535</v>
      </c>
    </row>
    <row r="48" spans="2:6" x14ac:dyDescent="0.25">
      <c r="B48" s="37" t="s">
        <v>38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10"/>
  <sheetViews>
    <sheetView showGridLines="0" zoomScaleNormal="100" workbookViewId="0">
      <selection activeCell="B2" sqref="B2:F2"/>
    </sheetView>
  </sheetViews>
  <sheetFormatPr baseColWidth="10" defaultRowHeight="15" x14ac:dyDescent="0.25"/>
  <cols>
    <col min="2" max="2" width="68.140625" customWidth="1"/>
    <col min="5" max="5" width="12.42578125" customWidth="1"/>
  </cols>
  <sheetData>
    <row r="2" spans="2:6" ht="70.5" customHeight="1" x14ac:dyDescent="0.25">
      <c r="B2" s="67" t="s">
        <v>8</v>
      </c>
      <c r="C2" s="67"/>
      <c r="D2" s="67"/>
      <c r="E2" s="67"/>
      <c r="F2" s="67"/>
    </row>
    <row r="5" spans="2:6" ht="38.25" x14ac:dyDescent="0.25">
      <c r="B5" s="8" t="s">
        <v>4</v>
      </c>
      <c r="C5" s="8" t="s">
        <v>1</v>
      </c>
      <c r="D5" s="8" t="s">
        <v>2</v>
      </c>
      <c r="E5" s="10" t="s">
        <v>7</v>
      </c>
      <c r="F5" s="10" t="s">
        <v>5</v>
      </c>
    </row>
    <row r="6" spans="2:6" x14ac:dyDescent="0.25">
      <c r="B6" s="2" t="s">
        <v>0</v>
      </c>
      <c r="C6" s="3">
        <f>+SUM(C7:C8)</f>
        <v>0</v>
      </c>
      <c r="D6" s="3">
        <f t="shared" ref="D6:E6" si="0">+SUM(D7:D8)</f>
        <v>0</v>
      </c>
      <c r="E6" s="3">
        <f t="shared" si="0"/>
        <v>0</v>
      </c>
      <c r="F6" s="6" t="e">
        <f>E6/D6</f>
        <v>#DIV/0!</v>
      </c>
    </row>
    <row r="7" spans="2:6" x14ac:dyDescent="0.25">
      <c r="B7" s="22"/>
      <c r="C7" s="12"/>
      <c r="D7" s="12"/>
      <c r="E7" s="12"/>
      <c r="F7" s="19" t="e">
        <f>E7/D7</f>
        <v>#DIV/0!</v>
      </c>
    </row>
    <row r="8" spans="2:6" x14ac:dyDescent="0.25">
      <c r="B8" s="14"/>
      <c r="C8" s="15"/>
      <c r="D8" s="15"/>
      <c r="E8" s="15"/>
      <c r="F8" s="20" t="e">
        <f>E8/D8</f>
        <v>#DIV/0!</v>
      </c>
    </row>
    <row r="9" spans="2:6" x14ac:dyDescent="0.25">
      <c r="B9" s="4" t="s">
        <v>3</v>
      </c>
      <c r="C9" s="5">
        <f>+C6</f>
        <v>0</v>
      </c>
      <c r="D9" s="5">
        <f t="shared" ref="D9:E9" si="1">+D6</f>
        <v>0</v>
      </c>
      <c r="E9" s="5">
        <f t="shared" si="1"/>
        <v>0</v>
      </c>
      <c r="F9" s="7" t="e">
        <f>E9/D9</f>
        <v>#DIV/0!</v>
      </c>
    </row>
    <row r="10" spans="2:6" x14ac:dyDescent="0.25">
      <c r="B10" s="1" t="s">
        <v>6</v>
      </c>
    </row>
  </sheetData>
  <mergeCells count="1">
    <mergeCell ref="B2:F2"/>
  </mergeCells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82.28515625" bestFit="1" customWidth="1"/>
    <col min="3" max="4" width="12.7109375" bestFit="1" customWidth="1"/>
    <col min="5" max="5" width="15.7109375" customWidth="1"/>
    <col min="6" max="6" width="12.28515625" customWidth="1"/>
  </cols>
  <sheetData>
    <row r="5" spans="2:6" ht="75" customHeight="1" x14ac:dyDescent="0.25">
      <c r="B5" s="67" t="s">
        <v>43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x14ac:dyDescent="0.25">
      <c r="B9" s="45" t="s">
        <v>20</v>
      </c>
      <c r="C9" s="46">
        <f>+C10</f>
        <v>0</v>
      </c>
      <c r="D9" s="46">
        <f t="shared" ref="D9:E9" si="0">+D10</f>
        <v>16033402</v>
      </c>
      <c r="E9" s="46">
        <f t="shared" si="0"/>
        <v>12064308.599999998</v>
      </c>
      <c r="F9" s="47">
        <f t="shared" ref="F9:F10" si="1">IF(E9=0,"%",E9/D9)</f>
        <v>0.75244845728935117</v>
      </c>
    </row>
    <row r="10" spans="2:6" x14ac:dyDescent="0.25">
      <c r="B10" s="11" t="s">
        <v>36</v>
      </c>
      <c r="C10" s="27">
        <v>0</v>
      </c>
      <c r="D10" s="27">
        <v>16033402</v>
      </c>
      <c r="E10" s="27">
        <v>12064308.599999998</v>
      </c>
      <c r="F10" s="24">
        <f t="shared" si="1"/>
        <v>0.75244845728935117</v>
      </c>
    </row>
    <row r="11" spans="2:6" x14ac:dyDescent="0.25">
      <c r="B11" s="45" t="s">
        <v>18</v>
      </c>
      <c r="C11" s="46">
        <f>++C12</f>
        <v>0</v>
      </c>
      <c r="D11" s="46">
        <f t="shared" ref="D11:E11" si="2">++D12</f>
        <v>68790884</v>
      </c>
      <c r="E11" s="46">
        <f t="shared" si="2"/>
        <v>5836681.5299999993</v>
      </c>
      <c r="F11" s="47">
        <f t="shared" ref="F11:F12" si="3">IF(E11=0,"%",E11/D11)</f>
        <v>8.4846729546316044E-2</v>
      </c>
    </row>
    <row r="12" spans="2:6" x14ac:dyDescent="0.25">
      <c r="B12" s="11" t="s">
        <v>36</v>
      </c>
      <c r="C12" s="27">
        <v>0</v>
      </c>
      <c r="D12" s="27">
        <v>68790884</v>
      </c>
      <c r="E12" s="27">
        <v>5836681.5299999993</v>
      </c>
      <c r="F12" s="24">
        <f t="shared" si="3"/>
        <v>8.4846729546316044E-2</v>
      </c>
    </row>
    <row r="13" spans="2:6" x14ac:dyDescent="0.25">
      <c r="B13" s="45" t="s">
        <v>15</v>
      </c>
      <c r="C13" s="46">
        <f>+C14</f>
        <v>153071449</v>
      </c>
      <c r="D13" s="46">
        <f t="shared" ref="D13:E13" si="4">+D14</f>
        <v>339344030</v>
      </c>
      <c r="E13" s="46">
        <f t="shared" si="4"/>
        <v>9464191.0999999996</v>
      </c>
      <c r="F13" s="47">
        <f t="shared" ref="F13:F14" si="5">IF(E13=0,"%",E13/D13)</f>
        <v>2.7889664362151883E-2</v>
      </c>
    </row>
    <row r="14" spans="2:6" x14ac:dyDescent="0.25">
      <c r="B14" s="11" t="s">
        <v>36</v>
      </c>
      <c r="C14" s="27">
        <v>153071449</v>
      </c>
      <c r="D14" s="27">
        <v>339344030</v>
      </c>
      <c r="E14" s="27">
        <v>9464191.0999999996</v>
      </c>
      <c r="F14" s="24">
        <f t="shared" si="5"/>
        <v>2.7889664362151883E-2</v>
      </c>
    </row>
    <row r="15" spans="2:6" x14ac:dyDescent="0.25">
      <c r="B15" s="48" t="s">
        <v>3</v>
      </c>
      <c r="C15" s="49">
        <f>+C13+C11+C9</f>
        <v>153071449</v>
      </c>
      <c r="D15" s="49">
        <f t="shared" ref="D15:E15" si="6">+D13+D11+D9</f>
        <v>424168316</v>
      </c>
      <c r="E15" s="49">
        <f t="shared" si="6"/>
        <v>27365181.229999997</v>
      </c>
      <c r="F15" s="50">
        <f t="shared" ref="F15" si="7">IF(D15=0,"%",E15/D15)</f>
        <v>6.4514911175025141E-2</v>
      </c>
    </row>
    <row r="16" spans="2:6" x14ac:dyDescent="0.25">
      <c r="B16" s="37" t="s">
        <v>38</v>
      </c>
    </row>
  </sheetData>
  <mergeCells count="1">
    <mergeCell ref="B5:F5"/>
  </mergeCells>
  <pageMargins left="0.7" right="0.7" top="0.75" bottom="0.75" header="0.3" footer="0.3"/>
  <pageSetup paperSize="9" scale="7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F37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2" max="2" width="110.5703125" bestFit="1" customWidth="1"/>
    <col min="3" max="4" width="14.140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7" t="s">
        <v>41</v>
      </c>
      <c r="C5" s="67"/>
      <c r="D5" s="67"/>
      <c r="E5" s="67"/>
      <c r="F5" s="67"/>
    </row>
    <row r="7" spans="2:6" x14ac:dyDescent="0.25">
      <c r="E7" s="64"/>
      <c r="F7" s="66" t="s">
        <v>22</v>
      </c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hidden="1" x14ac:dyDescent="0.25">
      <c r="B9" s="45" t="s">
        <v>20</v>
      </c>
      <c r="C9" s="46">
        <f>+C10</f>
        <v>0</v>
      </c>
      <c r="D9" s="46">
        <f t="shared" ref="D9:E9" si="0">+D10</f>
        <v>0</v>
      </c>
      <c r="E9" s="46">
        <f t="shared" si="0"/>
        <v>0</v>
      </c>
      <c r="F9" s="47" t="str">
        <f t="shared" ref="F9:F36" si="1">IF(E9=0,"%",E9/D9)</f>
        <v>%</v>
      </c>
    </row>
    <row r="10" spans="2:6" hidden="1" x14ac:dyDescent="0.25">
      <c r="B10" s="26"/>
      <c r="C10" s="27"/>
      <c r="D10" s="27"/>
      <c r="E10" s="27"/>
      <c r="F10" s="24" t="str">
        <f t="shared" si="1"/>
        <v>%</v>
      </c>
    </row>
    <row r="11" spans="2:6" x14ac:dyDescent="0.25">
      <c r="B11" s="45" t="s">
        <v>18</v>
      </c>
      <c r="C11" s="46">
        <f>+SUM(C12:C22)</f>
        <v>0</v>
      </c>
      <c r="D11" s="46">
        <f>+SUM(D12:D22)</f>
        <v>512781409</v>
      </c>
      <c r="E11" s="46">
        <f>+SUM(E12:E22)</f>
        <v>237612550.52000007</v>
      </c>
      <c r="F11" s="47">
        <f t="shared" ref="F11:F12" si="2">IF(E11=0,"%",E11/D11)</f>
        <v>0.46337980735959183</v>
      </c>
    </row>
    <row r="12" spans="2:6" x14ac:dyDescent="0.25">
      <c r="B12" s="26" t="s">
        <v>25</v>
      </c>
      <c r="C12" s="27">
        <v>0</v>
      </c>
      <c r="D12" s="27">
        <v>23104070</v>
      </c>
      <c r="E12" s="27">
        <v>9239814.7100000009</v>
      </c>
      <c r="F12" s="24">
        <f t="shared" si="2"/>
        <v>0.39992151642546103</v>
      </c>
    </row>
    <row r="13" spans="2:6" x14ac:dyDescent="0.25">
      <c r="B13" s="25" t="s">
        <v>26</v>
      </c>
      <c r="C13" s="28">
        <v>0</v>
      </c>
      <c r="D13" s="28">
        <v>58087421</v>
      </c>
      <c r="E13" s="28">
        <v>27056050.150000002</v>
      </c>
      <c r="F13" s="35">
        <f t="shared" si="1"/>
        <v>0.46578156998913761</v>
      </c>
    </row>
    <row r="14" spans="2:6" x14ac:dyDescent="0.25">
      <c r="B14" s="25" t="s">
        <v>27</v>
      </c>
      <c r="C14" s="28">
        <v>0</v>
      </c>
      <c r="D14" s="28">
        <v>4859702</v>
      </c>
      <c r="E14" s="28">
        <v>2471781.3800000004</v>
      </c>
      <c r="F14" s="35">
        <f t="shared" si="1"/>
        <v>0.50862817925872827</v>
      </c>
    </row>
    <row r="15" spans="2:6" x14ac:dyDescent="0.25">
      <c r="B15" s="25" t="s">
        <v>28</v>
      </c>
      <c r="C15" s="28">
        <v>0</v>
      </c>
      <c r="D15" s="28">
        <v>163832</v>
      </c>
      <c r="E15" s="28">
        <v>92861.78</v>
      </c>
      <c r="F15" s="35">
        <f t="shared" si="1"/>
        <v>0.56681100151374575</v>
      </c>
    </row>
    <row r="16" spans="2:6" x14ac:dyDescent="0.25">
      <c r="B16" s="25" t="s">
        <v>29</v>
      </c>
      <c r="C16" s="28">
        <v>0</v>
      </c>
      <c r="D16" s="28">
        <v>38580789</v>
      </c>
      <c r="E16" s="28">
        <v>18545669.189999998</v>
      </c>
      <c r="F16" s="35">
        <f t="shared" si="1"/>
        <v>0.4806969911890604</v>
      </c>
    </row>
    <row r="17" spans="2:6" x14ac:dyDescent="0.25">
      <c r="B17" s="25" t="s">
        <v>30</v>
      </c>
      <c r="C17" s="28">
        <v>0</v>
      </c>
      <c r="D17" s="28">
        <v>17831406</v>
      </c>
      <c r="E17" s="28">
        <v>7796604.9500000002</v>
      </c>
      <c r="F17" s="35">
        <f t="shared" si="1"/>
        <v>0.43724005555142426</v>
      </c>
    </row>
    <row r="18" spans="2:6" x14ac:dyDescent="0.25">
      <c r="B18" s="25" t="s">
        <v>32</v>
      </c>
      <c r="C18" s="28">
        <v>0</v>
      </c>
      <c r="D18" s="28">
        <v>13279450</v>
      </c>
      <c r="E18" s="28">
        <v>3578972.4699999997</v>
      </c>
      <c r="F18" s="35">
        <f t="shared" si="1"/>
        <v>0.26951210102828049</v>
      </c>
    </row>
    <row r="19" spans="2:6" x14ac:dyDescent="0.25">
      <c r="B19" s="25" t="s">
        <v>33</v>
      </c>
      <c r="C19" s="28">
        <v>0</v>
      </c>
      <c r="D19" s="28">
        <v>638271</v>
      </c>
      <c r="E19" s="28">
        <v>583750</v>
      </c>
      <c r="F19" s="35">
        <f t="shared" si="1"/>
        <v>0.91458017049184437</v>
      </c>
    </row>
    <row r="20" spans="2:6" x14ac:dyDescent="0.25">
      <c r="B20" s="25" t="s">
        <v>34</v>
      </c>
      <c r="C20" s="28">
        <v>0</v>
      </c>
      <c r="D20" s="28">
        <v>5962766</v>
      </c>
      <c r="E20" s="28">
        <v>2347605.5299999998</v>
      </c>
      <c r="F20" s="35">
        <f t="shared" si="1"/>
        <v>0.39371082648556055</v>
      </c>
    </row>
    <row r="21" spans="2:6" x14ac:dyDescent="0.25">
      <c r="B21" s="25" t="s">
        <v>35</v>
      </c>
      <c r="C21" s="28">
        <v>0</v>
      </c>
      <c r="D21" s="28">
        <v>2783243</v>
      </c>
      <c r="E21" s="28">
        <v>805445.20000000007</v>
      </c>
      <c r="F21" s="35">
        <f t="shared" si="1"/>
        <v>0.28939090118972727</v>
      </c>
    </row>
    <row r="22" spans="2:6" x14ac:dyDescent="0.25">
      <c r="B22" s="25" t="s">
        <v>36</v>
      </c>
      <c r="C22" s="28">
        <v>0</v>
      </c>
      <c r="D22" s="28">
        <v>347490459</v>
      </c>
      <c r="E22" s="28">
        <v>165093995.16000006</v>
      </c>
      <c r="F22" s="35">
        <f t="shared" si="1"/>
        <v>0.47510367805522985</v>
      </c>
    </row>
    <row r="23" spans="2:6" x14ac:dyDescent="0.25">
      <c r="B23" s="45" t="s">
        <v>17</v>
      </c>
      <c r="C23" s="46">
        <f>+C24</f>
        <v>0</v>
      </c>
      <c r="D23" s="46">
        <f t="shared" ref="D23:E25" si="3">+D24</f>
        <v>270154</v>
      </c>
      <c r="E23" s="46">
        <f t="shared" si="3"/>
        <v>0</v>
      </c>
      <c r="F23" s="47" t="str">
        <f t="shared" ref="F23:F24" si="4">IF(E23=0,"%",E23/D23)</f>
        <v>%</v>
      </c>
    </row>
    <row r="24" spans="2:6" x14ac:dyDescent="0.25">
      <c r="B24" s="25" t="s">
        <v>36</v>
      </c>
      <c r="C24" s="28">
        <v>0</v>
      </c>
      <c r="D24" s="28">
        <v>270154</v>
      </c>
      <c r="E24" s="28">
        <v>0</v>
      </c>
      <c r="F24" s="35" t="str">
        <f t="shared" si="4"/>
        <v>%</v>
      </c>
    </row>
    <row r="25" spans="2:6" x14ac:dyDescent="0.25">
      <c r="B25" s="45" t="s">
        <v>16</v>
      </c>
      <c r="C25" s="46">
        <f>+C26</f>
        <v>0</v>
      </c>
      <c r="D25" s="46">
        <f t="shared" si="3"/>
        <v>5250</v>
      </c>
      <c r="E25" s="46">
        <f t="shared" si="3"/>
        <v>0</v>
      </c>
      <c r="F25" s="47" t="str">
        <f t="shared" si="1"/>
        <v>%</v>
      </c>
    </row>
    <row r="26" spans="2:6" x14ac:dyDescent="0.25">
      <c r="B26" s="25" t="s">
        <v>36</v>
      </c>
      <c r="C26" s="28">
        <v>0</v>
      </c>
      <c r="D26" s="28">
        <v>5250</v>
      </c>
      <c r="E26" s="28">
        <v>0</v>
      </c>
      <c r="F26" s="35" t="str">
        <f t="shared" si="1"/>
        <v>%</v>
      </c>
    </row>
    <row r="27" spans="2:6" x14ac:dyDescent="0.25">
      <c r="B27" s="45" t="s">
        <v>15</v>
      </c>
      <c r="C27" s="46">
        <f>+SUM(C28:C35)</f>
        <v>0</v>
      </c>
      <c r="D27" s="46">
        <f>+SUM(D28:D35)</f>
        <v>10578689</v>
      </c>
      <c r="E27" s="46">
        <f>+SUM(E28:E35)</f>
        <v>1971282.04</v>
      </c>
      <c r="F27" s="47">
        <f t="shared" si="1"/>
        <v>0.18634464440726067</v>
      </c>
    </row>
    <row r="28" spans="2:6" x14ac:dyDescent="0.25">
      <c r="B28" s="26" t="s">
        <v>25</v>
      </c>
      <c r="C28" s="27">
        <v>0</v>
      </c>
      <c r="D28" s="27">
        <v>1491400</v>
      </c>
      <c r="E28" s="27">
        <v>100843</v>
      </c>
      <c r="F28" s="24">
        <f t="shared" si="1"/>
        <v>6.7616333646238438E-2</v>
      </c>
    </row>
    <row r="29" spans="2:6" x14ac:dyDescent="0.25">
      <c r="B29" s="25" t="s">
        <v>26</v>
      </c>
      <c r="C29" s="28">
        <v>0</v>
      </c>
      <c r="D29" s="28">
        <v>872800</v>
      </c>
      <c r="E29" s="28">
        <v>224749.76</v>
      </c>
      <c r="F29" s="35">
        <f>IF(E29=0,"%",E29/D29)</f>
        <v>0.25750430797433549</v>
      </c>
    </row>
    <row r="30" spans="2:6" x14ac:dyDescent="0.25">
      <c r="B30" s="25" t="s">
        <v>27</v>
      </c>
      <c r="C30" s="28">
        <v>0</v>
      </c>
      <c r="D30" s="28">
        <v>372000</v>
      </c>
      <c r="E30" s="28">
        <v>85810</v>
      </c>
      <c r="F30" s="35">
        <f t="shared" ref="F30" si="5">IF(E30=0,"%",E30/D30)</f>
        <v>0.2306720430107527</v>
      </c>
    </row>
    <row r="31" spans="2:6" x14ac:dyDescent="0.25">
      <c r="B31" s="25" t="s">
        <v>28</v>
      </c>
      <c r="C31" s="28">
        <v>0</v>
      </c>
      <c r="D31" s="28">
        <v>30000</v>
      </c>
      <c r="E31" s="28">
        <v>29450</v>
      </c>
      <c r="F31" s="35">
        <f t="shared" si="1"/>
        <v>0.98166666666666669</v>
      </c>
    </row>
    <row r="32" spans="2:6" x14ac:dyDescent="0.25">
      <c r="B32" s="25" t="s">
        <v>29</v>
      </c>
      <c r="C32" s="28">
        <v>0</v>
      </c>
      <c r="D32" s="28">
        <v>1865816</v>
      </c>
      <c r="E32" s="28">
        <v>33480</v>
      </c>
      <c r="F32" s="35">
        <f t="shared" si="1"/>
        <v>1.7943891573445614E-2</v>
      </c>
    </row>
    <row r="33" spans="2:6" x14ac:dyDescent="0.25">
      <c r="B33" s="25" t="s">
        <v>30</v>
      </c>
      <c r="C33" s="28">
        <v>0</v>
      </c>
      <c r="D33" s="28">
        <v>4000</v>
      </c>
      <c r="E33" s="28">
        <v>0</v>
      </c>
      <c r="F33" s="35" t="str">
        <f t="shared" si="1"/>
        <v>%</v>
      </c>
    </row>
    <row r="34" spans="2:6" x14ac:dyDescent="0.25">
      <c r="B34" s="25" t="s">
        <v>36</v>
      </c>
      <c r="C34" s="28">
        <v>0</v>
      </c>
      <c r="D34" s="28">
        <v>5942673</v>
      </c>
      <c r="E34" s="28">
        <v>1496949.28</v>
      </c>
      <c r="F34" s="35">
        <f t="shared" si="1"/>
        <v>0.25189830906058602</v>
      </c>
    </row>
    <row r="35" spans="2:6" hidden="1" x14ac:dyDescent="0.25">
      <c r="B35" s="25"/>
      <c r="C35" s="28"/>
      <c r="D35" s="28"/>
      <c r="E35" s="28"/>
      <c r="F35" s="35" t="str">
        <f t="shared" si="1"/>
        <v>%</v>
      </c>
    </row>
    <row r="36" spans="2:6" x14ac:dyDescent="0.25">
      <c r="B36" s="48" t="s">
        <v>3</v>
      </c>
      <c r="C36" s="49">
        <f>+C27+C25+C23+C11+C9</f>
        <v>0</v>
      </c>
      <c r="D36" s="49">
        <f t="shared" ref="D36:E36" si="6">+D27+D25+D23+D11+D9</f>
        <v>523635502</v>
      </c>
      <c r="E36" s="49">
        <f t="shared" si="6"/>
        <v>239583832.56000006</v>
      </c>
      <c r="F36" s="50">
        <f t="shared" si="1"/>
        <v>0.45753932199959974</v>
      </c>
    </row>
    <row r="37" spans="2:6" x14ac:dyDescent="0.25">
      <c r="B37" s="37" t="s">
        <v>38</v>
      </c>
    </row>
  </sheetData>
  <mergeCells count="1">
    <mergeCell ref="B5:F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5:F16"/>
  <sheetViews>
    <sheetView showGridLines="0" zoomScale="120" zoomScaleNormal="120" workbookViewId="0">
      <selection activeCell="B8" sqref="B8"/>
    </sheetView>
  </sheetViews>
  <sheetFormatPr baseColWidth="10" defaultRowHeight="15" x14ac:dyDescent="0.25"/>
  <cols>
    <col min="1" max="1" width="2.42578125" customWidth="1"/>
    <col min="2" max="2" width="85.28515625" bestFit="1" customWidth="1"/>
    <col min="5" max="5" width="15.7109375" customWidth="1"/>
    <col min="6" max="6" width="12.28515625" customWidth="1"/>
  </cols>
  <sheetData>
    <row r="5" spans="2:6" ht="60" customHeight="1" x14ac:dyDescent="0.25">
      <c r="B5" s="68" t="s">
        <v>40</v>
      </c>
      <c r="C5" s="68"/>
      <c r="D5" s="68"/>
      <c r="E5" s="68"/>
      <c r="F5" s="68"/>
    </row>
    <row r="8" spans="2:6" ht="38.25" x14ac:dyDescent="0.25">
      <c r="B8" s="51" t="s">
        <v>4</v>
      </c>
      <c r="C8" s="51" t="s">
        <v>1</v>
      </c>
      <c r="D8" s="51" t="s">
        <v>2</v>
      </c>
      <c r="E8" s="53" t="s">
        <v>42</v>
      </c>
      <c r="F8" s="53" t="s">
        <v>5</v>
      </c>
    </row>
    <row r="9" spans="2:6" x14ac:dyDescent="0.25">
      <c r="B9" s="45" t="s">
        <v>21</v>
      </c>
      <c r="C9" s="46">
        <f>SUM(C10:C11)</f>
        <v>0</v>
      </c>
      <c r="D9" s="46">
        <f t="shared" ref="D9:E9" si="0">SUM(D10:D11)</f>
        <v>2168973</v>
      </c>
      <c r="E9" s="46">
        <f t="shared" si="0"/>
        <v>0</v>
      </c>
      <c r="F9" s="47" t="str">
        <f t="shared" ref="F9:F15" si="1">IF(E9=0,"%",E9/D9)</f>
        <v>%</v>
      </c>
    </row>
    <row r="10" spans="2:6" x14ac:dyDescent="0.25">
      <c r="B10" s="25" t="s">
        <v>25</v>
      </c>
      <c r="C10" s="28">
        <v>0</v>
      </c>
      <c r="D10" s="28">
        <v>1410005</v>
      </c>
      <c r="E10" s="28">
        <v>0</v>
      </c>
      <c r="F10" s="35" t="str">
        <f t="shared" si="1"/>
        <v>%</v>
      </c>
    </row>
    <row r="11" spans="2:6" x14ac:dyDescent="0.25">
      <c r="B11" s="55" t="s">
        <v>26</v>
      </c>
      <c r="C11" s="29">
        <v>0</v>
      </c>
      <c r="D11" s="29">
        <v>758968</v>
      </c>
      <c r="E11" s="29">
        <v>0</v>
      </c>
      <c r="F11" s="36" t="str">
        <f t="shared" si="1"/>
        <v>%</v>
      </c>
    </row>
    <row r="12" spans="2:6" x14ac:dyDescent="0.25">
      <c r="B12" s="45" t="s">
        <v>15</v>
      </c>
      <c r="C12" s="46">
        <f>SUM(C13:C14)</f>
        <v>0</v>
      </c>
      <c r="D12" s="46">
        <f t="shared" ref="D12:E12" si="2">SUM(D13:D14)</f>
        <v>109080</v>
      </c>
      <c r="E12" s="46">
        <f t="shared" si="2"/>
        <v>0</v>
      </c>
      <c r="F12" s="56" t="str">
        <f t="shared" si="1"/>
        <v>%</v>
      </c>
    </row>
    <row r="13" spans="2:6" x14ac:dyDescent="0.25">
      <c r="B13" s="25" t="s">
        <v>25</v>
      </c>
      <c r="C13" s="28">
        <v>0</v>
      </c>
      <c r="D13" s="28">
        <v>59080</v>
      </c>
      <c r="E13" s="28">
        <v>0</v>
      </c>
      <c r="F13" s="35" t="str">
        <f t="shared" si="1"/>
        <v>%</v>
      </c>
    </row>
    <row r="14" spans="2:6" x14ac:dyDescent="0.25">
      <c r="B14" s="55" t="s">
        <v>26</v>
      </c>
      <c r="C14" s="29">
        <v>0</v>
      </c>
      <c r="D14" s="29">
        <v>50000</v>
      </c>
      <c r="E14" s="29">
        <v>0</v>
      </c>
      <c r="F14" s="36" t="str">
        <f t="shared" si="1"/>
        <v>%</v>
      </c>
    </row>
    <row r="15" spans="2:6" x14ac:dyDescent="0.25">
      <c r="B15" s="48" t="s">
        <v>3</v>
      </c>
      <c r="C15" s="49">
        <f>+C12+C9</f>
        <v>0</v>
      </c>
      <c r="D15" s="49">
        <f t="shared" ref="D15:E15" si="3">+D12+D9</f>
        <v>2278053</v>
      </c>
      <c r="E15" s="49">
        <f t="shared" si="3"/>
        <v>0</v>
      </c>
      <c r="F15" s="50" t="str">
        <f t="shared" si="1"/>
        <v>%</v>
      </c>
    </row>
    <row r="16" spans="2:6" x14ac:dyDescent="0.25">
      <c r="B16" s="37" t="s">
        <v>38</v>
      </c>
    </row>
  </sheetData>
  <mergeCells count="1">
    <mergeCell ref="B5:F5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TODA FUENTE</vt:lpstr>
      <vt:lpstr>RO</vt:lpstr>
      <vt:lpstr>RDR</vt:lpstr>
      <vt:lpstr>ROOC</vt:lpstr>
      <vt:lpstr>ROCC</vt:lpstr>
      <vt:lpstr>DYT</vt:lpstr>
      <vt:lpstr>RD</vt:lpstr>
      <vt:lpstr>RDR!Área_de_impresión</vt:lpstr>
      <vt:lpstr>RO!Área_de_impresión</vt:lpstr>
      <vt:lpstr>ROCC!Área_de_impresión</vt:lpstr>
      <vt:lpstr>ROOC!Área_de_impresión</vt:lpstr>
      <vt:lpstr>'TODA FUENTE'!Área_de_impresión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DAMIAN VICENTE GALLO</dc:creator>
  <cp:lastModifiedBy>admin</cp:lastModifiedBy>
  <cp:lastPrinted>2014-05-15T18:05:16Z</cp:lastPrinted>
  <dcterms:created xsi:type="dcterms:W3CDTF">2013-07-12T22:51:31Z</dcterms:created>
  <dcterms:modified xsi:type="dcterms:W3CDTF">2020-09-23T03:45:03Z</dcterms:modified>
</cp:coreProperties>
</file>