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1\8.- Informacion Portal MINSA - Transparencia\PpR - Pliego MINSA 2021\1. Enero - 2021\"/>
    </mc:Choice>
  </mc:AlternateContent>
  <xr:revisionPtr revIDLastSave="0" documentId="13_ncr:1_{ABFD7B87-E8DB-457C-9612-496797D6B2AE}" xr6:coauthVersionLast="46" xr6:coauthVersionMax="46" xr10:uidLastSave="{00000000-0000-0000-0000-000000000000}"/>
  <bookViews>
    <workbookView xWindow="-120" yWindow="-120" windowWidth="29040" windowHeight="15840" activeTab="5" xr2:uid="{00000000-000D-0000-FFFF-FFFF00000000}"/>
  </bookViews>
  <sheets>
    <sheet name="TODA FUENTE" sheetId="1" r:id="rId1"/>
    <sheet name="RO" sheetId="2" r:id="rId2"/>
    <sheet name="RDR" sheetId="3" r:id="rId3"/>
    <sheet name="ROCC" sheetId="8" r:id="rId4"/>
    <sheet name="ROOC" sheetId="4" state="hidden" r:id="rId5"/>
    <sheet name="DYT" sheetId="5" r:id="rId6"/>
    <sheet name="RD" sheetId="7" state="hidden" r:id="rId7"/>
  </sheets>
  <definedNames>
    <definedName name="_xlnm.Print_Area" localSheetId="2">RDR!$B$5:$F$48</definedName>
    <definedName name="_xlnm.Print_Area" localSheetId="1">RO!$B$5:$F$85</definedName>
    <definedName name="_xlnm.Print_Area" localSheetId="3">ROCC!$B$5:$F$24</definedName>
    <definedName name="_xlnm.Print_Area" localSheetId="4">ROOC!$B$2:$F$10</definedName>
    <definedName name="_xlnm.Print_Area" localSheetId="0">'TODA FUENTE'!$B$5:$F$76</definedName>
  </definedNames>
  <calcPr calcId="191029"/>
</workbook>
</file>

<file path=xl/calcChain.xml><?xml version="1.0" encoding="utf-8"?>
<calcChain xmlns="http://schemas.openxmlformats.org/spreadsheetml/2006/main">
  <c r="F22" i="5" l="1"/>
  <c r="F29" i="5"/>
  <c r="E23" i="8"/>
  <c r="D23" i="8"/>
  <c r="F23" i="8" s="1"/>
  <c r="C23" i="8"/>
  <c r="D19" i="8"/>
  <c r="C19" i="8"/>
  <c r="E19" i="8"/>
  <c r="D12" i="8"/>
  <c r="C12" i="8"/>
  <c r="E12" i="8"/>
  <c r="E9" i="8"/>
  <c r="D9" i="8"/>
  <c r="F9" i="8" s="1"/>
  <c r="C9" i="8"/>
  <c r="E15" i="8"/>
  <c r="F15" i="8" s="1"/>
  <c r="D15" i="8"/>
  <c r="C15" i="8"/>
  <c r="F20" i="8"/>
  <c r="F36" i="3"/>
  <c r="F11" i="3"/>
  <c r="F51" i="2"/>
  <c r="F50" i="2"/>
  <c r="F49" i="2"/>
  <c r="F48" i="2"/>
  <c r="F36" i="2"/>
  <c r="C46" i="2"/>
  <c r="D46" i="2"/>
  <c r="E46" i="2"/>
  <c r="F47" i="1"/>
  <c r="F46" i="1"/>
  <c r="F45" i="1"/>
  <c r="F44" i="1"/>
  <c r="F43" i="1"/>
  <c r="F42" i="1"/>
  <c r="F32" i="1"/>
  <c r="C39" i="1"/>
  <c r="D39" i="1"/>
  <c r="E39" i="1"/>
  <c r="F19" i="8" l="1"/>
  <c r="F12" i="8"/>
  <c r="F14" i="7"/>
  <c r="F13" i="7"/>
  <c r="E12" i="7"/>
  <c r="F12" i="7" s="1"/>
  <c r="D12" i="7"/>
  <c r="C12" i="7"/>
  <c r="E23" i="5"/>
  <c r="D23" i="5"/>
  <c r="C23" i="5"/>
  <c r="C34" i="3"/>
  <c r="D34" i="3"/>
  <c r="E34" i="3"/>
  <c r="F70" i="2"/>
  <c r="E69" i="2"/>
  <c r="F69" i="2" s="1"/>
  <c r="D69" i="2"/>
  <c r="C69" i="2"/>
  <c r="E62" i="1"/>
  <c r="F62" i="1" s="1"/>
  <c r="D62" i="1"/>
  <c r="C62" i="1"/>
  <c r="F63" i="1"/>
  <c r="F32" i="3" l="1"/>
  <c r="F24" i="1"/>
  <c r="F23" i="1"/>
  <c r="F30" i="5" l="1"/>
  <c r="F27" i="5"/>
  <c r="F24" i="5"/>
  <c r="F23" i="5"/>
  <c r="C32" i="2"/>
  <c r="D32" i="2"/>
  <c r="E32" i="2"/>
  <c r="C25" i="1"/>
  <c r="D25" i="1"/>
  <c r="E25" i="1"/>
  <c r="E11" i="5" l="1"/>
  <c r="D11" i="5"/>
  <c r="C11" i="5"/>
  <c r="E9" i="5"/>
  <c r="D9" i="5"/>
  <c r="C9" i="5"/>
  <c r="E58" i="2"/>
  <c r="D58" i="2"/>
  <c r="C58" i="2"/>
  <c r="E51" i="1"/>
  <c r="D51" i="1"/>
  <c r="C51" i="1"/>
  <c r="F58" i="1"/>
  <c r="F57" i="1"/>
  <c r="F56" i="1"/>
  <c r="C64" i="1"/>
  <c r="D64" i="1"/>
  <c r="E64" i="1"/>
  <c r="F15" i="5" l="1"/>
  <c r="F14" i="5"/>
  <c r="F13" i="5"/>
  <c r="F12" i="5"/>
  <c r="F11" i="5"/>
  <c r="F42" i="3"/>
  <c r="F33" i="3" l="1"/>
  <c r="E29" i="3"/>
  <c r="D29" i="3"/>
  <c r="C29" i="3"/>
  <c r="F43" i="3" l="1"/>
  <c r="E9" i="7" l="1"/>
  <c r="D9" i="7"/>
  <c r="C9" i="7"/>
  <c r="F41" i="3"/>
  <c r="F30" i="3"/>
  <c r="F46" i="3"/>
  <c r="F45" i="3"/>
  <c r="F44" i="3"/>
  <c r="F40" i="3"/>
  <c r="F39" i="3"/>
  <c r="F37" i="3"/>
  <c r="F35" i="3"/>
  <c r="F28" i="3"/>
  <c r="F27" i="3"/>
  <c r="F26" i="3"/>
  <c r="F25" i="3"/>
  <c r="F24" i="3"/>
  <c r="F23" i="3"/>
  <c r="F22" i="3"/>
  <c r="F21" i="3"/>
  <c r="F20" i="3"/>
  <c r="F19" i="3"/>
  <c r="F18" i="3"/>
  <c r="F17" i="3"/>
  <c r="F15" i="3"/>
  <c r="F13" i="3"/>
  <c r="F12" i="3"/>
  <c r="F10" i="3"/>
  <c r="F28" i="5" l="1"/>
  <c r="F62" i="2"/>
  <c r="F53" i="2"/>
  <c r="F52" i="2"/>
  <c r="F47" i="2"/>
  <c r="F55" i="1"/>
  <c r="F41" i="1"/>
  <c r="F79" i="2" l="1"/>
  <c r="F70" i="1"/>
  <c r="F50" i="1"/>
  <c r="F49" i="1"/>
  <c r="F48" i="1"/>
  <c r="F29" i="3" l="1"/>
  <c r="F34" i="3"/>
  <c r="F67" i="2"/>
  <c r="F66" i="2"/>
  <c r="C71" i="2"/>
  <c r="D71" i="2"/>
  <c r="E71" i="2"/>
  <c r="F11" i="7"/>
  <c r="F10" i="7"/>
  <c r="F22" i="8" l="1"/>
  <c r="F68" i="2"/>
  <c r="F61" i="1"/>
  <c r="F60" i="1"/>
  <c r="F64" i="2" l="1"/>
  <c r="F63" i="2"/>
  <c r="F61" i="2"/>
  <c r="F54" i="1"/>
  <c r="F24" i="2" l="1"/>
  <c r="F23" i="2"/>
  <c r="F57" i="2" l="1"/>
  <c r="F56" i="2"/>
  <c r="F55" i="2"/>
  <c r="F54" i="2"/>
  <c r="F40" i="1"/>
  <c r="F34" i="5" l="1"/>
  <c r="C25" i="5" l="1"/>
  <c r="C35" i="5" s="1"/>
  <c r="D25" i="5"/>
  <c r="D35" i="5" s="1"/>
  <c r="E25" i="5"/>
  <c r="E35" i="5" s="1"/>
  <c r="F33" i="5" l="1"/>
  <c r="F21" i="5" l="1"/>
  <c r="F11" i="8" l="1"/>
  <c r="F10" i="8"/>
  <c r="F32" i="5" l="1"/>
  <c r="F31" i="5"/>
  <c r="F26" i="5"/>
  <c r="F20" i="5"/>
  <c r="F19" i="5"/>
  <c r="F18" i="5"/>
  <c r="F17" i="5"/>
  <c r="F16" i="5"/>
  <c r="F10" i="5"/>
  <c r="F83" i="2"/>
  <c r="F82" i="2"/>
  <c r="F81" i="2"/>
  <c r="F80" i="2"/>
  <c r="F78" i="2"/>
  <c r="F77" i="2"/>
  <c r="F76" i="2"/>
  <c r="F75" i="2"/>
  <c r="F74" i="2"/>
  <c r="F73" i="2"/>
  <c r="F72" i="2"/>
  <c r="F65" i="2"/>
  <c r="F60" i="2"/>
  <c r="F59" i="2"/>
  <c r="F45" i="2"/>
  <c r="F44" i="2"/>
  <c r="F43" i="2"/>
  <c r="F42" i="2"/>
  <c r="F41" i="2"/>
  <c r="F40" i="2"/>
  <c r="F39" i="2"/>
  <c r="F38" i="2"/>
  <c r="F37" i="2"/>
  <c r="F35" i="2"/>
  <c r="F34" i="2"/>
  <c r="F33" i="2"/>
  <c r="F21" i="2"/>
  <c r="F20" i="2"/>
  <c r="F19" i="2"/>
  <c r="F18" i="2"/>
  <c r="F17" i="2"/>
  <c r="F16" i="2"/>
  <c r="F15" i="2"/>
  <c r="F14" i="2"/>
  <c r="F13" i="2"/>
  <c r="F12" i="2"/>
  <c r="F11" i="2"/>
  <c r="F10" i="2"/>
  <c r="F74" i="1"/>
  <c r="F73" i="1"/>
  <c r="F72" i="1"/>
  <c r="F71" i="1"/>
  <c r="F69" i="1"/>
  <c r="F68" i="1"/>
  <c r="F67" i="1"/>
  <c r="F66" i="1"/>
  <c r="F65" i="1"/>
  <c r="F59" i="1"/>
  <c r="F53" i="1"/>
  <c r="F52" i="1"/>
  <c r="F38" i="1"/>
  <c r="F37" i="1"/>
  <c r="F36" i="1"/>
  <c r="F35" i="1"/>
  <c r="F34" i="1"/>
  <c r="F33" i="1"/>
  <c r="F31" i="1"/>
  <c r="F30" i="1"/>
  <c r="F29" i="1"/>
  <c r="F28" i="1"/>
  <c r="F27" i="1"/>
  <c r="F26" i="1"/>
  <c r="F21" i="1"/>
  <c r="F20" i="1"/>
  <c r="F19" i="1"/>
  <c r="F18" i="1"/>
  <c r="F17" i="1"/>
  <c r="F16" i="1"/>
  <c r="F15" i="1"/>
  <c r="F14" i="1"/>
  <c r="F13" i="1"/>
  <c r="F12" i="1"/>
  <c r="F11" i="1"/>
  <c r="F10" i="1"/>
  <c r="F64" i="1" l="1"/>
  <c r="F71" i="2"/>
  <c r="E9" i="3"/>
  <c r="D9" i="3"/>
  <c r="C9" i="3"/>
  <c r="C22" i="1"/>
  <c r="D22" i="1"/>
  <c r="E22" i="1"/>
  <c r="F9" i="3" l="1"/>
  <c r="F9" i="5"/>
  <c r="F39" i="1"/>
  <c r="F22" i="1"/>
  <c r="F25" i="5"/>
  <c r="F35" i="5"/>
  <c r="F46" i="2"/>
  <c r="E14" i="3"/>
  <c r="D14" i="3"/>
  <c r="F14" i="3" s="1"/>
  <c r="C14" i="3"/>
  <c r="E15" i="7" l="1"/>
  <c r="D15" i="7"/>
  <c r="F15" i="7" l="1"/>
  <c r="F9" i="7"/>
  <c r="E6" i="4"/>
  <c r="E9" i="4" s="1"/>
  <c r="D6" i="4"/>
  <c r="D9" i="4" s="1"/>
  <c r="C6" i="4"/>
  <c r="C9" i="4" s="1"/>
  <c r="E38" i="3"/>
  <c r="D38" i="3"/>
  <c r="C38" i="3"/>
  <c r="E16" i="3"/>
  <c r="D16" i="3"/>
  <c r="C16" i="3"/>
  <c r="E22" i="2"/>
  <c r="D22" i="2"/>
  <c r="C22" i="2"/>
  <c r="E9" i="2"/>
  <c r="D9" i="2"/>
  <c r="C9" i="2"/>
  <c r="E9" i="1"/>
  <c r="E75" i="1" s="1"/>
  <c r="D9" i="1"/>
  <c r="D75" i="1" s="1"/>
  <c r="C9" i="1"/>
  <c r="C75" i="1" s="1"/>
  <c r="C84" i="2" l="1"/>
  <c r="D84" i="2"/>
  <c r="E84" i="2"/>
  <c r="F75" i="1"/>
  <c r="C47" i="3"/>
  <c r="D47" i="3"/>
  <c r="E47" i="3"/>
  <c r="F16" i="3"/>
  <c r="F38" i="3"/>
  <c r="F32" i="2"/>
  <c r="F22" i="2"/>
  <c r="F25" i="1"/>
  <c r="F58" i="2"/>
  <c r="F51" i="1"/>
  <c r="F9" i="2"/>
  <c r="F9" i="1"/>
  <c r="F9" i="4"/>
  <c r="F8" i="4"/>
  <c r="F7" i="4"/>
  <c r="F6" i="4"/>
  <c r="F47" i="3" l="1"/>
  <c r="F84" i="2"/>
  <c r="C15" i="7" l="1"/>
</calcChain>
</file>

<file path=xl/sharedStrings.xml><?xml version="1.0" encoding="utf-8"?>
<sst xmlns="http://schemas.openxmlformats.org/spreadsheetml/2006/main" count="248" uniqueCount="50">
  <si>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</si>
  <si>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</si>
  <si>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</si>
  <si>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</si>
  <si>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</si>
  <si>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</si>
  <si>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</si>
  <si>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</si>
  <si>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</si>
  <si>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</si>
  <si>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</si>
  <si>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</si>
  <si>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</si>
  <si>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</si>
  <si>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</si>
  <si>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</si>
  <si>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</si>
  <si>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</si>
  <si>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</si>
  <si>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</si>
  <si>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</si>
  <si>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</si>
  <si>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0001  PROGRAMA ARTICULADO NUTRICIONAL</t>
  </si>
  <si>
    <t>0002  SALUD MATERNO NEONATAL</t>
  </si>
  <si>
    <t>9002  ASIGNACIONES PRESUPUESTARIAS QUE NO RESULTAN EN PRODUCTOS</t>
  </si>
  <si>
    <t>(EN SOLES)</t>
  </si>
  <si>
    <t>6-24: DONACIONES Y TRANSFERENCIAS</t>
  </si>
  <si>
    <t>EJECUCION DE LOS PROGRAMAS PRESUPUESTALES AL MES DE ENERO
DEL AÑO FISCAL 2020 DEL PLIEGO 011 MINSA - RECURSOS DETERMINADOS</t>
  </si>
  <si>
    <t>Fuente: SIAF, Consulta Amigable y Base de Datos al 31 de Enero del 2020</t>
  </si>
  <si>
    <t>DEVENGADO
AL 31.01.20</t>
  </si>
  <si>
    <t>EJECUCION DE LOS PROGRAMAS PRESUPUESTALES AL MES DE ENERO
DEL AÑO FISCAL 2021 DEL PLIEGO 011 MINSA - TODA FUENTE</t>
  </si>
  <si>
    <t>EJECUCION DE LOS PROGRAMAS PRESUPUESTALES AL MES DE ENERO
DEL AÑO FISCAL 2021 DEL PLIEGO 011 MINSA - RECURSOS ORDINARIOS</t>
  </si>
  <si>
    <t>EJECUCION DE LOS PROGRAMAS PRESUPUESTALES AL MES DE ENERO
DEL AÑO FISCAL 2021 DEL PLIEGO 011 MINSA - RECURSOS DIRECTAMENTE RECAUDADOS</t>
  </si>
  <si>
    <t>EJECUCION DE LOS PROGRAMAS PRESUPUESTALES AL MES DE ENERO
DEL AÑO FISCAL 2021 DEL PLIEGO 011 MINSA - ROOC</t>
  </si>
  <si>
    <t>EJECUCION DE LOS PROGRAMAS PRESUPUESTALES AL MES DE ENERO
DEL AÑO FISCAL 2021 DEL PLIEGO 011 MINSA - DONACIONES Y TRANSFERENCIAS</t>
  </si>
  <si>
    <t>DEVENGADO
AL 31.01.21</t>
  </si>
  <si>
    <t>Fuente: SIAF, Consulta Amigable y Base de Datos al 31 de Enero del 2021</t>
  </si>
  <si>
    <t>0001.PROGRAMA ARTICULADO NUTRICIONAL</t>
  </si>
  <si>
    <t>0002.SALUD MATERNO NEONATAL</t>
  </si>
  <si>
    <t>0016.TBC-VIH/SIDA</t>
  </si>
  <si>
    <t>0017.ENFERMEDADES METAXENICAS Y ZOONOSIS</t>
  </si>
  <si>
    <t>0018.ENFERMEDADES NO TRANSMISIBLES</t>
  </si>
  <si>
    <t>0024.PREVENCION Y CONTROL DEL CANCER</t>
  </si>
  <si>
    <t>0068.REDUCCION DE VULNERABILIDAD Y ATENCION DE EMERGENCIAS POR DESASTRES</t>
  </si>
  <si>
    <t>0104.REDUCCION DE LA MORTALIDAD POR EMERGENCIAS Y URGENCIAS MEDICAS</t>
  </si>
  <si>
    <t>0129.PREVENCION Y MANEJO DE CONDICIONES SECUNDARIAS DE SALUD EN PERSONAS CON DISCAPACIDAD</t>
  </si>
  <si>
    <t>0131.CONTROL Y PREVENCION EN SALUD MENTAL</t>
  </si>
  <si>
    <t>9001.ACCIONES CENTRALES</t>
  </si>
  <si>
    <t>9002.ASIGNACIONES PRESUPUESTARIAS QUE NO RESULTAN EN PRODUCTOS</t>
  </si>
  <si>
    <t>1002.PRODUCTOS ESPECIFICOS PARA REDUCCION DE LA VIOLENCIA CONTRA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</si>
</sst>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72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4" fontId="2" fillId="0" borderId="6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6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0" fontId="4" fillId="0" borderId="6" xfId="3" applyBorder="1" applyAlignment="1">
      <alignment horizontal="left" vertical="center" indent="3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165" fontId="0" fillId="0" borderId="7" xfId="1" applyNumberFormat="1" applyFont="1" applyBorder="1" applyAlignment="1">
      <alignment horizontal="right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2" fillId="0" borderId="6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3" fontId="4" fillId="0" borderId="8" xfId="3" applyNumberFormat="1" applyBorder="1" applyAlignment="1">
      <alignment horizontal="left" vertical="center" indent="3"/>
    </xf>
    <xf numFmtId="164" fontId="4" fillId="0" borderId="8" xfId="3" applyNumberFormat="1" applyBorder="1" applyAlignment="1">
      <alignment vertical="center"/>
    </xf>
    <xf numFmtId="165" fontId="0" fillId="0" borderId="8" xfId="1" applyNumberFormat="1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F79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09.42578125" style="1" bestFit="1" customWidth="1"/>
    <col min="3" max="4" width="14.140625" style="1" customWidth="1"/>
    <col min="5" max="5" width="15.7109375" style="1" customWidth="1"/>
    <col min="6" max="6" width="12.28515625" style="57" customWidth="1"/>
    <col min="7" max="16384" width="11.42578125" style="1"/>
  </cols>
  <sheetData>
    <row r="5" spans="2:6" ht="51.75" customHeight="1" x14ac:dyDescent="0.25">
      <c r="B5" s="70" t="s">
        <v>30</v>
      </c>
      <c r="C5" s="70"/>
      <c r="D5" s="70"/>
      <c r="E5" s="70"/>
      <c r="F5" s="70"/>
    </row>
    <row r="7" spans="2:6" x14ac:dyDescent="0.25">
      <c r="F7" s="66" t="s">
        <v>25</v>
      </c>
    </row>
    <row r="8" spans="2:6" ht="38.25" x14ac:dyDescent="0.25">
      <c r="B8" s="51" t="s">
        <v>4</v>
      </c>
      <c r="C8" s="52" t="s">
        <v>1</v>
      </c>
      <c r="D8" s="52" t="s">
        <v>2</v>
      </c>
      <c r="E8" s="53" t="s">
        <v>35</v>
      </c>
      <c r="F8" s="54" t="s">
        <v>5</v>
      </c>
    </row>
    <row r="9" spans="2:6" x14ac:dyDescent="0.25">
      <c r="B9" s="45" t="s">
        <v>14</v>
      </c>
      <c r="C9" s="46">
        <f>SUM(C10:C21)</f>
        <v>2819150926</v>
      </c>
      <c r="D9" s="46">
        <f>SUM(D10:D21)</f>
        <v>2891958740</v>
      </c>
      <c r="E9" s="46">
        <f>SUM(E10:E21)</f>
        <v>265849225.92999986</v>
      </c>
      <c r="F9" s="58">
        <f t="shared" ref="F9:F75" si="0">IF(E9=0,"%",E9/D9)</f>
        <v>9.19270466251534E-2</v>
      </c>
    </row>
    <row r="10" spans="2:6" x14ac:dyDescent="0.25">
      <c r="B10" s="16" t="s">
        <v>37</v>
      </c>
      <c r="C10" s="30">
        <v>177798375</v>
      </c>
      <c r="D10" s="30">
        <v>170583007</v>
      </c>
      <c r="E10" s="30">
        <v>21245672.290000014</v>
      </c>
      <c r="F10" s="59">
        <f t="shared" si="0"/>
        <v>0.12454741338918955</v>
      </c>
    </row>
    <row r="11" spans="2:6" x14ac:dyDescent="0.25">
      <c r="B11" s="17" t="s">
        <v>38</v>
      </c>
      <c r="C11" s="31">
        <v>245747129</v>
      </c>
      <c r="D11" s="31">
        <v>254796227</v>
      </c>
      <c r="E11" s="31">
        <v>25419893.640000001</v>
      </c>
      <c r="F11" s="60">
        <f t="shared" si="0"/>
        <v>9.9765581065688239E-2</v>
      </c>
    </row>
    <row r="12" spans="2:6" x14ac:dyDescent="0.25">
      <c r="B12" s="17" t="s">
        <v>39</v>
      </c>
      <c r="C12" s="31">
        <v>62890365</v>
      </c>
      <c r="D12" s="31">
        <v>64070999</v>
      </c>
      <c r="E12" s="31">
        <v>8410980.3900000043</v>
      </c>
      <c r="F12" s="60">
        <f t="shared" si="0"/>
        <v>0.13127593640298951</v>
      </c>
    </row>
    <row r="13" spans="2:6" x14ac:dyDescent="0.25">
      <c r="B13" s="17" t="s">
        <v>40</v>
      </c>
      <c r="C13" s="31">
        <v>42696850</v>
      </c>
      <c r="D13" s="31">
        <v>42697200</v>
      </c>
      <c r="E13" s="31">
        <v>6089340.1300000018</v>
      </c>
      <c r="F13" s="60">
        <f t="shared" si="0"/>
        <v>0.14261684911422767</v>
      </c>
    </row>
    <row r="14" spans="2:6" x14ac:dyDescent="0.25">
      <c r="B14" s="17" t="s">
        <v>41</v>
      </c>
      <c r="C14" s="31">
        <v>97110238</v>
      </c>
      <c r="D14" s="31">
        <v>98193208</v>
      </c>
      <c r="E14" s="31">
        <v>16261600.190000001</v>
      </c>
      <c r="F14" s="60">
        <f t="shared" si="0"/>
        <v>0.16560819756494768</v>
      </c>
    </row>
    <row r="15" spans="2:6" x14ac:dyDescent="0.25">
      <c r="B15" s="17" t="s">
        <v>42</v>
      </c>
      <c r="C15" s="31">
        <v>57397911</v>
      </c>
      <c r="D15" s="31">
        <v>58091810</v>
      </c>
      <c r="E15" s="31">
        <v>9832769.9000000004</v>
      </c>
      <c r="F15" s="60">
        <f t="shared" si="0"/>
        <v>0.16926258451922913</v>
      </c>
    </row>
    <row r="16" spans="2:6" x14ac:dyDescent="0.25">
      <c r="B16" s="17" t="s">
        <v>43</v>
      </c>
      <c r="C16" s="31">
        <v>6859128</v>
      </c>
      <c r="D16" s="31">
        <v>6938724</v>
      </c>
      <c r="E16" s="31">
        <v>1036943.5</v>
      </c>
      <c r="F16" s="60">
        <f t="shared" si="0"/>
        <v>0.1494429667472002</v>
      </c>
    </row>
    <row r="17" spans="2:6" x14ac:dyDescent="0.25">
      <c r="B17" s="17" t="s">
        <v>44</v>
      </c>
      <c r="C17" s="31">
        <v>230405005</v>
      </c>
      <c r="D17" s="31">
        <v>238046167</v>
      </c>
      <c r="E17" s="31">
        <v>25159351.75999999</v>
      </c>
      <c r="F17" s="60">
        <f t="shared" si="0"/>
        <v>0.10569106017153383</v>
      </c>
    </row>
    <row r="18" spans="2:6" x14ac:dyDescent="0.25">
      <c r="B18" s="17" t="s">
        <v>45</v>
      </c>
      <c r="C18" s="31">
        <v>29706835</v>
      </c>
      <c r="D18" s="31">
        <v>30173547</v>
      </c>
      <c r="E18" s="31">
        <v>2527992.7999999998</v>
      </c>
      <c r="F18" s="60">
        <f t="shared" si="0"/>
        <v>8.3781757577257976E-2</v>
      </c>
    </row>
    <row r="19" spans="2:6" x14ac:dyDescent="0.25">
      <c r="B19" s="17" t="s">
        <v>46</v>
      </c>
      <c r="C19" s="31">
        <v>30178389</v>
      </c>
      <c r="D19" s="31">
        <v>30352644</v>
      </c>
      <c r="E19" s="31">
        <v>3757437.9800000004</v>
      </c>
      <c r="F19" s="60">
        <f t="shared" si="0"/>
        <v>0.12379277337420755</v>
      </c>
    </row>
    <row r="20" spans="2:6" x14ac:dyDescent="0.25">
      <c r="B20" s="17" t="s">
        <v>47</v>
      </c>
      <c r="C20" s="31">
        <v>1150951063</v>
      </c>
      <c r="D20" s="31">
        <v>1136377447</v>
      </c>
      <c r="E20" s="31">
        <v>74042369.919999972</v>
      </c>
      <c r="F20" s="60">
        <f t="shared" si="0"/>
        <v>6.5156493659276199E-2</v>
      </c>
    </row>
    <row r="21" spans="2:6" x14ac:dyDescent="0.25">
      <c r="B21" s="17" t="s">
        <v>48</v>
      </c>
      <c r="C21" s="31">
        <v>687409638</v>
      </c>
      <c r="D21" s="31">
        <v>761637760</v>
      </c>
      <c r="E21" s="31">
        <v>72064873.429999858</v>
      </c>
      <c r="F21" s="60">
        <f t="shared" si="0"/>
        <v>9.4618304415474169E-2</v>
      </c>
    </row>
    <row r="22" spans="2:6" x14ac:dyDescent="0.25">
      <c r="B22" s="45" t="s">
        <v>13</v>
      </c>
      <c r="C22" s="46">
        <f>SUM(C23:C24)</f>
        <v>174795319</v>
      </c>
      <c r="D22" s="46">
        <f>SUM(D23:D24)</f>
        <v>177885919</v>
      </c>
      <c r="E22" s="46">
        <f>SUM(E23:E24)</f>
        <v>15918901.069999998</v>
      </c>
      <c r="F22" s="58">
        <f t="shared" si="0"/>
        <v>8.9489382630673533E-2</v>
      </c>
    </row>
    <row r="23" spans="2:6" x14ac:dyDescent="0.25">
      <c r="B23" s="17" t="s">
        <v>47</v>
      </c>
      <c r="C23" s="31">
        <v>9891037</v>
      </c>
      <c r="D23" s="31">
        <v>9745012</v>
      </c>
      <c r="E23" s="31">
        <v>28901.69</v>
      </c>
      <c r="F23" s="60">
        <f t="shared" si="0"/>
        <v>2.9657931668016415E-3</v>
      </c>
    </row>
    <row r="24" spans="2:6" x14ac:dyDescent="0.25">
      <c r="B24" s="17" t="s">
        <v>48</v>
      </c>
      <c r="C24" s="31">
        <v>164904282</v>
      </c>
      <c r="D24" s="31">
        <v>168140907</v>
      </c>
      <c r="E24" s="31">
        <v>15889999.379999999</v>
      </c>
      <c r="F24" s="60">
        <f t="shared" si="0"/>
        <v>9.4504066045034474E-2</v>
      </c>
    </row>
    <row r="25" spans="2:6" x14ac:dyDescent="0.25">
      <c r="B25" s="45" t="s">
        <v>12</v>
      </c>
      <c r="C25" s="46">
        <f>SUM(C26:C38)</f>
        <v>3455775068</v>
      </c>
      <c r="D25" s="46">
        <f t="shared" ref="D25:E25" si="1">SUM(D26:D38)</f>
        <v>4384213941</v>
      </c>
      <c r="E25" s="46">
        <f t="shared" si="1"/>
        <v>222666090.99999988</v>
      </c>
      <c r="F25" s="58">
        <f t="shared" si="0"/>
        <v>5.0788144464777585E-2</v>
      </c>
    </row>
    <row r="26" spans="2:6" x14ac:dyDescent="0.25">
      <c r="B26" s="16" t="s">
        <v>37</v>
      </c>
      <c r="C26" s="30">
        <v>115946528</v>
      </c>
      <c r="D26" s="30">
        <v>149461628</v>
      </c>
      <c r="E26" s="30">
        <v>2430442.2899999996</v>
      </c>
      <c r="F26" s="59">
        <f t="shared" si="0"/>
        <v>1.6261312836763693E-2</v>
      </c>
    </row>
    <row r="27" spans="2:6" x14ac:dyDescent="0.25">
      <c r="B27" s="17" t="s">
        <v>38</v>
      </c>
      <c r="C27" s="31">
        <v>94621552</v>
      </c>
      <c r="D27" s="31">
        <v>155573692</v>
      </c>
      <c r="E27" s="31">
        <v>2564212.1200000006</v>
      </c>
      <c r="F27" s="60">
        <f t="shared" si="0"/>
        <v>1.6482299076633088E-2</v>
      </c>
    </row>
    <row r="28" spans="2:6" x14ac:dyDescent="0.25">
      <c r="B28" s="17" t="s">
        <v>39</v>
      </c>
      <c r="C28" s="31">
        <v>148593309</v>
      </c>
      <c r="D28" s="31">
        <v>153203431</v>
      </c>
      <c r="E28" s="31">
        <v>1542409.8</v>
      </c>
      <c r="F28" s="60">
        <f t="shared" si="0"/>
        <v>1.0067723613839953E-2</v>
      </c>
    </row>
    <row r="29" spans="2:6" x14ac:dyDescent="0.25">
      <c r="B29" s="17" t="s">
        <v>40</v>
      </c>
      <c r="C29" s="31">
        <v>30316003</v>
      </c>
      <c r="D29" s="31">
        <v>42026853</v>
      </c>
      <c r="E29" s="31">
        <v>229026.56000000003</v>
      </c>
      <c r="F29" s="60">
        <f t="shared" si="0"/>
        <v>5.449529137953775E-3</v>
      </c>
    </row>
    <row r="30" spans="2:6" x14ac:dyDescent="0.25">
      <c r="B30" s="17" t="s">
        <v>41</v>
      </c>
      <c r="C30" s="31">
        <v>42728587</v>
      </c>
      <c r="D30" s="31">
        <v>64930224</v>
      </c>
      <c r="E30" s="31">
        <v>918937.35000000021</v>
      </c>
      <c r="F30" s="60">
        <f t="shared" si="0"/>
        <v>1.4152690278721358E-2</v>
      </c>
    </row>
    <row r="31" spans="2:6" x14ac:dyDescent="0.25">
      <c r="B31" s="17" t="s">
        <v>42</v>
      </c>
      <c r="C31" s="31">
        <v>66035171</v>
      </c>
      <c r="D31" s="31">
        <v>85137279</v>
      </c>
      <c r="E31" s="31">
        <v>785052.72</v>
      </c>
      <c r="F31" s="60">
        <f t="shared" si="0"/>
        <v>9.221021968531553E-3</v>
      </c>
    </row>
    <row r="32" spans="2:6" x14ac:dyDescent="0.25">
      <c r="B32" s="17" t="s">
        <v>43</v>
      </c>
      <c r="C32" s="31">
        <v>29820868</v>
      </c>
      <c r="D32" s="31">
        <v>29863041</v>
      </c>
      <c r="E32" s="31">
        <v>463665.76999999996</v>
      </c>
      <c r="F32" s="60">
        <f t="shared" si="0"/>
        <v>1.5526408378838577E-2</v>
      </c>
    </row>
    <row r="33" spans="2:6" x14ac:dyDescent="0.25">
      <c r="B33" s="17" t="s">
        <v>44</v>
      </c>
      <c r="C33" s="31">
        <v>57717333</v>
      </c>
      <c r="D33" s="31">
        <v>93986384</v>
      </c>
      <c r="E33" s="31">
        <v>3029858.31</v>
      </c>
      <c r="F33" s="60">
        <f t="shared" si="0"/>
        <v>3.2237204806177033E-2</v>
      </c>
    </row>
    <row r="34" spans="2:6" x14ac:dyDescent="0.25">
      <c r="B34" s="17" t="s">
        <v>45</v>
      </c>
      <c r="C34" s="31">
        <v>16181164</v>
      </c>
      <c r="D34" s="31">
        <v>17231171</v>
      </c>
      <c r="E34" s="31">
        <v>721002.39000000013</v>
      </c>
      <c r="F34" s="60">
        <f t="shared" si="0"/>
        <v>4.1842913055647822E-2</v>
      </c>
    </row>
    <row r="35" spans="2:6" x14ac:dyDescent="0.25">
      <c r="B35" s="17" t="s">
        <v>46</v>
      </c>
      <c r="C35" s="31">
        <v>91407430</v>
      </c>
      <c r="D35" s="31">
        <v>93486552</v>
      </c>
      <c r="E35" s="31">
        <v>3823891.3300000005</v>
      </c>
      <c r="F35" s="60">
        <f t="shared" si="0"/>
        <v>4.0903116525251679E-2</v>
      </c>
    </row>
    <row r="36" spans="2:6" x14ac:dyDescent="0.25">
      <c r="B36" s="17" t="s">
        <v>49</v>
      </c>
      <c r="C36" s="31">
        <v>3326300</v>
      </c>
      <c r="D36" s="31">
        <v>3326300</v>
      </c>
      <c r="E36" s="31">
        <v>180068.79</v>
      </c>
      <c r="F36" s="60">
        <f t="shared" si="0"/>
        <v>5.4134861557887146E-2</v>
      </c>
    </row>
    <row r="37" spans="2:6" x14ac:dyDescent="0.25">
      <c r="B37" s="17" t="s">
        <v>47</v>
      </c>
      <c r="C37" s="31">
        <v>612785850</v>
      </c>
      <c r="D37" s="31">
        <v>591685359</v>
      </c>
      <c r="E37" s="31">
        <v>34841030.260000013</v>
      </c>
      <c r="F37" s="60">
        <f t="shared" si="0"/>
        <v>5.8884388011365363E-2</v>
      </c>
    </row>
    <row r="38" spans="2:6" x14ac:dyDescent="0.25">
      <c r="B38" s="18" t="s">
        <v>48</v>
      </c>
      <c r="C38" s="32">
        <v>2146294973</v>
      </c>
      <c r="D38" s="32">
        <v>2904302027</v>
      </c>
      <c r="E38" s="32">
        <v>171136493.30999988</v>
      </c>
      <c r="F38" s="61">
        <f t="shared" si="0"/>
        <v>5.8925170908197655E-2</v>
      </c>
    </row>
    <row r="39" spans="2:6" x14ac:dyDescent="0.25">
      <c r="B39" s="45" t="s">
        <v>11</v>
      </c>
      <c r="C39" s="46">
        <f>SUM(C40:C50)</f>
        <v>810120548</v>
      </c>
      <c r="D39" s="46">
        <f>SUM(D40:D50)</f>
        <v>710699288</v>
      </c>
      <c r="E39" s="46">
        <f>SUM(E40:E50)</f>
        <v>0</v>
      </c>
      <c r="F39" s="58" t="str">
        <f t="shared" si="0"/>
        <v>%</v>
      </c>
    </row>
    <row r="40" spans="2:6" x14ac:dyDescent="0.25">
      <c r="B40" s="17" t="s">
        <v>37</v>
      </c>
      <c r="C40" s="31">
        <v>248355568</v>
      </c>
      <c r="D40" s="31">
        <v>243506629</v>
      </c>
      <c r="E40" s="31">
        <v>0</v>
      </c>
      <c r="F40" s="60" t="str">
        <f t="shared" si="0"/>
        <v>%</v>
      </c>
    </row>
    <row r="41" spans="2:6" x14ac:dyDescent="0.25">
      <c r="B41" s="17" t="s">
        <v>38</v>
      </c>
      <c r="C41" s="31">
        <v>3159210</v>
      </c>
      <c r="D41" s="31">
        <v>16340502</v>
      </c>
      <c r="E41" s="31">
        <v>0</v>
      </c>
      <c r="F41" s="60" t="str">
        <f t="shared" ref="F41:F47" si="2">IF(E41=0,"%",E41/D41)</f>
        <v>%</v>
      </c>
    </row>
    <row r="42" spans="2:6" x14ac:dyDescent="0.25">
      <c r="B42" s="17" t="s">
        <v>39</v>
      </c>
      <c r="C42" s="31">
        <v>0</v>
      </c>
      <c r="D42" s="31">
        <v>259036</v>
      </c>
      <c r="E42" s="31">
        <v>0</v>
      </c>
      <c r="F42" s="60" t="str">
        <f t="shared" si="2"/>
        <v>%</v>
      </c>
    </row>
    <row r="43" spans="2:6" x14ac:dyDescent="0.25">
      <c r="B43" s="17" t="s">
        <v>40</v>
      </c>
      <c r="C43" s="31">
        <v>24548966</v>
      </c>
      <c r="D43" s="31">
        <v>17596435</v>
      </c>
      <c r="E43" s="31">
        <v>0</v>
      </c>
      <c r="F43" s="60" t="str">
        <f t="shared" si="2"/>
        <v>%</v>
      </c>
    </row>
    <row r="44" spans="2:6" x14ac:dyDescent="0.25">
      <c r="B44" s="17" t="s">
        <v>42</v>
      </c>
      <c r="C44" s="31">
        <v>21778706</v>
      </c>
      <c r="D44" s="31">
        <v>21378706</v>
      </c>
      <c r="E44" s="31">
        <v>0</v>
      </c>
      <c r="F44" s="60" t="str">
        <f t="shared" si="2"/>
        <v>%</v>
      </c>
    </row>
    <row r="45" spans="2:6" x14ac:dyDescent="0.25">
      <c r="B45" s="17" t="s">
        <v>46</v>
      </c>
      <c r="C45" s="31">
        <v>73806518</v>
      </c>
      <c r="D45" s="31">
        <v>2962655</v>
      </c>
      <c r="E45" s="31">
        <v>0</v>
      </c>
      <c r="F45" s="60" t="str">
        <f t="shared" si="2"/>
        <v>%</v>
      </c>
    </row>
    <row r="46" spans="2:6" x14ac:dyDescent="0.25">
      <c r="B46" s="17" t="s">
        <v>47</v>
      </c>
      <c r="C46" s="31">
        <v>0</v>
      </c>
      <c r="D46" s="31">
        <v>900000</v>
      </c>
      <c r="E46" s="31">
        <v>0</v>
      </c>
      <c r="F46" s="60" t="str">
        <f t="shared" si="2"/>
        <v>%</v>
      </c>
    </row>
    <row r="47" spans="2:6" x14ac:dyDescent="0.25">
      <c r="B47" s="17" t="s">
        <v>48</v>
      </c>
      <c r="C47" s="31">
        <v>438471580</v>
      </c>
      <c r="D47" s="31">
        <v>407755325</v>
      </c>
      <c r="E47" s="31">
        <v>0</v>
      </c>
      <c r="F47" s="60" t="str">
        <f t="shared" si="2"/>
        <v>%</v>
      </c>
    </row>
    <row r="48" spans="2:6" hidden="1" x14ac:dyDescent="0.25">
      <c r="B48" s="17"/>
      <c r="C48" s="31"/>
      <c r="D48" s="31"/>
      <c r="E48" s="31"/>
      <c r="F48" s="60" t="str">
        <f t="shared" si="0"/>
        <v>%</v>
      </c>
    </row>
    <row r="49" spans="2:6" hidden="1" x14ac:dyDescent="0.25">
      <c r="B49" s="17"/>
      <c r="C49" s="31"/>
      <c r="D49" s="31"/>
      <c r="E49" s="31"/>
      <c r="F49" s="60" t="str">
        <f t="shared" si="0"/>
        <v>%</v>
      </c>
    </row>
    <row r="50" spans="2:6" hidden="1" x14ac:dyDescent="0.25">
      <c r="B50" s="17"/>
      <c r="C50" s="31"/>
      <c r="D50" s="31"/>
      <c r="E50" s="31"/>
      <c r="F50" s="60" t="str">
        <f t="shared" si="0"/>
        <v>%</v>
      </c>
    </row>
    <row r="51" spans="2:6" x14ac:dyDescent="0.25">
      <c r="B51" s="45" t="s">
        <v>10</v>
      </c>
      <c r="C51" s="46">
        <f>+SUM(C52:C61)</f>
        <v>81805636</v>
      </c>
      <c r="D51" s="46">
        <f t="shared" ref="D51:E51" si="3">+SUM(D52:D61)</f>
        <v>207630225</v>
      </c>
      <c r="E51" s="46">
        <f t="shared" si="3"/>
        <v>14769894.109999999</v>
      </c>
      <c r="F51" s="58">
        <f t="shared" si="0"/>
        <v>7.1135568581115777E-2</v>
      </c>
    </row>
    <row r="52" spans="2:6" x14ac:dyDescent="0.25">
      <c r="B52" s="16" t="s">
        <v>37</v>
      </c>
      <c r="C52" s="30">
        <v>23552081</v>
      </c>
      <c r="D52" s="30">
        <v>23552081</v>
      </c>
      <c r="E52" s="30">
        <v>7889540</v>
      </c>
      <c r="F52" s="59">
        <f t="shared" si="0"/>
        <v>0.3349827134171286</v>
      </c>
    </row>
    <row r="53" spans="2:6" x14ac:dyDescent="0.25">
      <c r="B53" s="17" t="s">
        <v>38</v>
      </c>
      <c r="C53" s="31">
        <v>0</v>
      </c>
      <c r="D53" s="31">
        <v>115200</v>
      </c>
      <c r="E53" s="31">
        <v>0</v>
      </c>
      <c r="F53" s="60" t="str">
        <f t="shared" si="0"/>
        <v>%</v>
      </c>
    </row>
    <row r="54" spans="2:6" x14ac:dyDescent="0.25">
      <c r="B54" s="17" t="s">
        <v>39</v>
      </c>
      <c r="C54" s="31">
        <v>37846882</v>
      </c>
      <c r="D54" s="31">
        <v>36518088</v>
      </c>
      <c r="E54" s="31">
        <v>0</v>
      </c>
      <c r="F54" s="60" t="str">
        <f t="shared" si="0"/>
        <v>%</v>
      </c>
    </row>
    <row r="55" spans="2:6" x14ac:dyDescent="0.25">
      <c r="B55" s="17" t="s">
        <v>40</v>
      </c>
      <c r="C55" s="31">
        <v>128000</v>
      </c>
      <c r="D55" s="31">
        <v>5246197</v>
      </c>
      <c r="E55" s="31">
        <v>0</v>
      </c>
      <c r="F55" s="60" t="str">
        <f t="shared" ref="F55" si="4">IF(E55=0,"%",E55/D55)</f>
        <v>%</v>
      </c>
    </row>
    <row r="56" spans="2:6" x14ac:dyDescent="0.25">
      <c r="B56" s="17" t="s">
        <v>42</v>
      </c>
      <c r="C56" s="31">
        <v>2665</v>
      </c>
      <c r="D56" s="31">
        <v>2665</v>
      </c>
      <c r="E56" s="31">
        <v>0</v>
      </c>
      <c r="F56" s="60" t="str">
        <f t="shared" si="0"/>
        <v>%</v>
      </c>
    </row>
    <row r="57" spans="2:6" x14ac:dyDescent="0.25">
      <c r="B57" s="17" t="s">
        <v>46</v>
      </c>
      <c r="C57" s="31">
        <v>0</v>
      </c>
      <c r="D57" s="31">
        <v>4147</v>
      </c>
      <c r="E57" s="31">
        <v>0</v>
      </c>
      <c r="F57" s="60" t="str">
        <f t="shared" si="0"/>
        <v>%</v>
      </c>
    </row>
    <row r="58" spans="2:6" x14ac:dyDescent="0.25">
      <c r="B58" s="17" t="s">
        <v>47</v>
      </c>
      <c r="C58" s="31">
        <v>2462479</v>
      </c>
      <c r="D58" s="31">
        <v>3232916</v>
      </c>
      <c r="E58" s="31">
        <v>242572.11</v>
      </c>
      <c r="F58" s="60">
        <f t="shared" si="0"/>
        <v>7.5031986602806869E-2</v>
      </c>
    </row>
    <row r="59" spans="2:6" x14ac:dyDescent="0.25">
      <c r="B59" s="17" t="s">
        <v>48</v>
      </c>
      <c r="C59" s="31">
        <v>17813529</v>
      </c>
      <c r="D59" s="31">
        <v>138958931</v>
      </c>
      <c r="E59" s="31">
        <v>6637782</v>
      </c>
      <c r="F59" s="60">
        <f t="shared" si="0"/>
        <v>4.7767940874559552E-2</v>
      </c>
    </row>
    <row r="60" spans="2:6" hidden="1" x14ac:dyDescent="0.25">
      <c r="B60" s="17"/>
      <c r="C60" s="31"/>
      <c r="D60" s="31"/>
      <c r="E60" s="31"/>
      <c r="F60" s="60" t="str">
        <f t="shared" si="0"/>
        <v>%</v>
      </c>
    </row>
    <row r="61" spans="2:6" hidden="1" x14ac:dyDescent="0.25">
      <c r="B61" s="17"/>
      <c r="C61" s="31"/>
      <c r="D61" s="31"/>
      <c r="E61" s="31"/>
      <c r="F61" s="60" t="str">
        <f t="shared" si="0"/>
        <v>%</v>
      </c>
    </row>
    <row r="62" spans="2:6" hidden="1" x14ac:dyDescent="0.25">
      <c r="B62" s="45" t="s">
        <v>26</v>
      </c>
      <c r="C62" s="46">
        <f>+C63</f>
        <v>0</v>
      </c>
      <c r="D62" s="46">
        <f t="shared" ref="D62:E62" si="5">+D63</f>
        <v>0</v>
      </c>
      <c r="E62" s="46">
        <f t="shared" si="5"/>
        <v>0</v>
      </c>
      <c r="F62" s="58" t="str">
        <f t="shared" ref="F62:F63" si="6">IF(E62=0,"%",E62/D62)</f>
        <v>%</v>
      </c>
    </row>
    <row r="63" spans="2:6" hidden="1" x14ac:dyDescent="0.25">
      <c r="B63" s="17"/>
      <c r="C63" s="30"/>
      <c r="D63" s="30"/>
      <c r="E63" s="30"/>
      <c r="F63" s="59" t="str">
        <f t="shared" si="6"/>
        <v>%</v>
      </c>
    </row>
    <row r="64" spans="2:6" x14ac:dyDescent="0.25">
      <c r="B64" s="45" t="s">
        <v>9</v>
      </c>
      <c r="C64" s="46">
        <f>SUM(C65:C74)</f>
        <v>765900308</v>
      </c>
      <c r="D64" s="46">
        <f>SUM(D65:D74)</f>
        <v>837377021</v>
      </c>
      <c r="E64" s="46">
        <f>SUM(E65:E74)</f>
        <v>9635030.0499999989</v>
      </c>
      <c r="F64" s="58">
        <f t="shared" si="0"/>
        <v>1.1506203070265526E-2</v>
      </c>
    </row>
    <row r="65" spans="2:6" x14ac:dyDescent="0.25">
      <c r="B65" s="16" t="s">
        <v>37</v>
      </c>
      <c r="C65" s="30">
        <v>2475337</v>
      </c>
      <c r="D65" s="30">
        <v>5414164</v>
      </c>
      <c r="E65" s="30">
        <v>0</v>
      </c>
      <c r="F65" s="59" t="str">
        <f t="shared" si="0"/>
        <v>%</v>
      </c>
    </row>
    <row r="66" spans="2:6" x14ac:dyDescent="0.25">
      <c r="B66" s="17" t="s">
        <v>38</v>
      </c>
      <c r="C66" s="31">
        <v>50715755</v>
      </c>
      <c r="D66" s="31">
        <v>43153246</v>
      </c>
      <c r="E66" s="31">
        <v>2071985.8900000001</v>
      </c>
      <c r="F66" s="60">
        <f t="shared" si="0"/>
        <v>4.8014601033720621E-2</v>
      </c>
    </row>
    <row r="67" spans="2:6" x14ac:dyDescent="0.25">
      <c r="B67" s="17" t="s">
        <v>39</v>
      </c>
      <c r="C67" s="31">
        <v>0</v>
      </c>
      <c r="D67" s="31">
        <v>725350</v>
      </c>
      <c r="E67" s="31">
        <v>0</v>
      </c>
      <c r="F67" s="60" t="str">
        <f t="shared" si="0"/>
        <v>%</v>
      </c>
    </row>
    <row r="68" spans="2:6" x14ac:dyDescent="0.25">
      <c r="B68" s="17" t="s">
        <v>41</v>
      </c>
      <c r="C68" s="31">
        <v>0</v>
      </c>
      <c r="D68" s="31">
        <v>2227286</v>
      </c>
      <c r="E68" s="31">
        <v>0</v>
      </c>
      <c r="F68" s="60" t="str">
        <f t="shared" si="0"/>
        <v>%</v>
      </c>
    </row>
    <row r="69" spans="2:6" x14ac:dyDescent="0.25">
      <c r="B69" s="17" t="s">
        <v>42</v>
      </c>
      <c r="C69" s="31">
        <v>0</v>
      </c>
      <c r="D69" s="31">
        <v>679000</v>
      </c>
      <c r="E69" s="31">
        <v>0</v>
      </c>
      <c r="F69" s="60" t="str">
        <f t="shared" si="0"/>
        <v>%</v>
      </c>
    </row>
    <row r="70" spans="2:6" x14ac:dyDescent="0.25">
      <c r="B70" s="17" t="s">
        <v>43</v>
      </c>
      <c r="C70" s="31">
        <v>0</v>
      </c>
      <c r="D70" s="31">
        <v>205090</v>
      </c>
      <c r="E70" s="31">
        <v>0</v>
      </c>
      <c r="F70" s="60" t="str">
        <f t="shared" si="0"/>
        <v>%</v>
      </c>
    </row>
    <row r="71" spans="2:6" x14ac:dyDescent="0.25">
      <c r="B71" s="17" t="s">
        <v>44</v>
      </c>
      <c r="C71" s="31">
        <v>3477541</v>
      </c>
      <c r="D71" s="31">
        <v>6300679</v>
      </c>
      <c r="E71" s="31">
        <v>0</v>
      </c>
      <c r="F71" s="60" t="str">
        <f t="shared" si="0"/>
        <v>%</v>
      </c>
    </row>
    <row r="72" spans="2:6" x14ac:dyDescent="0.25">
      <c r="B72" s="17" t="s">
        <v>46</v>
      </c>
      <c r="C72" s="31">
        <v>0</v>
      </c>
      <c r="D72" s="31">
        <v>476560</v>
      </c>
      <c r="E72" s="31">
        <v>0</v>
      </c>
      <c r="F72" s="60" t="str">
        <f t="shared" si="0"/>
        <v>%</v>
      </c>
    </row>
    <row r="73" spans="2:6" x14ac:dyDescent="0.25">
      <c r="B73" s="17" t="s">
        <v>47</v>
      </c>
      <c r="C73" s="31">
        <v>0</v>
      </c>
      <c r="D73" s="31">
        <v>4260309</v>
      </c>
      <c r="E73" s="31">
        <v>0</v>
      </c>
      <c r="F73" s="60" t="str">
        <f t="shared" si="0"/>
        <v>%</v>
      </c>
    </row>
    <row r="74" spans="2:6" x14ac:dyDescent="0.25">
      <c r="B74" s="17" t="s">
        <v>48</v>
      </c>
      <c r="C74" s="31">
        <v>709231675</v>
      </c>
      <c r="D74" s="31">
        <v>773935337</v>
      </c>
      <c r="E74" s="31">
        <v>7563044.1599999992</v>
      </c>
      <c r="F74" s="60">
        <f t="shared" si="0"/>
        <v>9.772191290963109E-3</v>
      </c>
    </row>
    <row r="75" spans="2:6" x14ac:dyDescent="0.25">
      <c r="B75" s="48" t="s">
        <v>3</v>
      </c>
      <c r="C75" s="49">
        <f>+C64+C62+C51+C39+C25+C22+C9</f>
        <v>8107547805</v>
      </c>
      <c r="D75" s="49">
        <f>+D64+D62+D51+D39+D25+D22+D9</f>
        <v>9209765134</v>
      </c>
      <c r="E75" s="49">
        <f>+E64+E62+E51+E39+E25+E22+E9</f>
        <v>528839142.15999973</v>
      </c>
      <c r="F75" s="62">
        <f t="shared" si="0"/>
        <v>5.7421566616033072E-2</v>
      </c>
    </row>
    <row r="76" spans="2:6" x14ac:dyDescent="0.2">
      <c r="B76" s="37" t="s">
        <v>36</v>
      </c>
      <c r="C76" s="21"/>
      <c r="D76" s="21"/>
      <c r="E76" s="21"/>
    </row>
    <row r="77" spans="2:6" x14ac:dyDescent="0.25">
      <c r="C77" s="21"/>
      <c r="D77" s="21"/>
      <c r="E77" s="21"/>
      <c r="F77" s="63"/>
    </row>
    <row r="78" spans="2:6" x14ac:dyDescent="0.25">
      <c r="C78" s="21"/>
      <c r="D78" s="21"/>
      <c r="E78" s="21"/>
    </row>
    <row r="79" spans="2:6" x14ac:dyDescent="0.25">
      <c r="D79" s="21"/>
      <c r="E79" s="21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F85"/>
  <sheetViews>
    <sheetView showGridLines="0" zoomScale="130" zoomScaleNormal="130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70" t="s">
        <v>31</v>
      </c>
      <c r="C5" s="70"/>
      <c r="D5" s="70"/>
      <c r="E5" s="70"/>
      <c r="F5" s="70"/>
    </row>
    <row r="7" spans="2:6" x14ac:dyDescent="0.25">
      <c r="E7" s="65"/>
      <c r="F7" s="66" t="s">
        <v>25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35</v>
      </c>
      <c r="F8" s="53" t="s">
        <v>5</v>
      </c>
    </row>
    <row r="9" spans="2:6" x14ac:dyDescent="0.25">
      <c r="B9" s="45" t="s">
        <v>20</v>
      </c>
      <c r="C9" s="46">
        <f>SUM(C10:C21)</f>
        <v>2818083194</v>
      </c>
      <c r="D9" s="46">
        <f>SUM(D10:D21)</f>
        <v>2874466368</v>
      </c>
      <c r="E9" s="46">
        <f>SUM(E10:E21)</f>
        <v>265849225.92999989</v>
      </c>
      <c r="F9" s="47">
        <f t="shared" ref="F9:F84" si="0">IF(E9=0,"%",E9/D9)</f>
        <v>9.2486462492505278E-2</v>
      </c>
    </row>
    <row r="10" spans="2:6" x14ac:dyDescent="0.25">
      <c r="B10" s="11" t="s">
        <v>37</v>
      </c>
      <c r="C10" s="27">
        <v>177798375</v>
      </c>
      <c r="D10" s="27">
        <v>170583007</v>
      </c>
      <c r="E10" s="27">
        <v>21245672.29000001</v>
      </c>
      <c r="F10" s="33">
        <f t="shared" si="0"/>
        <v>0.12454741338918952</v>
      </c>
    </row>
    <row r="11" spans="2:6" x14ac:dyDescent="0.25">
      <c r="B11" s="13" t="s">
        <v>38</v>
      </c>
      <c r="C11" s="28">
        <v>245690226</v>
      </c>
      <c r="D11" s="28">
        <v>254739324</v>
      </c>
      <c r="E11" s="28">
        <v>25419893.640000001</v>
      </c>
      <c r="F11" s="23">
        <f t="shared" si="0"/>
        <v>9.9787866438712861E-2</v>
      </c>
    </row>
    <row r="12" spans="2:6" x14ac:dyDescent="0.25">
      <c r="B12" s="13" t="s">
        <v>39</v>
      </c>
      <c r="C12" s="28">
        <v>62890365</v>
      </c>
      <c r="D12" s="28">
        <v>64070999</v>
      </c>
      <c r="E12" s="28">
        <v>8410980.3900000043</v>
      </c>
      <c r="F12" s="23">
        <f t="shared" si="0"/>
        <v>0.13127593640298951</v>
      </c>
    </row>
    <row r="13" spans="2:6" x14ac:dyDescent="0.25">
      <c r="B13" s="13" t="s">
        <v>40</v>
      </c>
      <c r="C13" s="28">
        <v>42696850</v>
      </c>
      <c r="D13" s="28">
        <v>42697200</v>
      </c>
      <c r="E13" s="28">
        <v>6089340.1300000008</v>
      </c>
      <c r="F13" s="23">
        <f t="shared" si="0"/>
        <v>0.14261684911422765</v>
      </c>
    </row>
    <row r="14" spans="2:6" x14ac:dyDescent="0.25">
      <c r="B14" s="13" t="s">
        <v>41</v>
      </c>
      <c r="C14" s="28">
        <v>97110238</v>
      </c>
      <c r="D14" s="28">
        <v>98193208</v>
      </c>
      <c r="E14" s="28">
        <v>16261600.190000007</v>
      </c>
      <c r="F14" s="23">
        <f t="shared" si="0"/>
        <v>0.16560819756494774</v>
      </c>
    </row>
    <row r="15" spans="2:6" x14ac:dyDescent="0.25">
      <c r="B15" s="13" t="s">
        <v>42</v>
      </c>
      <c r="C15" s="28">
        <v>57397911</v>
      </c>
      <c r="D15" s="28">
        <v>58091810</v>
      </c>
      <c r="E15" s="28">
        <v>9832769.8999999966</v>
      </c>
      <c r="F15" s="23">
        <f t="shared" si="0"/>
        <v>0.16926258451922907</v>
      </c>
    </row>
    <row r="16" spans="2:6" x14ac:dyDescent="0.25">
      <c r="B16" s="13" t="s">
        <v>43</v>
      </c>
      <c r="C16" s="28">
        <v>6859128</v>
      </c>
      <c r="D16" s="28">
        <v>6938724</v>
      </c>
      <c r="E16" s="28">
        <v>1036943.5</v>
      </c>
      <c r="F16" s="23">
        <f t="shared" si="0"/>
        <v>0.1494429667472002</v>
      </c>
    </row>
    <row r="17" spans="2:6" x14ac:dyDescent="0.25">
      <c r="B17" s="13" t="s">
        <v>44</v>
      </c>
      <c r="C17" s="28">
        <v>229823977</v>
      </c>
      <c r="D17" s="28">
        <v>237465139</v>
      </c>
      <c r="E17" s="28">
        <v>25159351.75999999</v>
      </c>
      <c r="F17" s="23">
        <f t="shared" si="0"/>
        <v>0.10594966429998801</v>
      </c>
    </row>
    <row r="18" spans="2:6" x14ac:dyDescent="0.25">
      <c r="B18" s="13" t="s">
        <v>45</v>
      </c>
      <c r="C18" s="28">
        <v>29706835</v>
      </c>
      <c r="D18" s="28">
        <v>30173547</v>
      </c>
      <c r="E18" s="28">
        <v>2527992.7999999993</v>
      </c>
      <c r="F18" s="23">
        <f t="shared" si="0"/>
        <v>8.3781757577257962E-2</v>
      </c>
    </row>
    <row r="19" spans="2:6" x14ac:dyDescent="0.25">
      <c r="B19" s="13" t="s">
        <v>46</v>
      </c>
      <c r="C19" s="28">
        <v>30178389</v>
      </c>
      <c r="D19" s="28">
        <v>30352644</v>
      </c>
      <c r="E19" s="28">
        <v>3757437.9800000004</v>
      </c>
      <c r="F19" s="23">
        <f t="shared" si="0"/>
        <v>0.12379277337420755</v>
      </c>
    </row>
    <row r="20" spans="2:6" x14ac:dyDescent="0.25">
      <c r="B20" s="13" t="s">
        <v>47</v>
      </c>
      <c r="C20" s="28">
        <v>1150881063</v>
      </c>
      <c r="D20" s="28">
        <v>1136307447</v>
      </c>
      <c r="E20" s="28">
        <v>74042369.919999987</v>
      </c>
      <c r="F20" s="23">
        <f t="shared" si="0"/>
        <v>6.5160507497756454E-2</v>
      </c>
    </row>
    <row r="21" spans="2:6" x14ac:dyDescent="0.25">
      <c r="B21" s="13" t="s">
        <v>48</v>
      </c>
      <c r="C21" s="28">
        <v>687049837</v>
      </c>
      <c r="D21" s="28">
        <v>744853319</v>
      </c>
      <c r="E21" s="28">
        <v>72064873.429999888</v>
      </c>
      <c r="F21" s="23">
        <f t="shared" si="0"/>
        <v>9.675042265603423E-2</v>
      </c>
    </row>
    <row r="22" spans="2:6" x14ac:dyDescent="0.25">
      <c r="B22" s="45" t="s">
        <v>19</v>
      </c>
      <c r="C22" s="46">
        <f>SUM(C23:C31)</f>
        <v>174795319</v>
      </c>
      <c r="D22" s="46">
        <f>SUM(D23:D31)</f>
        <v>177885919</v>
      </c>
      <c r="E22" s="46">
        <f>SUM(E23:E31)</f>
        <v>15918901.069999998</v>
      </c>
      <c r="F22" s="47">
        <f t="shared" si="0"/>
        <v>8.9489382630673533E-2</v>
      </c>
    </row>
    <row r="23" spans="2:6" x14ac:dyDescent="0.25">
      <c r="B23" s="13" t="s">
        <v>47</v>
      </c>
      <c r="C23" s="28">
        <v>9891037</v>
      </c>
      <c r="D23" s="28">
        <v>9745012</v>
      </c>
      <c r="E23" s="28">
        <v>28901.69</v>
      </c>
      <c r="F23" s="23">
        <f t="shared" si="0"/>
        <v>2.9657931668016415E-3</v>
      </c>
    </row>
    <row r="24" spans="2:6" x14ac:dyDescent="0.25">
      <c r="B24" s="13" t="s">
        <v>48</v>
      </c>
      <c r="C24" s="28">
        <v>164904282</v>
      </c>
      <c r="D24" s="28">
        <v>168140907</v>
      </c>
      <c r="E24" s="28">
        <v>15889999.379999999</v>
      </c>
      <c r="F24" s="23">
        <f t="shared" si="0"/>
        <v>9.4504066045034474E-2</v>
      </c>
    </row>
    <row r="25" spans="2:6" hidden="1" x14ac:dyDescent="0.25">
      <c r="B25" s="13"/>
      <c r="C25" s="28"/>
      <c r="D25" s="28"/>
      <c r="E25" s="28"/>
      <c r="F25" s="23"/>
    </row>
    <row r="26" spans="2:6" hidden="1" x14ac:dyDescent="0.25">
      <c r="B26" s="13"/>
      <c r="C26" s="28"/>
      <c r="D26" s="28"/>
      <c r="E26" s="28"/>
      <c r="F26" s="23"/>
    </row>
    <row r="27" spans="2:6" hidden="1" x14ac:dyDescent="0.25">
      <c r="B27" s="13"/>
      <c r="C27" s="28"/>
      <c r="D27" s="28"/>
      <c r="E27" s="28"/>
      <c r="F27" s="23"/>
    </row>
    <row r="28" spans="2:6" hidden="1" x14ac:dyDescent="0.25">
      <c r="B28" s="13"/>
      <c r="C28" s="28"/>
      <c r="D28" s="28"/>
      <c r="E28" s="28"/>
      <c r="F28" s="23"/>
    </row>
    <row r="29" spans="2:6" hidden="1" x14ac:dyDescent="0.25">
      <c r="B29" s="13"/>
      <c r="C29" s="28"/>
      <c r="D29" s="28"/>
      <c r="E29" s="28"/>
      <c r="F29" s="23"/>
    </row>
    <row r="30" spans="2:6" hidden="1" x14ac:dyDescent="0.25">
      <c r="B30" s="13"/>
      <c r="C30" s="28"/>
      <c r="D30" s="28"/>
      <c r="E30" s="28"/>
      <c r="F30" s="23"/>
    </row>
    <row r="31" spans="2:6" hidden="1" x14ac:dyDescent="0.25">
      <c r="B31" s="13"/>
      <c r="C31" s="28"/>
      <c r="D31" s="28"/>
      <c r="E31" s="28"/>
      <c r="F31" s="23"/>
    </row>
    <row r="32" spans="2:6" x14ac:dyDescent="0.25">
      <c r="B32" s="45" t="s">
        <v>18</v>
      </c>
      <c r="C32" s="46">
        <f>SUM(C33:C45)</f>
        <v>2506218564</v>
      </c>
      <c r="D32" s="46">
        <f t="shared" ref="D32:E32" si="1">SUM(D33:D45)</f>
        <v>2550768947</v>
      </c>
      <c r="E32" s="46">
        <f t="shared" si="1"/>
        <v>148876885.18000001</v>
      </c>
      <c r="F32" s="47">
        <f t="shared" si="0"/>
        <v>5.8365492239152619E-2</v>
      </c>
    </row>
    <row r="33" spans="2:6" x14ac:dyDescent="0.25">
      <c r="B33" s="38" t="s">
        <v>37</v>
      </c>
      <c r="C33" s="12">
        <v>115646242</v>
      </c>
      <c r="D33" s="12">
        <v>113424466</v>
      </c>
      <c r="E33" s="12">
        <v>2430442.2900000005</v>
      </c>
      <c r="F33" s="33">
        <f t="shared" si="0"/>
        <v>2.142784864422461E-2</v>
      </c>
    </row>
    <row r="34" spans="2:6" x14ac:dyDescent="0.25">
      <c r="B34" s="39" t="s">
        <v>38</v>
      </c>
      <c r="C34" s="40">
        <v>93364498</v>
      </c>
      <c r="D34" s="40">
        <v>93620645</v>
      </c>
      <c r="E34" s="40">
        <v>2564212.12</v>
      </c>
      <c r="F34" s="23">
        <f t="shared" si="0"/>
        <v>2.7389387458289782E-2</v>
      </c>
    </row>
    <row r="35" spans="2:6" x14ac:dyDescent="0.25">
      <c r="B35" s="39" t="s">
        <v>39</v>
      </c>
      <c r="C35" s="40">
        <v>148561701</v>
      </c>
      <c r="D35" s="40">
        <v>149711512</v>
      </c>
      <c r="E35" s="40">
        <v>1542409.8</v>
      </c>
      <c r="F35" s="23">
        <f t="shared" si="0"/>
        <v>1.0302546406718543E-2</v>
      </c>
    </row>
    <row r="36" spans="2:6" x14ac:dyDescent="0.25">
      <c r="B36" s="39" t="s">
        <v>40</v>
      </c>
      <c r="C36" s="40">
        <v>30315003</v>
      </c>
      <c r="D36" s="40">
        <v>41559857</v>
      </c>
      <c r="E36" s="40">
        <v>229026.56000000003</v>
      </c>
      <c r="F36" s="23">
        <f t="shared" si="0"/>
        <v>5.5107639085476166E-3</v>
      </c>
    </row>
    <row r="37" spans="2:6" x14ac:dyDescent="0.25">
      <c r="B37" s="39" t="s">
        <v>41</v>
      </c>
      <c r="C37" s="40">
        <v>42016474</v>
      </c>
      <c r="D37" s="40">
        <v>43347525</v>
      </c>
      <c r="E37" s="40">
        <v>918937.35000000044</v>
      </c>
      <c r="F37" s="23">
        <f t="shared" si="0"/>
        <v>2.1199303766478026E-2</v>
      </c>
    </row>
    <row r="38" spans="2:6" x14ac:dyDescent="0.25">
      <c r="B38" s="39" t="s">
        <v>42</v>
      </c>
      <c r="C38" s="40">
        <v>65824492</v>
      </c>
      <c r="D38" s="40">
        <v>76643926</v>
      </c>
      <c r="E38" s="40">
        <v>785052.71999999986</v>
      </c>
      <c r="F38" s="23">
        <f t="shared" si="0"/>
        <v>1.0242856296270624E-2</v>
      </c>
    </row>
    <row r="39" spans="2:6" x14ac:dyDescent="0.25">
      <c r="B39" s="39" t="s">
        <v>43</v>
      </c>
      <c r="C39" s="40">
        <v>29820868</v>
      </c>
      <c r="D39" s="40">
        <v>29863041</v>
      </c>
      <c r="E39" s="40">
        <v>463665.76999999996</v>
      </c>
      <c r="F39" s="23">
        <f t="shared" si="0"/>
        <v>1.5526408378838577E-2</v>
      </c>
    </row>
    <row r="40" spans="2:6" x14ac:dyDescent="0.25">
      <c r="B40" s="39" t="s">
        <v>44</v>
      </c>
      <c r="C40" s="40">
        <v>57453333</v>
      </c>
      <c r="D40" s="40">
        <v>60565840</v>
      </c>
      <c r="E40" s="40">
        <v>3029858.3099999996</v>
      </c>
      <c r="F40" s="23">
        <f t="shared" si="0"/>
        <v>5.0025861277578243E-2</v>
      </c>
    </row>
    <row r="41" spans="2:6" x14ac:dyDescent="0.25">
      <c r="B41" s="39" t="s">
        <v>45</v>
      </c>
      <c r="C41" s="40">
        <v>16181164</v>
      </c>
      <c r="D41" s="40">
        <v>16784267</v>
      </c>
      <c r="E41" s="40">
        <v>721002.39000000013</v>
      </c>
      <c r="F41" s="23">
        <f t="shared" si="0"/>
        <v>4.2957037682968227E-2</v>
      </c>
    </row>
    <row r="42" spans="2:6" x14ac:dyDescent="0.25">
      <c r="B42" s="39" t="s">
        <v>46</v>
      </c>
      <c r="C42" s="40">
        <v>91266513</v>
      </c>
      <c r="D42" s="40">
        <v>91392458</v>
      </c>
      <c r="E42" s="40">
        <v>3823891.33</v>
      </c>
      <c r="F42" s="23">
        <f t="shared" si="0"/>
        <v>4.1840337963117265E-2</v>
      </c>
    </row>
    <row r="43" spans="2:6" x14ac:dyDescent="0.25">
      <c r="B43" s="39" t="s">
        <v>49</v>
      </c>
      <c r="C43" s="40">
        <v>3326300</v>
      </c>
      <c r="D43" s="40">
        <v>3326300</v>
      </c>
      <c r="E43" s="40">
        <v>180068.79</v>
      </c>
      <c r="F43" s="23">
        <f t="shared" si="0"/>
        <v>5.4134861557887146E-2</v>
      </c>
    </row>
    <row r="44" spans="2:6" x14ac:dyDescent="0.25">
      <c r="B44" s="39" t="s">
        <v>47</v>
      </c>
      <c r="C44" s="40">
        <v>502503358</v>
      </c>
      <c r="D44" s="40">
        <v>489666247</v>
      </c>
      <c r="E44" s="40">
        <v>34372233.210000016</v>
      </c>
      <c r="F44" s="23">
        <f t="shared" si="0"/>
        <v>7.0195226688761367E-2</v>
      </c>
    </row>
    <row r="45" spans="2:6" x14ac:dyDescent="0.25">
      <c r="B45" s="41" t="s">
        <v>48</v>
      </c>
      <c r="C45" s="15">
        <v>1309938618</v>
      </c>
      <c r="D45" s="15">
        <v>1340862863</v>
      </c>
      <c r="E45" s="15">
        <v>97816084.539999992</v>
      </c>
      <c r="F45" s="34">
        <f t="shared" si="0"/>
        <v>7.2950103429033505E-2</v>
      </c>
    </row>
    <row r="46" spans="2:6" x14ac:dyDescent="0.25">
      <c r="B46" s="45" t="s">
        <v>17</v>
      </c>
      <c r="C46" s="46">
        <f>SUM(C47:C57)</f>
        <v>810120548</v>
      </c>
      <c r="D46" s="46">
        <f>SUM(D47:D57)</f>
        <v>710699288</v>
      </c>
      <c r="E46" s="46">
        <f>SUM(E47:E57)</f>
        <v>0</v>
      </c>
      <c r="F46" s="47" t="str">
        <f t="shared" si="0"/>
        <v>%</v>
      </c>
    </row>
    <row r="47" spans="2:6" x14ac:dyDescent="0.25">
      <c r="B47" s="13" t="s">
        <v>37</v>
      </c>
      <c r="C47" s="28">
        <v>248355568</v>
      </c>
      <c r="D47" s="28">
        <v>243506629</v>
      </c>
      <c r="E47" s="28">
        <v>0</v>
      </c>
      <c r="F47" s="23" t="str">
        <f t="shared" si="0"/>
        <v>%</v>
      </c>
    </row>
    <row r="48" spans="2:6" x14ac:dyDescent="0.25">
      <c r="B48" s="13" t="s">
        <v>38</v>
      </c>
      <c r="C48" s="28">
        <v>3159210</v>
      </c>
      <c r="D48" s="28">
        <v>16340502</v>
      </c>
      <c r="E48" s="28">
        <v>0</v>
      </c>
      <c r="F48" s="23" t="str">
        <f t="shared" si="0"/>
        <v>%</v>
      </c>
    </row>
    <row r="49" spans="2:6" x14ac:dyDescent="0.25">
      <c r="B49" s="13" t="s">
        <v>39</v>
      </c>
      <c r="C49" s="28">
        <v>0</v>
      </c>
      <c r="D49" s="28">
        <v>259036</v>
      </c>
      <c r="E49" s="28">
        <v>0</v>
      </c>
      <c r="F49" s="23" t="str">
        <f t="shared" si="0"/>
        <v>%</v>
      </c>
    </row>
    <row r="50" spans="2:6" x14ac:dyDescent="0.25">
      <c r="B50" s="13" t="s">
        <v>40</v>
      </c>
      <c r="C50" s="28">
        <v>24548966</v>
      </c>
      <c r="D50" s="28">
        <v>17596435</v>
      </c>
      <c r="E50" s="28">
        <v>0</v>
      </c>
      <c r="F50" s="23" t="str">
        <f t="shared" si="0"/>
        <v>%</v>
      </c>
    </row>
    <row r="51" spans="2:6" x14ac:dyDescent="0.25">
      <c r="B51" s="13" t="s">
        <v>42</v>
      </c>
      <c r="C51" s="28">
        <v>21778706</v>
      </c>
      <c r="D51" s="28">
        <v>21378706</v>
      </c>
      <c r="E51" s="28">
        <v>0</v>
      </c>
      <c r="F51" s="23" t="str">
        <f t="shared" si="0"/>
        <v>%</v>
      </c>
    </row>
    <row r="52" spans="2:6" x14ac:dyDescent="0.25">
      <c r="B52" s="13" t="s">
        <v>46</v>
      </c>
      <c r="C52" s="28">
        <v>73806518</v>
      </c>
      <c r="D52" s="28">
        <v>2962655</v>
      </c>
      <c r="E52" s="28">
        <v>0</v>
      </c>
      <c r="F52" s="23" t="str">
        <f t="shared" si="0"/>
        <v>%</v>
      </c>
    </row>
    <row r="53" spans="2:6" x14ac:dyDescent="0.25">
      <c r="B53" s="13" t="s">
        <v>47</v>
      </c>
      <c r="C53" s="28">
        <v>0</v>
      </c>
      <c r="D53" s="28">
        <v>900000</v>
      </c>
      <c r="E53" s="28">
        <v>0</v>
      </c>
      <c r="F53" s="23" t="str">
        <f t="shared" si="0"/>
        <v>%</v>
      </c>
    </row>
    <row r="54" spans="2:6" x14ac:dyDescent="0.25">
      <c r="B54" s="13" t="s">
        <v>48</v>
      </c>
      <c r="C54" s="28">
        <v>438471580</v>
      </c>
      <c r="D54" s="28">
        <v>407755325</v>
      </c>
      <c r="E54" s="28">
        <v>0</v>
      </c>
      <c r="F54" s="23" t="str">
        <f t="shared" si="0"/>
        <v>%</v>
      </c>
    </row>
    <row r="55" spans="2:6" hidden="1" x14ac:dyDescent="0.25">
      <c r="B55" s="13"/>
      <c r="C55" s="28"/>
      <c r="D55" s="28"/>
      <c r="E55" s="28"/>
      <c r="F55" s="23" t="str">
        <f t="shared" si="0"/>
        <v>%</v>
      </c>
    </row>
    <row r="56" spans="2:6" hidden="1" x14ac:dyDescent="0.25">
      <c r="B56" s="13"/>
      <c r="C56" s="28"/>
      <c r="D56" s="28"/>
      <c r="E56" s="28"/>
      <c r="F56" s="23" t="str">
        <f t="shared" si="0"/>
        <v>%</v>
      </c>
    </row>
    <row r="57" spans="2:6" hidden="1" x14ac:dyDescent="0.25">
      <c r="B57" s="13"/>
      <c r="C57" s="28"/>
      <c r="D57" s="28"/>
      <c r="E57" s="28"/>
      <c r="F57" s="23" t="str">
        <f t="shared" si="0"/>
        <v>%</v>
      </c>
    </row>
    <row r="58" spans="2:6" x14ac:dyDescent="0.25">
      <c r="B58" s="45" t="s">
        <v>16</v>
      </c>
      <c r="C58" s="46">
        <f>+SUM(C59:C68)</f>
        <v>81805636</v>
      </c>
      <c r="D58" s="46">
        <f t="shared" ref="D58:E58" si="2">+SUM(D59:D68)</f>
        <v>149705207</v>
      </c>
      <c r="E58" s="46">
        <f t="shared" si="2"/>
        <v>11658387.109999999</v>
      </c>
      <c r="F58" s="47">
        <f t="shared" si="0"/>
        <v>7.7875628668012856E-2</v>
      </c>
    </row>
    <row r="59" spans="2:6" x14ac:dyDescent="0.25">
      <c r="B59" s="11" t="s">
        <v>37</v>
      </c>
      <c r="C59" s="27">
        <v>23552081</v>
      </c>
      <c r="D59" s="27">
        <v>23552081</v>
      </c>
      <c r="E59" s="27">
        <v>7889540</v>
      </c>
      <c r="F59" s="33">
        <f t="shared" si="0"/>
        <v>0.3349827134171286</v>
      </c>
    </row>
    <row r="60" spans="2:6" x14ac:dyDescent="0.25">
      <c r="B60" s="13" t="s">
        <v>38</v>
      </c>
      <c r="C60" s="28">
        <v>0</v>
      </c>
      <c r="D60" s="28">
        <v>115200</v>
      </c>
      <c r="E60" s="28">
        <v>0</v>
      </c>
      <c r="F60" s="23" t="str">
        <f t="shared" si="0"/>
        <v>%</v>
      </c>
    </row>
    <row r="61" spans="2:6" x14ac:dyDescent="0.25">
      <c r="B61" s="13" t="s">
        <v>39</v>
      </c>
      <c r="C61" s="28">
        <v>37846882</v>
      </c>
      <c r="D61" s="28">
        <v>36318088</v>
      </c>
      <c r="E61" s="28">
        <v>0</v>
      </c>
      <c r="F61" s="23" t="str">
        <f t="shared" si="0"/>
        <v>%</v>
      </c>
    </row>
    <row r="62" spans="2:6" x14ac:dyDescent="0.25">
      <c r="B62" s="13" t="s">
        <v>40</v>
      </c>
      <c r="C62" s="28">
        <v>128000</v>
      </c>
      <c r="D62" s="28">
        <v>5246197</v>
      </c>
      <c r="E62" s="28">
        <v>0</v>
      </c>
      <c r="F62" s="23" t="str">
        <f t="shared" ref="F62" si="3">IF(E62=0,"%",E62/D62)</f>
        <v>%</v>
      </c>
    </row>
    <row r="63" spans="2:6" x14ac:dyDescent="0.25">
      <c r="B63" s="13" t="s">
        <v>42</v>
      </c>
      <c r="C63" s="28">
        <v>2665</v>
      </c>
      <c r="D63" s="28">
        <v>2665</v>
      </c>
      <c r="E63" s="28">
        <v>0</v>
      </c>
      <c r="F63" s="23" t="str">
        <f t="shared" si="0"/>
        <v>%</v>
      </c>
    </row>
    <row r="64" spans="2:6" x14ac:dyDescent="0.25">
      <c r="B64" s="13" t="s">
        <v>46</v>
      </c>
      <c r="C64" s="28">
        <v>0</v>
      </c>
      <c r="D64" s="28">
        <v>4147</v>
      </c>
      <c r="E64" s="28">
        <v>0</v>
      </c>
      <c r="F64" s="23" t="str">
        <f t="shared" si="0"/>
        <v>%</v>
      </c>
    </row>
    <row r="65" spans="2:6" x14ac:dyDescent="0.25">
      <c r="B65" s="13" t="s">
        <v>47</v>
      </c>
      <c r="C65" s="28">
        <v>2462479</v>
      </c>
      <c r="D65" s="28">
        <v>2882244</v>
      </c>
      <c r="E65" s="28">
        <v>242572.11</v>
      </c>
      <c r="F65" s="23">
        <f t="shared" si="0"/>
        <v>8.4160851753009108E-2</v>
      </c>
    </row>
    <row r="66" spans="2:6" x14ac:dyDescent="0.25">
      <c r="B66" s="13" t="s">
        <v>48</v>
      </c>
      <c r="C66" s="28">
        <v>17813529</v>
      </c>
      <c r="D66" s="28">
        <v>81584585</v>
      </c>
      <c r="E66" s="28">
        <v>3526275</v>
      </c>
      <c r="F66" s="23">
        <f t="shared" ref="F66:F67" si="4">IF(E66=0,"%",E66/D66)</f>
        <v>4.3222319510481055E-2</v>
      </c>
    </row>
    <row r="67" spans="2:6" hidden="1" x14ac:dyDescent="0.25">
      <c r="B67" s="13"/>
      <c r="C67" s="28"/>
      <c r="D67" s="28"/>
      <c r="E67" s="28"/>
      <c r="F67" s="23" t="str">
        <f t="shared" si="4"/>
        <v>%</v>
      </c>
    </row>
    <row r="68" spans="2:6" ht="16.5" hidden="1" customHeight="1" x14ac:dyDescent="0.25">
      <c r="B68" s="13"/>
      <c r="C68" s="28"/>
      <c r="D68" s="28"/>
      <c r="E68" s="28"/>
      <c r="F68" s="23" t="str">
        <f t="shared" si="0"/>
        <v>%</v>
      </c>
    </row>
    <row r="69" spans="2:6" hidden="1" x14ac:dyDescent="0.25">
      <c r="B69" s="45" t="s">
        <v>26</v>
      </c>
      <c r="C69" s="46">
        <f>+C70</f>
        <v>0</v>
      </c>
      <c r="D69" s="46">
        <f t="shared" ref="D69:E69" si="5">+D70</f>
        <v>0</v>
      </c>
      <c r="E69" s="46">
        <f t="shared" si="5"/>
        <v>0</v>
      </c>
      <c r="F69" s="58" t="str">
        <f t="shared" si="0"/>
        <v>%</v>
      </c>
    </row>
    <row r="70" spans="2:6" hidden="1" x14ac:dyDescent="0.25">
      <c r="B70" s="17"/>
      <c r="C70" s="30"/>
      <c r="D70" s="30"/>
      <c r="E70" s="30"/>
      <c r="F70" s="59" t="str">
        <f t="shared" si="0"/>
        <v>%</v>
      </c>
    </row>
    <row r="71" spans="2:6" x14ac:dyDescent="0.25">
      <c r="B71" s="45" t="s">
        <v>15</v>
      </c>
      <c r="C71" s="46">
        <f>+SUM(C72:C83)</f>
        <v>5390724</v>
      </c>
      <c r="D71" s="46">
        <f>+SUM(D72:D83)</f>
        <v>27009713</v>
      </c>
      <c r="E71" s="46">
        <f>+SUM(E72:E83)</f>
        <v>0</v>
      </c>
      <c r="F71" s="47" t="str">
        <f t="shared" si="0"/>
        <v>%</v>
      </c>
    </row>
    <row r="72" spans="2:6" x14ac:dyDescent="0.25">
      <c r="B72" s="11" t="s">
        <v>37</v>
      </c>
      <c r="C72" s="27">
        <v>2475337</v>
      </c>
      <c r="D72" s="27">
        <v>2997906</v>
      </c>
      <c r="E72" s="27">
        <v>0</v>
      </c>
      <c r="F72" s="33" t="str">
        <f t="shared" si="0"/>
        <v>%</v>
      </c>
    </row>
    <row r="73" spans="2:6" x14ac:dyDescent="0.25">
      <c r="B73" s="13" t="s">
        <v>38</v>
      </c>
      <c r="C73" s="28">
        <v>0</v>
      </c>
      <c r="D73" s="28">
        <v>78965</v>
      </c>
      <c r="E73" s="28">
        <v>0</v>
      </c>
      <c r="F73" s="23" t="str">
        <f t="shared" si="0"/>
        <v>%</v>
      </c>
    </row>
    <row r="74" spans="2:6" x14ac:dyDescent="0.25">
      <c r="B74" s="13" t="s">
        <v>39</v>
      </c>
      <c r="C74" s="28">
        <v>0</v>
      </c>
      <c r="D74" s="28">
        <v>495350</v>
      </c>
      <c r="E74" s="28">
        <v>0</v>
      </c>
      <c r="F74" s="23" t="str">
        <f t="shared" si="0"/>
        <v>%</v>
      </c>
    </row>
    <row r="75" spans="2:6" x14ac:dyDescent="0.25">
      <c r="B75" s="13" t="s">
        <v>41</v>
      </c>
      <c r="C75" s="28">
        <v>0</v>
      </c>
      <c r="D75" s="28">
        <v>57898</v>
      </c>
      <c r="E75" s="28">
        <v>0</v>
      </c>
      <c r="F75" s="23" t="str">
        <f t="shared" si="0"/>
        <v>%</v>
      </c>
    </row>
    <row r="76" spans="2:6" x14ac:dyDescent="0.25">
      <c r="B76" s="13" t="s">
        <v>42</v>
      </c>
      <c r="C76" s="28">
        <v>0</v>
      </c>
      <c r="D76" s="28">
        <v>14000</v>
      </c>
      <c r="E76" s="28">
        <v>0</v>
      </c>
      <c r="F76" s="23" t="str">
        <f t="shared" si="0"/>
        <v>%</v>
      </c>
    </row>
    <row r="77" spans="2:6" x14ac:dyDescent="0.25">
      <c r="B77" s="13" t="s">
        <v>43</v>
      </c>
      <c r="C77" s="28">
        <v>0</v>
      </c>
      <c r="D77" s="28">
        <v>205090</v>
      </c>
      <c r="E77" s="28">
        <v>0</v>
      </c>
      <c r="F77" s="23" t="str">
        <f t="shared" si="0"/>
        <v>%</v>
      </c>
    </row>
    <row r="78" spans="2:6" x14ac:dyDescent="0.25">
      <c r="B78" s="13" t="s">
        <v>44</v>
      </c>
      <c r="C78" s="28">
        <v>0</v>
      </c>
      <c r="D78" s="28">
        <v>201288</v>
      </c>
      <c r="E78" s="28">
        <v>0</v>
      </c>
      <c r="F78" s="23" t="str">
        <f t="shared" si="0"/>
        <v>%</v>
      </c>
    </row>
    <row r="79" spans="2:6" x14ac:dyDescent="0.25">
      <c r="B79" s="13" t="s">
        <v>46</v>
      </c>
      <c r="C79" s="28">
        <v>0</v>
      </c>
      <c r="D79" s="28">
        <v>251560</v>
      </c>
      <c r="E79" s="28">
        <v>0</v>
      </c>
      <c r="F79" s="23" t="str">
        <f t="shared" si="0"/>
        <v>%</v>
      </c>
    </row>
    <row r="80" spans="2:6" x14ac:dyDescent="0.25">
      <c r="B80" s="13" t="s">
        <v>47</v>
      </c>
      <c r="C80" s="28">
        <v>0</v>
      </c>
      <c r="D80" s="28">
        <v>2064101</v>
      </c>
      <c r="E80" s="28">
        <v>0</v>
      </c>
      <c r="F80" s="23" t="str">
        <f t="shared" si="0"/>
        <v>%</v>
      </c>
    </row>
    <row r="81" spans="2:6" x14ac:dyDescent="0.25">
      <c r="B81" s="13" t="s">
        <v>48</v>
      </c>
      <c r="C81" s="28">
        <v>2915387</v>
      </c>
      <c r="D81" s="28">
        <v>20643555</v>
      </c>
      <c r="E81" s="28">
        <v>0</v>
      </c>
      <c r="F81" s="23" t="str">
        <f t="shared" si="0"/>
        <v>%</v>
      </c>
    </row>
    <row r="82" spans="2:6" hidden="1" x14ac:dyDescent="0.25">
      <c r="B82" s="13"/>
      <c r="C82" s="28"/>
      <c r="D82" s="28"/>
      <c r="E82" s="28"/>
      <c r="F82" s="23" t="str">
        <f t="shared" si="0"/>
        <v>%</v>
      </c>
    </row>
    <row r="83" spans="2:6" hidden="1" x14ac:dyDescent="0.25">
      <c r="B83" s="13"/>
      <c r="C83" s="28"/>
      <c r="D83" s="28"/>
      <c r="E83" s="28"/>
      <c r="F83" s="23" t="str">
        <f t="shared" si="0"/>
        <v>%</v>
      </c>
    </row>
    <row r="84" spans="2:6" x14ac:dyDescent="0.25">
      <c r="B84" s="48" t="s">
        <v>3</v>
      </c>
      <c r="C84" s="49">
        <f>+C71+C69+C58+C46+C32+C22+C9</f>
        <v>6396413985</v>
      </c>
      <c r="D84" s="49">
        <f t="shared" ref="D84:E84" si="6">+D71+D69+D58+D46+D32+D22+D9</f>
        <v>6490535442</v>
      </c>
      <c r="E84" s="49">
        <f t="shared" si="6"/>
        <v>442303399.2899999</v>
      </c>
      <c r="F84" s="50">
        <f t="shared" si="0"/>
        <v>6.8145903098821708E-2</v>
      </c>
    </row>
    <row r="85" spans="2:6" x14ac:dyDescent="0.2">
      <c r="B85" s="37" t="s">
        <v>36</v>
      </c>
      <c r="C85" s="9"/>
      <c r="D85" s="9"/>
      <c r="E85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F48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70" t="s">
        <v>32</v>
      </c>
      <c r="C5" s="70"/>
      <c r="D5" s="70"/>
      <c r="E5" s="70"/>
      <c r="F5" s="70"/>
    </row>
    <row r="7" spans="2:6" x14ac:dyDescent="0.25">
      <c r="E7" s="64"/>
      <c r="F7" s="66" t="s">
        <v>25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35</v>
      </c>
      <c r="F8" s="53" t="s">
        <v>5</v>
      </c>
    </row>
    <row r="9" spans="2:6" x14ac:dyDescent="0.25">
      <c r="B9" s="45" t="s">
        <v>20</v>
      </c>
      <c r="C9" s="46">
        <f>SUM(C10:C13)</f>
        <v>1067732</v>
      </c>
      <c r="D9" s="46">
        <f>SUM(D10:D13)</f>
        <v>1067732</v>
      </c>
      <c r="E9" s="46">
        <f>SUM(E10:E13)</f>
        <v>0</v>
      </c>
      <c r="F9" s="47">
        <f>IF(D9=0,"%",E9/D9)</f>
        <v>0</v>
      </c>
    </row>
    <row r="10" spans="2:6" x14ac:dyDescent="0.25">
      <c r="B10" s="13" t="s">
        <v>38</v>
      </c>
      <c r="C10" s="28">
        <v>56903</v>
      </c>
      <c r="D10" s="28">
        <v>56903</v>
      </c>
      <c r="E10" s="28">
        <v>0</v>
      </c>
      <c r="F10" s="35">
        <f t="shared" ref="F10:F47" si="0">IF(D10=0,"%",E10/D10)</f>
        <v>0</v>
      </c>
    </row>
    <row r="11" spans="2:6" x14ac:dyDescent="0.25">
      <c r="B11" s="13" t="s">
        <v>44</v>
      </c>
      <c r="C11" s="28">
        <v>581028</v>
      </c>
      <c r="D11" s="28">
        <v>581028</v>
      </c>
      <c r="E11" s="28">
        <v>0</v>
      </c>
      <c r="F11" s="35">
        <f t="shared" si="0"/>
        <v>0</v>
      </c>
    </row>
    <row r="12" spans="2:6" x14ac:dyDescent="0.25">
      <c r="B12" s="13" t="s">
        <v>47</v>
      </c>
      <c r="C12" s="28">
        <v>70000</v>
      </c>
      <c r="D12" s="28">
        <v>70000</v>
      </c>
      <c r="E12" s="28">
        <v>0</v>
      </c>
      <c r="F12" s="35">
        <f t="shared" si="0"/>
        <v>0</v>
      </c>
    </row>
    <row r="13" spans="2:6" x14ac:dyDescent="0.25">
      <c r="B13" s="13" t="s">
        <v>48</v>
      </c>
      <c r="C13" s="28">
        <v>359801</v>
      </c>
      <c r="D13" s="28">
        <v>359801</v>
      </c>
      <c r="E13" s="28">
        <v>0</v>
      </c>
      <c r="F13" s="35">
        <f t="shared" si="0"/>
        <v>0</v>
      </c>
    </row>
    <row r="14" spans="2:6" x14ac:dyDescent="0.25">
      <c r="B14" s="45" t="s">
        <v>19</v>
      </c>
      <c r="C14" s="46">
        <f>SUM(C15:C15)</f>
        <v>0</v>
      </c>
      <c r="D14" s="46">
        <f>SUM(D15:D15)</f>
        <v>0</v>
      </c>
      <c r="E14" s="46">
        <f>SUM(E15:E15)</f>
        <v>0</v>
      </c>
      <c r="F14" s="47" t="str">
        <f t="shared" si="0"/>
        <v>%</v>
      </c>
    </row>
    <row r="15" spans="2:6" x14ac:dyDescent="0.25">
      <c r="B15" s="22" t="s">
        <v>24</v>
      </c>
      <c r="C15" s="27">
        <v>0</v>
      </c>
      <c r="D15" s="27">
        <v>0</v>
      </c>
      <c r="E15" s="27">
        <v>0</v>
      </c>
      <c r="F15" s="24" t="str">
        <f t="shared" si="0"/>
        <v>%</v>
      </c>
    </row>
    <row r="16" spans="2:6" x14ac:dyDescent="0.25">
      <c r="B16" s="45" t="s">
        <v>18</v>
      </c>
      <c r="C16" s="46">
        <f>+SUM(C17:C28)</f>
        <v>261439962</v>
      </c>
      <c r="D16" s="46">
        <f>+SUM(D17:D28)</f>
        <v>217825774</v>
      </c>
      <c r="E16" s="46">
        <f>+SUM(E17:E28)</f>
        <v>1334339.1199999999</v>
      </c>
      <c r="F16" s="47">
        <f t="shared" si="0"/>
        <v>6.1257173359108548E-3</v>
      </c>
    </row>
    <row r="17" spans="2:6" x14ac:dyDescent="0.25">
      <c r="B17" s="11" t="s">
        <v>37</v>
      </c>
      <c r="C17" s="27">
        <v>250286</v>
      </c>
      <c r="D17" s="27">
        <v>219314</v>
      </c>
      <c r="E17" s="27">
        <v>0</v>
      </c>
      <c r="F17" s="24">
        <f t="shared" si="0"/>
        <v>0</v>
      </c>
    </row>
    <row r="18" spans="2:6" x14ac:dyDescent="0.25">
      <c r="B18" s="13" t="s">
        <v>38</v>
      </c>
      <c r="C18" s="28">
        <v>90968</v>
      </c>
      <c r="D18" s="28">
        <v>90968</v>
      </c>
      <c r="E18" s="28">
        <v>0</v>
      </c>
      <c r="F18" s="35">
        <f t="shared" si="0"/>
        <v>0</v>
      </c>
    </row>
    <row r="19" spans="2:6" x14ac:dyDescent="0.25">
      <c r="B19" s="13" t="s">
        <v>39</v>
      </c>
      <c r="C19" s="28">
        <v>26608</v>
      </c>
      <c r="D19" s="28">
        <v>126608</v>
      </c>
      <c r="E19" s="28">
        <v>0</v>
      </c>
      <c r="F19" s="35">
        <f t="shared" si="0"/>
        <v>0</v>
      </c>
    </row>
    <row r="20" spans="2:6" x14ac:dyDescent="0.25">
      <c r="B20" s="13" t="s">
        <v>40</v>
      </c>
      <c r="C20" s="28">
        <v>1000</v>
      </c>
      <c r="D20" s="28">
        <v>1000</v>
      </c>
      <c r="E20" s="28">
        <v>0</v>
      </c>
      <c r="F20" s="35">
        <f t="shared" si="0"/>
        <v>0</v>
      </c>
    </row>
    <row r="21" spans="2:6" x14ac:dyDescent="0.25">
      <c r="B21" s="13" t="s">
        <v>41</v>
      </c>
      <c r="C21" s="28">
        <v>24500</v>
      </c>
      <c r="D21" s="28">
        <v>24500</v>
      </c>
      <c r="E21" s="28">
        <v>0</v>
      </c>
      <c r="F21" s="35">
        <f t="shared" si="0"/>
        <v>0</v>
      </c>
    </row>
    <row r="22" spans="2:6" x14ac:dyDescent="0.25">
      <c r="B22" s="13" t="s">
        <v>42</v>
      </c>
      <c r="C22" s="28">
        <v>58008</v>
      </c>
      <c r="D22" s="28">
        <v>58008</v>
      </c>
      <c r="E22" s="28">
        <v>0</v>
      </c>
      <c r="F22" s="35">
        <f t="shared" si="0"/>
        <v>0</v>
      </c>
    </row>
    <row r="23" spans="2:6" x14ac:dyDescent="0.25">
      <c r="B23" s="13" t="s">
        <v>44</v>
      </c>
      <c r="C23" s="28">
        <v>264000</v>
      </c>
      <c r="D23" s="28">
        <v>264000</v>
      </c>
      <c r="E23" s="28">
        <v>0</v>
      </c>
      <c r="F23" s="35">
        <f t="shared" si="0"/>
        <v>0</v>
      </c>
    </row>
    <row r="24" spans="2:6" x14ac:dyDescent="0.25">
      <c r="B24" s="13" t="s">
        <v>47</v>
      </c>
      <c r="C24" s="28">
        <v>105471654</v>
      </c>
      <c r="D24" s="28">
        <v>97394228</v>
      </c>
      <c r="E24" s="28">
        <v>468797.05</v>
      </c>
      <c r="F24" s="35">
        <f t="shared" si="0"/>
        <v>4.8133966419447363E-3</v>
      </c>
    </row>
    <row r="25" spans="2:6" x14ac:dyDescent="0.25">
      <c r="B25" s="13" t="s">
        <v>48</v>
      </c>
      <c r="C25" s="28">
        <v>155252938</v>
      </c>
      <c r="D25" s="28">
        <v>119647148</v>
      </c>
      <c r="E25" s="28">
        <v>865542.07</v>
      </c>
      <c r="F25" s="35">
        <f t="shared" si="0"/>
        <v>7.234122036908059E-3</v>
      </c>
    </row>
    <row r="26" spans="2:6" hidden="1" x14ac:dyDescent="0.25">
      <c r="B26" s="13"/>
      <c r="C26" s="28"/>
      <c r="D26" s="28"/>
      <c r="E26" s="28"/>
      <c r="F26" s="35" t="str">
        <f t="shared" si="0"/>
        <v>%</v>
      </c>
    </row>
    <row r="27" spans="2:6" hidden="1" x14ac:dyDescent="0.25">
      <c r="B27" s="13"/>
      <c r="C27" s="28"/>
      <c r="D27" s="28"/>
      <c r="E27" s="28"/>
      <c r="F27" s="35" t="str">
        <f t="shared" si="0"/>
        <v>%</v>
      </c>
    </row>
    <row r="28" spans="2:6" hidden="1" x14ac:dyDescent="0.25">
      <c r="B28" s="13"/>
      <c r="C28" s="28"/>
      <c r="D28" s="28"/>
      <c r="E28" s="28"/>
      <c r="F28" s="35" t="str">
        <f t="shared" si="0"/>
        <v>%</v>
      </c>
    </row>
    <row r="29" spans="2:6" hidden="1" x14ac:dyDescent="0.25">
      <c r="B29" s="45" t="s">
        <v>17</v>
      </c>
      <c r="C29" s="46">
        <f>+SUM(C30:C33)</f>
        <v>0</v>
      </c>
      <c r="D29" s="46">
        <f t="shared" ref="D29:E29" si="1">+SUM(D30:D33)</f>
        <v>0</v>
      </c>
      <c r="E29" s="46">
        <f t="shared" si="1"/>
        <v>0</v>
      </c>
      <c r="F29" s="47" t="str">
        <f t="shared" ref="F29:F33" si="2">IF(D29=0,"%",E29/D29)</f>
        <v>%</v>
      </c>
    </row>
    <row r="30" spans="2:6" hidden="1" x14ac:dyDescent="0.25">
      <c r="B30" s="13"/>
      <c r="C30" s="28">
        <v>0</v>
      </c>
      <c r="D30" s="28">
        <v>0</v>
      </c>
      <c r="E30" s="28">
        <v>0</v>
      </c>
      <c r="F30" s="35" t="str">
        <f t="shared" si="2"/>
        <v>%</v>
      </c>
    </row>
    <row r="31" spans="2:6" hidden="1" x14ac:dyDescent="0.25">
      <c r="B31" s="13"/>
      <c r="C31" s="28"/>
      <c r="D31" s="28"/>
      <c r="E31" s="28"/>
      <c r="F31" s="35"/>
    </row>
    <row r="32" spans="2:6" hidden="1" x14ac:dyDescent="0.25">
      <c r="B32" s="13"/>
      <c r="C32" s="28"/>
      <c r="D32" s="28"/>
      <c r="E32" s="28"/>
      <c r="F32" s="35" t="str">
        <f t="shared" si="2"/>
        <v>%</v>
      </c>
    </row>
    <row r="33" spans="2:6" hidden="1" x14ac:dyDescent="0.25">
      <c r="B33" s="14"/>
      <c r="C33" s="29"/>
      <c r="D33" s="29"/>
      <c r="E33" s="29"/>
      <c r="F33" s="36" t="str">
        <f t="shared" si="2"/>
        <v>%</v>
      </c>
    </row>
    <row r="34" spans="2:6" x14ac:dyDescent="0.25">
      <c r="B34" s="45" t="s">
        <v>16</v>
      </c>
      <c r="C34" s="46">
        <f>+SUM(C35:C37)</f>
        <v>0</v>
      </c>
      <c r="D34" s="46">
        <f>+SUM(D35:D37)</f>
        <v>3434336</v>
      </c>
      <c r="E34" s="46">
        <f>+SUM(E35:E37)</f>
        <v>0</v>
      </c>
      <c r="F34" s="47">
        <f t="shared" si="0"/>
        <v>0</v>
      </c>
    </row>
    <row r="35" spans="2:6" x14ac:dyDescent="0.25">
      <c r="B35" s="11" t="s">
        <v>39</v>
      </c>
      <c r="C35" s="27">
        <v>0</v>
      </c>
      <c r="D35" s="27">
        <v>200000</v>
      </c>
      <c r="E35" s="27">
        <v>0</v>
      </c>
      <c r="F35" s="24">
        <f t="shared" si="0"/>
        <v>0</v>
      </c>
    </row>
    <row r="36" spans="2:6" x14ac:dyDescent="0.25">
      <c r="B36" s="42" t="s">
        <v>47</v>
      </c>
      <c r="C36" s="43">
        <v>0</v>
      </c>
      <c r="D36" s="43">
        <v>350672</v>
      </c>
      <c r="E36" s="43">
        <v>0</v>
      </c>
      <c r="F36" s="35">
        <f t="shared" si="0"/>
        <v>0</v>
      </c>
    </row>
    <row r="37" spans="2:6" x14ac:dyDescent="0.25">
      <c r="B37" s="42" t="s">
        <v>48</v>
      </c>
      <c r="C37" s="43">
        <v>0</v>
      </c>
      <c r="D37" s="43">
        <v>2883664</v>
      </c>
      <c r="E37" s="43">
        <v>0</v>
      </c>
      <c r="F37" s="44">
        <f t="shared" si="0"/>
        <v>0</v>
      </c>
    </row>
    <row r="38" spans="2:6" x14ac:dyDescent="0.25">
      <c r="B38" s="45" t="s">
        <v>15</v>
      </c>
      <c r="C38" s="46">
        <f>+SUM(C39:C46)</f>
        <v>0</v>
      </c>
      <c r="D38" s="46">
        <f>+SUM(D39:D46)</f>
        <v>5022882</v>
      </c>
      <c r="E38" s="46">
        <f>+SUM(E39:E46)</f>
        <v>0</v>
      </c>
      <c r="F38" s="47">
        <f t="shared" si="0"/>
        <v>0</v>
      </c>
    </row>
    <row r="39" spans="2:6" x14ac:dyDescent="0.25">
      <c r="B39" s="13" t="s">
        <v>47</v>
      </c>
      <c r="C39" s="28">
        <v>0</v>
      </c>
      <c r="D39" s="28">
        <v>2192408</v>
      </c>
      <c r="E39" s="28">
        <v>0</v>
      </c>
      <c r="F39" s="35">
        <f t="shared" si="0"/>
        <v>0</v>
      </c>
    </row>
    <row r="40" spans="2:6" x14ac:dyDescent="0.25">
      <c r="B40" s="13" t="s">
        <v>48</v>
      </c>
      <c r="C40" s="28">
        <v>0</v>
      </c>
      <c r="D40" s="28">
        <v>2830474</v>
      </c>
      <c r="E40" s="28">
        <v>0</v>
      </c>
      <c r="F40" s="35">
        <f t="shared" si="0"/>
        <v>0</v>
      </c>
    </row>
    <row r="41" spans="2:6" hidden="1" x14ac:dyDescent="0.25">
      <c r="B41" s="13"/>
      <c r="C41" s="28"/>
      <c r="D41" s="28"/>
      <c r="E41" s="28"/>
      <c r="F41" s="35" t="str">
        <f t="shared" ref="F41:F43" si="3">IF(D41=0,"%",E41/D41)</f>
        <v>%</v>
      </c>
    </row>
    <row r="42" spans="2:6" hidden="1" x14ac:dyDescent="0.25">
      <c r="B42" s="13"/>
      <c r="C42" s="28"/>
      <c r="D42" s="28"/>
      <c r="E42" s="28"/>
      <c r="F42" s="35" t="str">
        <f t="shared" si="3"/>
        <v>%</v>
      </c>
    </row>
    <row r="43" spans="2:6" hidden="1" x14ac:dyDescent="0.25">
      <c r="B43" s="13"/>
      <c r="C43" s="28"/>
      <c r="D43" s="28"/>
      <c r="E43" s="28"/>
      <c r="F43" s="35" t="str">
        <f t="shared" si="3"/>
        <v>%</v>
      </c>
    </row>
    <row r="44" spans="2:6" hidden="1" x14ac:dyDescent="0.25">
      <c r="B44" s="13"/>
      <c r="C44" s="28"/>
      <c r="D44" s="28"/>
      <c r="E44" s="28"/>
      <c r="F44" s="35" t="str">
        <f t="shared" si="0"/>
        <v>%</v>
      </c>
    </row>
    <row r="45" spans="2:6" hidden="1" x14ac:dyDescent="0.25">
      <c r="B45" s="13"/>
      <c r="C45" s="28"/>
      <c r="D45" s="28"/>
      <c r="E45" s="28"/>
      <c r="F45" s="35" t="str">
        <f t="shared" si="0"/>
        <v>%</v>
      </c>
    </row>
    <row r="46" spans="2:6" hidden="1" x14ac:dyDescent="0.25">
      <c r="B46" s="13"/>
      <c r="C46" s="28"/>
      <c r="D46" s="28"/>
      <c r="E46" s="28"/>
      <c r="F46" s="35" t="str">
        <f t="shared" si="0"/>
        <v>%</v>
      </c>
    </row>
    <row r="47" spans="2:6" x14ac:dyDescent="0.25">
      <c r="B47" s="48" t="s">
        <v>3</v>
      </c>
      <c r="C47" s="49">
        <f>+C38+C34+C29+C16+C14+C9</f>
        <v>262507694</v>
      </c>
      <c r="D47" s="49">
        <f t="shared" ref="D47:E47" si="4">+D38+D34+D29+D16+D14+D9</f>
        <v>227350724</v>
      </c>
      <c r="E47" s="49">
        <f t="shared" si="4"/>
        <v>1334339.1199999999</v>
      </c>
      <c r="F47" s="50">
        <f t="shared" si="0"/>
        <v>5.8690779449640101E-3</v>
      </c>
    </row>
    <row r="48" spans="2:6" x14ac:dyDescent="0.25">
      <c r="B48" s="37" t="s">
        <v>36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5:F24"/>
  <sheetViews>
    <sheetView showGridLines="0" zoomScale="120" zoomScaleNormal="120" workbookViewId="0">
      <selection activeCell="E23" sqref="E23"/>
    </sheetView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70" t="s">
        <v>33</v>
      </c>
      <c r="C5" s="70"/>
      <c r="D5" s="70"/>
      <c r="E5" s="70"/>
      <c r="F5" s="70"/>
    </row>
    <row r="7" spans="2:6" x14ac:dyDescent="0.25">
      <c r="E7" s="64"/>
      <c r="F7" s="66" t="s">
        <v>25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35</v>
      </c>
      <c r="F8" s="53" t="s">
        <v>5</v>
      </c>
    </row>
    <row r="9" spans="2:6" x14ac:dyDescent="0.25">
      <c r="B9" s="45" t="s">
        <v>20</v>
      </c>
      <c r="C9" s="46">
        <f>SUM(C10:C11)</f>
        <v>0</v>
      </c>
      <c r="D9" s="46">
        <f t="shared" ref="D9:E9" si="0">SUM(D10:D11)</f>
        <v>16424640</v>
      </c>
      <c r="E9" s="46">
        <f t="shared" si="0"/>
        <v>0</v>
      </c>
      <c r="F9" s="47">
        <f>IF(D9=0,"%",E9/D9)</f>
        <v>0</v>
      </c>
    </row>
    <row r="10" spans="2:6" x14ac:dyDescent="0.25">
      <c r="B10" s="11" t="s">
        <v>48</v>
      </c>
      <c r="C10" s="27">
        <v>0</v>
      </c>
      <c r="D10" s="27">
        <v>16424640</v>
      </c>
      <c r="E10" s="27">
        <v>0</v>
      </c>
      <c r="F10" s="24" t="str">
        <f t="shared" ref="F10:F22" si="1">IF(E10=0,"%",E10/D10)</f>
        <v>%</v>
      </c>
    </row>
    <row r="11" spans="2:6" x14ac:dyDescent="0.25">
      <c r="B11" s="13"/>
      <c r="C11" s="28"/>
      <c r="D11" s="28"/>
      <c r="E11" s="28"/>
      <c r="F11" s="35" t="str">
        <f t="shared" si="1"/>
        <v>%</v>
      </c>
    </row>
    <row r="12" spans="2:6" x14ac:dyDescent="0.25">
      <c r="B12" s="45" t="s">
        <v>18</v>
      </c>
      <c r="C12" s="46">
        <f t="shared" ref="C12:D12" si="2">+SUM(C13:C14)</f>
        <v>651708774</v>
      </c>
      <c r="D12" s="46">
        <f t="shared" si="2"/>
        <v>1270660675</v>
      </c>
      <c r="E12" s="46">
        <f>+SUM(E13:E14)</f>
        <v>72407366.700000003</v>
      </c>
      <c r="F12" s="47">
        <f t="shared" ref="F12" si="3">IF(D12=0,"%",E12/D12)</f>
        <v>5.6984030531990769E-2</v>
      </c>
    </row>
    <row r="13" spans="2:6" x14ac:dyDescent="0.25">
      <c r="B13" s="13" t="s">
        <v>48</v>
      </c>
      <c r="C13" s="28">
        <v>651708774</v>
      </c>
      <c r="D13" s="28">
        <v>1270660675</v>
      </c>
      <c r="E13" s="28">
        <v>72407366.700000003</v>
      </c>
      <c r="F13" s="35"/>
    </row>
    <row r="14" spans="2:6" x14ac:dyDescent="0.25">
      <c r="B14" s="13"/>
      <c r="C14" s="28"/>
      <c r="D14" s="28"/>
      <c r="E14" s="28"/>
      <c r="F14" s="35"/>
    </row>
    <row r="15" spans="2:6" x14ac:dyDescent="0.25">
      <c r="B15" s="45" t="s">
        <v>16</v>
      </c>
      <c r="C15" s="46">
        <f>+SUM(C16:C18)</f>
        <v>0</v>
      </c>
      <c r="D15" s="46">
        <f>+SUM(D16:D18)</f>
        <v>54490682</v>
      </c>
      <c r="E15" s="46">
        <f>+SUM(E16:E18)</f>
        <v>3111507</v>
      </c>
      <c r="F15" s="47">
        <f t="shared" ref="F15" si="4">IF(D15=0,"%",E15/D15)</f>
        <v>5.7101634367505254E-2</v>
      </c>
    </row>
    <row r="16" spans="2:6" x14ac:dyDescent="0.25">
      <c r="B16" s="13" t="s">
        <v>48</v>
      </c>
      <c r="C16" s="28">
        <v>0</v>
      </c>
      <c r="D16" s="28">
        <v>54490682</v>
      </c>
      <c r="E16" s="28">
        <v>3111507</v>
      </c>
      <c r="F16" s="35"/>
    </row>
    <row r="17" spans="2:6" x14ac:dyDescent="0.25">
      <c r="B17" s="13"/>
      <c r="C17" s="28"/>
      <c r="D17" s="28"/>
      <c r="E17" s="28"/>
      <c r="F17" s="35"/>
    </row>
    <row r="18" spans="2:6" x14ac:dyDescent="0.25">
      <c r="B18" s="13"/>
      <c r="C18" s="28"/>
      <c r="D18" s="28"/>
      <c r="E18" s="28"/>
      <c r="F18" s="35"/>
    </row>
    <row r="19" spans="2:6" x14ac:dyDescent="0.25">
      <c r="B19" s="45" t="s">
        <v>15</v>
      </c>
      <c r="C19" s="46">
        <f t="shared" ref="C19:D19" si="5">SUM(C20:C22)</f>
        <v>760509584</v>
      </c>
      <c r="D19" s="46">
        <f t="shared" si="5"/>
        <v>790972916</v>
      </c>
      <c r="E19" s="46">
        <f>SUM(E20:E22)</f>
        <v>9635030.0499999989</v>
      </c>
      <c r="F19" s="47">
        <f t="shared" ref="F19:F20" si="6">IF(E19=0,"%",E19/D19)</f>
        <v>1.2181238895921941E-2</v>
      </c>
    </row>
    <row r="20" spans="2:6" x14ac:dyDescent="0.25">
      <c r="B20" s="11" t="s">
        <v>38</v>
      </c>
      <c r="C20" s="27">
        <v>50715755</v>
      </c>
      <c r="D20" s="27">
        <v>41228311</v>
      </c>
      <c r="E20" s="27">
        <v>2071985.8900000001</v>
      </c>
      <c r="F20" s="24">
        <f t="shared" si="6"/>
        <v>5.0256385472594312E-2</v>
      </c>
    </row>
    <row r="21" spans="2:6" x14ac:dyDescent="0.25">
      <c r="B21" s="67" t="s">
        <v>44</v>
      </c>
      <c r="C21" s="68">
        <v>3477541</v>
      </c>
      <c r="D21" s="68">
        <v>3477541</v>
      </c>
      <c r="E21" s="68">
        <v>0</v>
      </c>
      <c r="F21" s="69"/>
    </row>
    <row r="22" spans="2:6" x14ac:dyDescent="0.25">
      <c r="B22" s="14" t="s">
        <v>48</v>
      </c>
      <c r="C22" s="29">
        <v>706316288</v>
      </c>
      <c r="D22" s="29">
        <v>746267064</v>
      </c>
      <c r="E22" s="29">
        <v>7563044.1599999992</v>
      </c>
      <c r="F22" s="36">
        <f t="shared" si="1"/>
        <v>1.0134500803856994E-2</v>
      </c>
    </row>
    <row r="23" spans="2:6" x14ac:dyDescent="0.25">
      <c r="B23" s="48" t="s">
        <v>3</v>
      </c>
      <c r="C23" s="49">
        <f>+C19+C15+C12+C9</f>
        <v>1412218358</v>
      </c>
      <c r="D23" s="49">
        <f t="shared" ref="D23:E23" si="7">+D19+D15+D12+D9</f>
        <v>2132548913</v>
      </c>
      <c r="E23" s="49">
        <f t="shared" si="7"/>
        <v>85153903.75</v>
      </c>
      <c r="F23" s="50">
        <f t="shared" ref="F23" si="8">IF(D23=0,"%",E23/D23)</f>
        <v>3.9930574736599257E-2</v>
      </c>
    </row>
    <row r="24" spans="2:6" x14ac:dyDescent="0.25">
      <c r="B24" s="37" t="s">
        <v>36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70" t="s">
        <v>8</v>
      </c>
      <c r="C2" s="70"/>
      <c r="D2" s="70"/>
      <c r="E2" s="70"/>
      <c r="F2" s="70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2"/>
      <c r="C7" s="12"/>
      <c r="D7" s="12"/>
      <c r="E7" s="12"/>
      <c r="F7" s="19" t="e">
        <f>E7/D7</f>
        <v>#DIV/0!</v>
      </c>
    </row>
    <row r="8" spans="2:6" x14ac:dyDescent="0.25">
      <c r="B8" s="14"/>
      <c r="C8" s="15"/>
      <c r="D8" s="15"/>
      <c r="E8" s="15"/>
      <c r="F8" s="20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F36"/>
  <sheetViews>
    <sheetView showGridLines="0" tabSelected="1" zoomScale="120" zoomScaleNormal="120" workbookViewId="0">
      <selection activeCell="G26" sqref="G26"/>
    </sheetView>
  </sheetViews>
  <sheetFormatPr baseColWidth="10" defaultRowHeight="15" x14ac:dyDescent="0.25"/>
  <cols>
    <col min="2" max="2" width="110.5703125" bestFit="1" customWidth="1"/>
    <col min="4" max="4" width="12.7109375" bestFit="1" customWidth="1"/>
    <col min="5" max="5" width="13.42578125" bestFit="1" customWidth="1"/>
    <col min="6" max="6" width="12.28515625" customWidth="1"/>
  </cols>
  <sheetData>
    <row r="5" spans="2:6" ht="60" customHeight="1" x14ac:dyDescent="0.25">
      <c r="B5" s="70" t="s">
        <v>34</v>
      </c>
      <c r="C5" s="70"/>
      <c r="D5" s="70"/>
      <c r="E5" s="70"/>
      <c r="F5" s="70"/>
    </row>
    <row r="7" spans="2:6" x14ac:dyDescent="0.25">
      <c r="E7" s="64"/>
      <c r="F7" s="66" t="s">
        <v>25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35</v>
      </c>
      <c r="F8" s="53" t="s">
        <v>5</v>
      </c>
    </row>
    <row r="9" spans="2:6" hidden="1" x14ac:dyDescent="0.25">
      <c r="B9" s="45" t="s">
        <v>20</v>
      </c>
      <c r="C9" s="46">
        <f>+C10</f>
        <v>0</v>
      </c>
      <c r="D9" s="46">
        <f t="shared" ref="D9:E9" si="0">+D10</f>
        <v>0</v>
      </c>
      <c r="E9" s="46">
        <f t="shared" si="0"/>
        <v>0</v>
      </c>
      <c r="F9" s="47" t="str">
        <f t="shared" ref="F9:F35" si="1">IF(E9=0,"%",E9/D9)</f>
        <v>%</v>
      </c>
    </row>
    <row r="10" spans="2:6" hidden="1" x14ac:dyDescent="0.25">
      <c r="B10" s="26"/>
      <c r="C10" s="27"/>
      <c r="D10" s="27"/>
      <c r="E10" s="27"/>
      <c r="F10" s="24" t="str">
        <f t="shared" si="1"/>
        <v>%</v>
      </c>
    </row>
    <row r="11" spans="2:6" x14ac:dyDescent="0.25">
      <c r="B11" s="45" t="s">
        <v>18</v>
      </c>
      <c r="C11" s="46">
        <f>+SUM(C12:C22)</f>
        <v>36407768</v>
      </c>
      <c r="D11" s="46">
        <f t="shared" ref="D11:E11" si="2">+SUM(D12:D22)</f>
        <v>344958545</v>
      </c>
      <c r="E11" s="46">
        <f t="shared" si="2"/>
        <v>47500</v>
      </c>
      <c r="F11" s="47">
        <f t="shared" ref="F11:F12" si="3">IF(E11=0,"%",E11/D11)</f>
        <v>1.3769770509670953E-4</v>
      </c>
    </row>
    <row r="12" spans="2:6" x14ac:dyDescent="0.25">
      <c r="B12" s="26" t="s">
        <v>37</v>
      </c>
      <c r="C12" s="27">
        <v>50000</v>
      </c>
      <c r="D12" s="27">
        <v>35817848</v>
      </c>
      <c r="E12" s="27">
        <v>0</v>
      </c>
      <c r="F12" s="24" t="str">
        <f t="shared" si="3"/>
        <v>%</v>
      </c>
    </row>
    <row r="13" spans="2:6" x14ac:dyDescent="0.25">
      <c r="B13" s="25" t="s">
        <v>38</v>
      </c>
      <c r="C13" s="28">
        <v>1166086</v>
      </c>
      <c r="D13" s="28">
        <v>61862079</v>
      </c>
      <c r="E13" s="28">
        <v>0</v>
      </c>
      <c r="F13" s="35" t="str">
        <f t="shared" si="1"/>
        <v>%</v>
      </c>
    </row>
    <row r="14" spans="2:6" x14ac:dyDescent="0.25">
      <c r="B14" s="25" t="s">
        <v>39</v>
      </c>
      <c r="C14" s="28">
        <v>5000</v>
      </c>
      <c r="D14" s="28">
        <v>3365311</v>
      </c>
      <c r="E14" s="28">
        <v>0</v>
      </c>
      <c r="F14" s="35" t="str">
        <f t="shared" si="1"/>
        <v>%</v>
      </c>
    </row>
    <row r="15" spans="2:6" x14ac:dyDescent="0.25">
      <c r="B15" s="25" t="s">
        <v>40</v>
      </c>
      <c r="C15" s="28">
        <v>0</v>
      </c>
      <c r="D15" s="28">
        <v>465996</v>
      </c>
      <c r="E15" s="28">
        <v>0</v>
      </c>
      <c r="F15" s="35" t="str">
        <f t="shared" si="1"/>
        <v>%</v>
      </c>
    </row>
    <row r="16" spans="2:6" x14ac:dyDescent="0.25">
      <c r="B16" s="25" t="s">
        <v>41</v>
      </c>
      <c r="C16" s="28">
        <v>687613</v>
      </c>
      <c r="D16" s="28">
        <v>21558199</v>
      </c>
      <c r="E16" s="28">
        <v>0</v>
      </c>
      <c r="F16" s="35" t="str">
        <f t="shared" si="1"/>
        <v>%</v>
      </c>
    </row>
    <row r="17" spans="2:6" x14ac:dyDescent="0.25">
      <c r="B17" s="25" t="s">
        <v>42</v>
      </c>
      <c r="C17" s="28">
        <v>152671</v>
      </c>
      <c r="D17" s="28">
        <v>8435345</v>
      </c>
      <c r="E17" s="28">
        <v>0</v>
      </c>
      <c r="F17" s="35" t="str">
        <f t="shared" si="1"/>
        <v>%</v>
      </c>
    </row>
    <row r="18" spans="2:6" x14ac:dyDescent="0.25">
      <c r="B18" s="25" t="s">
        <v>44</v>
      </c>
      <c r="C18" s="28">
        <v>0</v>
      </c>
      <c r="D18" s="28">
        <v>33156544</v>
      </c>
      <c r="E18" s="28">
        <v>0</v>
      </c>
      <c r="F18" s="35" t="str">
        <f t="shared" si="1"/>
        <v>%</v>
      </c>
    </row>
    <row r="19" spans="2:6" x14ac:dyDescent="0.25">
      <c r="B19" s="25" t="s">
        <v>45</v>
      </c>
      <c r="C19" s="28">
        <v>0</v>
      </c>
      <c r="D19" s="28">
        <v>446904</v>
      </c>
      <c r="E19" s="28">
        <v>0</v>
      </c>
      <c r="F19" s="35" t="str">
        <f t="shared" si="1"/>
        <v>%</v>
      </c>
    </row>
    <row r="20" spans="2:6" x14ac:dyDescent="0.25">
      <c r="B20" s="25" t="s">
        <v>46</v>
      </c>
      <c r="C20" s="28">
        <v>140917</v>
      </c>
      <c r="D20" s="28">
        <v>2094094</v>
      </c>
      <c r="E20" s="28">
        <v>0</v>
      </c>
      <c r="F20" s="35" t="str">
        <f t="shared" si="1"/>
        <v>%</v>
      </c>
    </row>
    <row r="21" spans="2:6" x14ac:dyDescent="0.25">
      <c r="B21" s="25" t="s">
        <v>47</v>
      </c>
      <c r="C21" s="28">
        <v>4810838</v>
      </c>
      <c r="D21" s="28">
        <v>4624884</v>
      </c>
      <c r="E21" s="28">
        <v>0</v>
      </c>
      <c r="F21" s="35" t="str">
        <f t="shared" si="1"/>
        <v>%</v>
      </c>
    </row>
    <row r="22" spans="2:6" x14ac:dyDescent="0.25">
      <c r="B22" s="25" t="s">
        <v>48</v>
      </c>
      <c r="C22" s="28">
        <v>29394643</v>
      </c>
      <c r="D22" s="28">
        <v>173131341</v>
      </c>
      <c r="E22" s="28">
        <v>47500</v>
      </c>
      <c r="F22" s="35">
        <f t="shared" si="1"/>
        <v>2.7435818220803825E-4</v>
      </c>
    </row>
    <row r="23" spans="2:6" x14ac:dyDescent="0.25">
      <c r="B23" s="45" t="s">
        <v>16</v>
      </c>
      <c r="C23" s="46">
        <f>+C24</f>
        <v>0</v>
      </c>
      <c r="D23" s="46">
        <f t="shared" ref="D23:E23" si="4">+D24</f>
        <v>0</v>
      </c>
      <c r="E23" s="46">
        <f t="shared" si="4"/>
        <v>0</v>
      </c>
      <c r="F23" s="47" t="str">
        <f t="shared" si="1"/>
        <v>%</v>
      </c>
    </row>
    <row r="24" spans="2:6" x14ac:dyDescent="0.25">
      <c r="B24" s="25" t="s">
        <v>24</v>
      </c>
      <c r="C24" s="28"/>
      <c r="D24" s="28"/>
      <c r="E24" s="28"/>
      <c r="F24" s="35" t="str">
        <f t="shared" si="1"/>
        <v>%</v>
      </c>
    </row>
    <row r="25" spans="2:6" x14ac:dyDescent="0.25">
      <c r="B25" s="45" t="s">
        <v>15</v>
      </c>
      <c r="C25" s="46">
        <f>+SUM(C26:C34)</f>
        <v>0</v>
      </c>
      <c r="D25" s="46">
        <f>+SUM(D26:D34)</f>
        <v>14371510</v>
      </c>
      <c r="E25" s="46">
        <f>+SUM(E26:E34)</f>
        <v>0</v>
      </c>
      <c r="F25" s="47" t="str">
        <f t="shared" si="1"/>
        <v>%</v>
      </c>
    </row>
    <row r="26" spans="2:6" x14ac:dyDescent="0.25">
      <c r="B26" s="26" t="s">
        <v>37</v>
      </c>
      <c r="C26" s="27">
        <v>0</v>
      </c>
      <c r="D26" s="27">
        <v>2416258</v>
      </c>
      <c r="E26" s="27">
        <v>0</v>
      </c>
      <c r="F26" s="24" t="str">
        <f t="shared" si="1"/>
        <v>%</v>
      </c>
    </row>
    <row r="27" spans="2:6" x14ac:dyDescent="0.25">
      <c r="B27" s="25" t="s">
        <v>38</v>
      </c>
      <c r="C27" s="28">
        <v>0</v>
      </c>
      <c r="D27" s="28">
        <v>1845970</v>
      </c>
      <c r="E27" s="28">
        <v>0</v>
      </c>
      <c r="F27" s="35" t="str">
        <f>IF(E27=0,"%",E27/D27)</f>
        <v>%</v>
      </c>
    </row>
    <row r="28" spans="2:6" x14ac:dyDescent="0.25">
      <c r="B28" s="25" t="s">
        <v>39</v>
      </c>
      <c r="C28" s="28">
        <v>0</v>
      </c>
      <c r="D28" s="28">
        <v>230000</v>
      </c>
      <c r="E28" s="28">
        <v>0</v>
      </c>
      <c r="F28" s="35" t="str">
        <f t="shared" ref="F28" si="5">IF(E28=0,"%",E28/D28)</f>
        <v>%</v>
      </c>
    </row>
    <row r="29" spans="2:6" x14ac:dyDescent="0.25">
      <c r="B29" s="25" t="s">
        <v>41</v>
      </c>
      <c r="C29" s="28">
        <v>0</v>
      </c>
      <c r="D29" s="28">
        <v>2169388</v>
      </c>
      <c r="E29" s="28">
        <v>0</v>
      </c>
      <c r="F29" s="35" t="str">
        <f t="shared" si="1"/>
        <v>%</v>
      </c>
    </row>
    <row r="30" spans="2:6" x14ac:dyDescent="0.25">
      <c r="B30" s="25" t="s">
        <v>42</v>
      </c>
      <c r="C30" s="28">
        <v>0</v>
      </c>
      <c r="D30" s="28">
        <v>665000</v>
      </c>
      <c r="E30" s="28">
        <v>0</v>
      </c>
      <c r="F30" s="35" t="str">
        <f t="shared" si="1"/>
        <v>%</v>
      </c>
    </row>
    <row r="31" spans="2:6" x14ac:dyDescent="0.25">
      <c r="B31" s="25" t="s">
        <v>44</v>
      </c>
      <c r="C31" s="28">
        <v>0</v>
      </c>
      <c r="D31" s="28">
        <v>2621850</v>
      </c>
      <c r="E31" s="28">
        <v>0</v>
      </c>
      <c r="F31" s="35" t="str">
        <f t="shared" si="1"/>
        <v>%</v>
      </c>
    </row>
    <row r="32" spans="2:6" x14ac:dyDescent="0.25">
      <c r="B32" s="25" t="s">
        <v>46</v>
      </c>
      <c r="C32" s="28">
        <v>0</v>
      </c>
      <c r="D32" s="28">
        <v>225000</v>
      </c>
      <c r="E32" s="28">
        <v>0</v>
      </c>
      <c r="F32" s="35" t="str">
        <f t="shared" si="1"/>
        <v>%</v>
      </c>
    </row>
    <row r="33" spans="2:6" x14ac:dyDescent="0.25">
      <c r="B33" s="25" t="s">
        <v>47</v>
      </c>
      <c r="C33" s="28">
        <v>0</v>
      </c>
      <c r="D33" s="28">
        <v>3800</v>
      </c>
      <c r="E33" s="28">
        <v>0</v>
      </c>
      <c r="F33" s="35" t="str">
        <f t="shared" si="1"/>
        <v>%</v>
      </c>
    </row>
    <row r="34" spans="2:6" hidden="1" x14ac:dyDescent="0.25">
      <c r="B34" s="25" t="s">
        <v>48</v>
      </c>
      <c r="C34" s="28">
        <v>0</v>
      </c>
      <c r="D34" s="28">
        <v>4194244</v>
      </c>
      <c r="E34" s="28">
        <v>0</v>
      </c>
      <c r="F34" s="35" t="str">
        <f t="shared" si="1"/>
        <v>%</v>
      </c>
    </row>
    <row r="35" spans="2:6" x14ac:dyDescent="0.25">
      <c r="B35" s="48" t="s">
        <v>3</v>
      </c>
      <c r="C35" s="49">
        <f>+C25+C23+C11+C9</f>
        <v>36407768</v>
      </c>
      <c r="D35" s="49">
        <f t="shared" ref="D35:E35" si="6">+D25+D23+D11+D9</f>
        <v>359330055</v>
      </c>
      <c r="E35" s="49">
        <f t="shared" si="6"/>
        <v>47500</v>
      </c>
      <c r="F35" s="50">
        <f t="shared" si="1"/>
        <v>1.3219044535531547E-4</v>
      </c>
    </row>
    <row r="36" spans="2:6" x14ac:dyDescent="0.25">
      <c r="B36" s="37" t="s">
        <v>36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5:F16"/>
  <sheetViews>
    <sheetView showGridLines="0" zoomScale="120" zoomScaleNormal="120" workbookViewId="0">
      <selection activeCell="E8" sqref="E8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71" t="s">
        <v>27</v>
      </c>
      <c r="C5" s="71"/>
      <c r="D5" s="71"/>
      <c r="E5" s="71"/>
      <c r="F5" s="71"/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29</v>
      </c>
      <c r="F8" s="53" t="s">
        <v>5</v>
      </c>
    </row>
    <row r="9" spans="2:6" x14ac:dyDescent="0.25">
      <c r="B9" s="45" t="s">
        <v>21</v>
      </c>
      <c r="C9" s="46">
        <f>SUM(C10:C11)</f>
        <v>0</v>
      </c>
      <c r="D9" s="46">
        <f t="shared" ref="D9:E9" si="0">SUM(D10:D11)</f>
        <v>0</v>
      </c>
      <c r="E9" s="46">
        <f t="shared" si="0"/>
        <v>0</v>
      </c>
      <c r="F9" s="47" t="str">
        <f t="shared" ref="F9:F15" si="1">IF(E9=0,"%",E9/D9)</f>
        <v>%</v>
      </c>
    </row>
    <row r="10" spans="2:6" x14ac:dyDescent="0.25">
      <c r="B10" s="25" t="s">
        <v>22</v>
      </c>
      <c r="C10" s="28"/>
      <c r="D10" s="28"/>
      <c r="E10" s="28"/>
      <c r="F10" s="35" t="str">
        <f t="shared" si="1"/>
        <v>%</v>
      </c>
    </row>
    <row r="11" spans="2:6" x14ac:dyDescent="0.25">
      <c r="B11" s="55" t="s">
        <v>23</v>
      </c>
      <c r="C11" s="29"/>
      <c r="D11" s="29"/>
      <c r="E11" s="29"/>
      <c r="F11" s="36" t="str">
        <f t="shared" si="1"/>
        <v>%</v>
      </c>
    </row>
    <row r="12" spans="2:6" x14ac:dyDescent="0.25">
      <c r="B12" s="45" t="s">
        <v>15</v>
      </c>
      <c r="C12" s="46">
        <f>SUM(C13:C14)</f>
        <v>0</v>
      </c>
      <c r="D12" s="46">
        <f t="shared" ref="D12:E12" si="2">SUM(D13:D14)</f>
        <v>0</v>
      </c>
      <c r="E12" s="46">
        <f t="shared" si="2"/>
        <v>0</v>
      </c>
      <c r="F12" s="56" t="str">
        <f t="shared" si="1"/>
        <v>%</v>
      </c>
    </row>
    <row r="13" spans="2:6" x14ac:dyDescent="0.25">
      <c r="B13" s="25" t="s">
        <v>22</v>
      </c>
      <c r="C13" s="28"/>
      <c r="D13" s="28"/>
      <c r="E13" s="28"/>
      <c r="F13" s="35" t="str">
        <f t="shared" si="1"/>
        <v>%</v>
      </c>
    </row>
    <row r="14" spans="2:6" x14ac:dyDescent="0.25">
      <c r="B14" s="55" t="s">
        <v>23</v>
      </c>
      <c r="C14" s="29"/>
      <c r="D14" s="29"/>
      <c r="E14" s="29"/>
      <c r="F14" s="36" t="str">
        <f t="shared" si="1"/>
        <v>%</v>
      </c>
    </row>
    <row r="15" spans="2:6" x14ac:dyDescent="0.25">
      <c r="B15" s="48" t="s">
        <v>3</v>
      </c>
      <c r="C15" s="49">
        <f>+C12+C9</f>
        <v>0</v>
      </c>
      <c r="D15" s="49">
        <f t="shared" ref="D15:E15" si="3">+D12+D9</f>
        <v>0</v>
      </c>
      <c r="E15" s="49">
        <f t="shared" si="3"/>
        <v>0</v>
      </c>
      <c r="F15" s="50" t="str">
        <f t="shared" si="1"/>
        <v>%</v>
      </c>
    </row>
    <row r="16" spans="2:6" x14ac:dyDescent="0.25">
      <c r="B16" s="37" t="s">
        <v>28</v>
      </c>
    </row>
  </sheetData>
  <mergeCells count="1">
    <mergeCell ref="B5:F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ROCC</vt:lpstr>
      <vt:lpstr>ROOC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admin</cp:lastModifiedBy>
  <cp:lastPrinted>2014-05-15T18:05:16Z</cp:lastPrinted>
  <dcterms:created xsi:type="dcterms:W3CDTF">2013-07-12T22:51:31Z</dcterms:created>
  <dcterms:modified xsi:type="dcterms:W3CDTF">2021-02-27T18:51:56Z</dcterms:modified>
</cp:coreProperties>
</file>