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ño 2021\5.- Informacion Portal MINSA - Transparencia\PpR - Pliego MINSA 2021\7. Julio - 2021\"/>
    </mc:Choice>
  </mc:AlternateContent>
  <bookViews>
    <workbookView xWindow="-120" yWindow="-120" windowWidth="29040" windowHeight="15840"/>
  </bookViews>
  <sheets>
    <sheet name="TODA FUENTE" sheetId="1" r:id="rId1"/>
    <sheet name="RO" sheetId="2" r:id="rId2"/>
    <sheet name="RDR" sheetId="3" r:id="rId3"/>
    <sheet name="ROCC" sheetId="8" r:id="rId4"/>
    <sheet name="ROOC" sheetId="4" state="hidden" r:id="rId5"/>
    <sheet name="DYT" sheetId="5" r:id="rId6"/>
    <sheet name="RD" sheetId="7" r:id="rId7"/>
  </sheets>
  <definedNames>
    <definedName name="_xlnm.Print_Area" localSheetId="2">RDR!$B$5:$F$48</definedName>
    <definedName name="_xlnm.Print_Area" localSheetId="1">RO!$B$5:$F$87</definedName>
    <definedName name="_xlnm.Print_Area" localSheetId="3">ROCC!$B$5:$F$22</definedName>
    <definedName name="_xlnm.Print_Area" localSheetId="4">ROOC!$B$2:$F$10</definedName>
    <definedName name="_xlnm.Print_Area" localSheetId="0">'TODA FUENTE'!$B$5:$F$77</definedName>
  </definedNames>
  <calcPr calcId="152511"/>
</workbook>
</file>

<file path=xl/calcChain.xml><?xml version="1.0" encoding="utf-8"?>
<calcChain xmlns="http://schemas.openxmlformats.org/spreadsheetml/2006/main">
  <c r="F37" i="5" l="1"/>
  <c r="F36" i="5"/>
  <c r="F35" i="5"/>
  <c r="F34" i="5"/>
  <c r="F32" i="5"/>
  <c r="F31" i="5"/>
  <c r="F23" i="5"/>
  <c r="F22" i="5"/>
  <c r="F21" i="5"/>
  <c r="F20" i="5"/>
  <c r="C25" i="5"/>
  <c r="D25" i="5"/>
  <c r="E25" i="5"/>
  <c r="E21" i="8"/>
  <c r="D21" i="8"/>
  <c r="C21" i="8"/>
  <c r="E17" i="8"/>
  <c r="D17" i="8"/>
  <c r="C17" i="8"/>
  <c r="F20" i="8"/>
  <c r="F19" i="8"/>
  <c r="F16" i="8"/>
  <c r="E15" i="8"/>
  <c r="D15" i="8"/>
  <c r="C15" i="8"/>
  <c r="F14" i="8"/>
  <c r="E13" i="8"/>
  <c r="D13" i="8"/>
  <c r="C13" i="8"/>
  <c r="F35" i="1"/>
  <c r="C42" i="1"/>
  <c r="D42" i="1"/>
  <c r="E42" i="1"/>
  <c r="F25" i="1"/>
  <c r="F24" i="1"/>
  <c r="F13" i="8" l="1"/>
  <c r="F15" i="8"/>
  <c r="F26" i="5"/>
  <c r="F36" i="3"/>
  <c r="C27" i="1"/>
  <c r="D27" i="1"/>
  <c r="E27" i="1"/>
  <c r="F25" i="5" l="1"/>
  <c r="E11" i="8"/>
  <c r="D11" i="8"/>
  <c r="E9" i="8"/>
  <c r="D9" i="8"/>
  <c r="C9" i="8"/>
  <c r="C11" i="8"/>
  <c r="F18" i="8"/>
  <c r="F12" i="8"/>
  <c r="F78" i="2"/>
  <c r="F77" i="2"/>
  <c r="F76" i="2"/>
  <c r="F75" i="2"/>
  <c r="F71" i="1"/>
  <c r="F70" i="1"/>
  <c r="F17" i="8" l="1"/>
  <c r="F11" i="8"/>
  <c r="C71" i="2"/>
  <c r="F21" i="8" l="1"/>
  <c r="F69" i="1"/>
  <c r="F16" i="5" l="1"/>
  <c r="F11" i="3" l="1"/>
  <c r="F51" i="2"/>
  <c r="F50" i="2"/>
  <c r="F49" i="2"/>
  <c r="F48" i="2"/>
  <c r="F36" i="2"/>
  <c r="C46" i="2"/>
  <c r="D46" i="2"/>
  <c r="E46" i="2"/>
  <c r="F50" i="1"/>
  <c r="F49" i="1"/>
  <c r="F48" i="1"/>
  <c r="F47" i="1"/>
  <c r="F46" i="1"/>
  <c r="F45" i="1"/>
  <c r="F34" i="1"/>
  <c r="F14" i="7" l="1"/>
  <c r="F13" i="7"/>
  <c r="E12" i="7"/>
  <c r="F12" i="7" s="1"/>
  <c r="D12" i="7"/>
  <c r="C12" i="7"/>
  <c r="E27" i="5"/>
  <c r="D27" i="5"/>
  <c r="C27" i="5"/>
  <c r="C34" i="3"/>
  <c r="D34" i="3"/>
  <c r="E34" i="3"/>
  <c r="F70" i="2"/>
  <c r="E69" i="2"/>
  <c r="F69" i="2" s="1"/>
  <c r="D69" i="2"/>
  <c r="C69" i="2"/>
  <c r="E60" i="1"/>
  <c r="F60" i="1" s="1"/>
  <c r="D60" i="1"/>
  <c r="C60" i="1"/>
  <c r="F61" i="1"/>
  <c r="F32" i="3" l="1"/>
  <c r="F26" i="1"/>
  <c r="F23" i="1"/>
  <c r="F33" i="5" l="1"/>
  <c r="F28" i="5"/>
  <c r="F27" i="5"/>
  <c r="C32" i="2"/>
  <c r="D32" i="2"/>
  <c r="E32" i="2"/>
  <c r="E11" i="5" l="1"/>
  <c r="D11" i="5"/>
  <c r="C11" i="5"/>
  <c r="E9" i="5"/>
  <c r="D9" i="5"/>
  <c r="C9" i="5"/>
  <c r="E58" i="2"/>
  <c r="D58" i="2"/>
  <c r="C58" i="2"/>
  <c r="E51" i="1"/>
  <c r="D51" i="1"/>
  <c r="C51" i="1"/>
  <c r="F58" i="1"/>
  <c r="F57" i="1"/>
  <c r="F56" i="1"/>
  <c r="C62" i="1"/>
  <c r="D62" i="1"/>
  <c r="E62" i="1"/>
  <c r="F15" i="5" l="1"/>
  <c r="F14" i="5"/>
  <c r="F13" i="5"/>
  <c r="F12" i="5"/>
  <c r="F11" i="5"/>
  <c r="F42" i="3"/>
  <c r="F33" i="3" l="1"/>
  <c r="E29" i="3"/>
  <c r="D29" i="3"/>
  <c r="C29" i="3"/>
  <c r="F43" i="3" l="1"/>
  <c r="E9" i="7" l="1"/>
  <c r="D9" i="7"/>
  <c r="C9" i="7"/>
  <c r="F41" i="3"/>
  <c r="F30" i="3"/>
  <c r="F46" i="3"/>
  <c r="F45" i="3"/>
  <c r="F44" i="3"/>
  <c r="F40" i="3"/>
  <c r="F39" i="3"/>
  <c r="F37" i="3"/>
  <c r="F35" i="3"/>
  <c r="F28" i="3"/>
  <c r="F27" i="3"/>
  <c r="F26" i="3"/>
  <c r="F25" i="3"/>
  <c r="F24" i="3"/>
  <c r="F23" i="3"/>
  <c r="F22" i="3"/>
  <c r="F21" i="3"/>
  <c r="F20" i="3"/>
  <c r="F19" i="3"/>
  <c r="F18" i="3"/>
  <c r="F17" i="3"/>
  <c r="F15" i="3"/>
  <c r="F13" i="3"/>
  <c r="F12" i="3"/>
  <c r="F10" i="3"/>
  <c r="F62" i="2" l="1"/>
  <c r="F53" i="2"/>
  <c r="F52" i="2"/>
  <c r="F47" i="2"/>
  <c r="F55" i="1"/>
  <c r="F44" i="1"/>
  <c r="F82" i="2" l="1"/>
  <c r="F68" i="1"/>
  <c r="F29" i="3" l="1"/>
  <c r="F34" i="3"/>
  <c r="F67" i="2"/>
  <c r="F66" i="2"/>
  <c r="D71" i="2"/>
  <c r="E71" i="2"/>
  <c r="F11" i="7"/>
  <c r="F10" i="7"/>
  <c r="F68" i="2" l="1"/>
  <c r="F64" i="2" l="1"/>
  <c r="F63" i="2"/>
  <c r="F61" i="2"/>
  <c r="F54" i="1"/>
  <c r="F24" i="2" l="1"/>
  <c r="F23" i="2"/>
  <c r="F57" i="2" l="1"/>
  <c r="F56" i="2"/>
  <c r="F55" i="2"/>
  <c r="F54" i="2"/>
  <c r="F43" i="1"/>
  <c r="F40" i="5" l="1"/>
  <c r="C29" i="5" l="1"/>
  <c r="C41" i="5" s="1"/>
  <c r="D29" i="5"/>
  <c r="D41" i="5" s="1"/>
  <c r="E29" i="5"/>
  <c r="E41" i="5" s="1"/>
  <c r="F39" i="5" l="1"/>
  <c r="F24" i="5" l="1"/>
  <c r="F10" i="8" l="1"/>
  <c r="F38" i="5" l="1"/>
  <c r="F30" i="5"/>
  <c r="F19" i="5"/>
  <c r="F18" i="5"/>
  <c r="F17" i="5"/>
  <c r="F10" i="5"/>
  <c r="F85" i="2"/>
  <c r="F84" i="2"/>
  <c r="F83" i="2"/>
  <c r="F81" i="2"/>
  <c r="F80" i="2"/>
  <c r="F79" i="2"/>
  <c r="F74" i="2"/>
  <c r="F73" i="2"/>
  <c r="F72" i="2"/>
  <c r="F65" i="2"/>
  <c r="F60" i="2"/>
  <c r="F59" i="2"/>
  <c r="F45" i="2"/>
  <c r="F44" i="2"/>
  <c r="F43" i="2"/>
  <c r="F42" i="2"/>
  <c r="F41" i="2"/>
  <c r="F40" i="2"/>
  <c r="F39" i="2"/>
  <c r="F38" i="2"/>
  <c r="F37" i="2"/>
  <c r="F35" i="2"/>
  <c r="F34" i="2"/>
  <c r="F33" i="2"/>
  <c r="F21" i="2"/>
  <c r="F20" i="2"/>
  <c r="F19" i="2"/>
  <c r="F18" i="2"/>
  <c r="F17" i="2"/>
  <c r="F16" i="2"/>
  <c r="F15" i="2"/>
  <c r="F14" i="2"/>
  <c r="F13" i="2"/>
  <c r="F12" i="2"/>
  <c r="F11" i="2"/>
  <c r="F10" i="2"/>
  <c r="F75" i="1"/>
  <c r="F74" i="1"/>
  <c r="F73" i="1"/>
  <c r="F72" i="1"/>
  <c r="F67" i="1"/>
  <c r="F66" i="1"/>
  <c r="F65" i="1"/>
  <c r="F64" i="1"/>
  <c r="F63" i="1"/>
  <c r="F59" i="1"/>
  <c r="F53" i="1"/>
  <c r="F52" i="1"/>
  <c r="F41" i="1"/>
  <c r="F40" i="1"/>
  <c r="F39" i="1"/>
  <c r="F38" i="1"/>
  <c r="F37" i="1"/>
  <c r="F36" i="1"/>
  <c r="F33" i="1"/>
  <c r="F32" i="1"/>
  <c r="F31" i="1"/>
  <c r="F30" i="1"/>
  <c r="F29" i="1"/>
  <c r="F28" i="1"/>
  <c r="F21" i="1"/>
  <c r="F20" i="1"/>
  <c r="F19" i="1"/>
  <c r="F18" i="1"/>
  <c r="F17" i="1"/>
  <c r="F16" i="1"/>
  <c r="F15" i="1"/>
  <c r="F14" i="1"/>
  <c r="F13" i="1"/>
  <c r="F12" i="1"/>
  <c r="F11" i="1"/>
  <c r="F10" i="1"/>
  <c r="F62" i="1" l="1"/>
  <c r="F71" i="2"/>
  <c r="E9" i="3"/>
  <c r="D9" i="3"/>
  <c r="C9" i="3"/>
  <c r="C22" i="1"/>
  <c r="D22" i="1"/>
  <c r="E22" i="1"/>
  <c r="F9" i="3" l="1"/>
  <c r="F9" i="5"/>
  <c r="F42" i="1"/>
  <c r="F22" i="1"/>
  <c r="F9" i="8"/>
  <c r="F29" i="5"/>
  <c r="F41" i="5"/>
  <c r="F46" i="2"/>
  <c r="E14" i="3"/>
  <c r="D14" i="3"/>
  <c r="C14" i="3"/>
  <c r="F14" i="3" l="1"/>
  <c r="E15" i="7"/>
  <c r="D15" i="7"/>
  <c r="F15" i="7" l="1"/>
  <c r="F9" i="7"/>
  <c r="E6" i="4"/>
  <c r="E9" i="4" s="1"/>
  <c r="D6" i="4"/>
  <c r="D9" i="4" s="1"/>
  <c r="C6" i="4"/>
  <c r="C9" i="4" s="1"/>
  <c r="E38" i="3"/>
  <c r="D38" i="3"/>
  <c r="C38" i="3"/>
  <c r="E16" i="3"/>
  <c r="D16" i="3"/>
  <c r="C16" i="3"/>
  <c r="E22" i="2"/>
  <c r="D22" i="2"/>
  <c r="C22" i="2"/>
  <c r="E9" i="2"/>
  <c r="D9" i="2"/>
  <c r="C9" i="2"/>
  <c r="E9" i="1"/>
  <c r="E76" i="1" s="1"/>
  <c r="D9" i="1"/>
  <c r="D76" i="1" s="1"/>
  <c r="C9" i="1"/>
  <c r="C76" i="1" s="1"/>
  <c r="C86" i="2" l="1"/>
  <c r="D86" i="2"/>
  <c r="E86" i="2"/>
  <c r="F76" i="1"/>
  <c r="C47" i="3"/>
  <c r="D47" i="3"/>
  <c r="E47" i="3"/>
  <c r="F16" i="3"/>
  <c r="F38" i="3"/>
  <c r="F32" i="2"/>
  <c r="F22" i="2"/>
  <c r="F27" i="1"/>
  <c r="F58" i="2"/>
  <c r="F51" i="1"/>
  <c r="F9" i="2"/>
  <c r="F9" i="1"/>
  <c r="F9" i="4"/>
  <c r="F8" i="4"/>
  <c r="F7" i="4"/>
  <c r="F6" i="4"/>
  <c r="F47" i="3" l="1"/>
  <c r="F86" i="2"/>
  <c r="C15" i="7" l="1"/>
</calcChain>
</file>

<file path=xl/sharedStrings.xml><?xml version="1.0" encoding="utf-8"?>
<sst xmlns="http://schemas.openxmlformats.org/spreadsheetml/2006/main" count="273" uniqueCount="47">
  <si>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</si>
  <si>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</si>
  <si>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</si>
  <si>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</si>
  <si>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</si>
  <si>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</si>
  <si>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Fuente:  Base de Datos MEF al cierre del mes de Enero</t>
  </si>
  <si>
    <t>DEVENGADO
AL 31.01.17</t>
  </si>
  <si>
    <t>EJECUCION DE LOS PROGRAMAS PRESUPUESTALES AL MES DE ENERO DEL AÑO FISCAL 2017 DEL PLIEGO 011 MINSA - ROOC</t>
  </si>
  <si>
    <t>6-26: ADQUISICION DE ACTIVOS NO FINANCIEROS</t>
  </si>
  <si>
    <t>5-25: OTROS GASTOS</t>
  </si>
  <si>
    <t>5-24: DONACIONES Y TRANSFERENCIAS</t>
  </si>
  <si>
    <t>5-23: BIENES Y SERVICIOS</t>
  </si>
  <si>
    <t>5-22: PENSIONES Y OTRAS PRESTACIONES SOCIALES</t>
  </si>
  <si>
    <t>5-21: PERSONAL Y OBLIGACIONES SOCIALES</t>
  </si>
  <si>
    <t>6-2.6. ADQUISICION DE ACTIVOS NO FINANCIEROS</t>
  </si>
  <si>
    <t>5-2.5. OTROS GASTOS</t>
  </si>
  <si>
    <t>5-2.4. DONACIONES Y TRANSFERENCIAS</t>
  </si>
  <si>
    <t>5-2.3. BIENES Y SERVICIOS</t>
  </si>
  <si>
    <t>5-2.2. PENSIONES Y OTRAS PRESTACIONES SOCIALES</t>
  </si>
  <si>
    <t>5-2.1. PERSONAL Y OBLIGACIONES SOCIALES</t>
  </si>
  <si>
    <t xml:space="preserve">5-2.3: BIENES Y SERVICIOS </t>
  </si>
  <si>
    <t>(EN SOLES)</t>
  </si>
  <si>
    <t>6-24: DONACIONES Y TRANSFERENCIAS</t>
  </si>
  <si>
    <t>9002: ASIGNACIONES PRESUPUESTARIAS QUE NO RESULTAN EN PRODUCTOS</t>
  </si>
  <si>
    <t>EJECUCION DE LOS PROGRAMAS PRESUPUESTALES AL MES DE JULIO
DEL AÑO FISCAL 2021 DEL PLIEGO 011 MINSA - TODA FUENTE</t>
  </si>
  <si>
    <t>DEVENGADO
AL 31.07.21</t>
  </si>
  <si>
    <t>Fuente: SIAF, Consulta Amigable y Base de Datos al 31 de Julio del 2021</t>
  </si>
  <si>
    <t>EJECUCION DE LOS PROGRAMAS PRESUPUESTALES AL MES DE JULIO
DEL AÑO FISCAL 2021 DEL PLIEGO 011 MINSA - RECURSOS ORDINARIOS</t>
  </si>
  <si>
    <t>EJECUCION DE LOS PROGRAMAS PRESUPUESTALES AL MES DE JULIO
DEL AÑO FISCAL 2021 DEL PLIEGO 011 MINSA - RECURSOS DIRECTAMENTE RECAUDADOS</t>
  </si>
  <si>
    <t>EJECUCION DE LOS PROGRAMAS PRESUPUESTALES AL MES DE JULIO
DEL AÑO FISCAL 2021 DEL PLIEGO 011 MINSA - ROOC</t>
  </si>
  <si>
    <t>EJECUCION DE LOS PROGRAMAS PRESUPUESTALES AL MES DE JULIO
DEL AÑO FISCAL 2021 DEL PLIEGO 011 MINSA - DONACIONES Y TRANSFERENCIAS</t>
  </si>
  <si>
    <t>EJECUCION DE LOS PROGRAMAS PRESUPUESTALES AL MES DE JULIO
DEL AÑO FISCAL 2021 DEL PLIEGO 011 MINSA - RECURSOS DETERMINADOS</t>
  </si>
  <si>
    <t>0001.PROGRAMA ARTICULADO NUTRICIONAL</t>
  </si>
  <si>
    <t>0002.SALUD MATERNO NEONATAL</t>
  </si>
  <si>
    <t>0016.TBC-VIH/SIDA</t>
  </si>
  <si>
    <t>0017.ENFERMEDADES METAXENICAS Y ZOONOSIS</t>
  </si>
  <si>
    <t>0018.ENFERMEDADES NO TRANSMISIBLES</t>
  </si>
  <si>
    <t>0024.PREVENCION Y CONTROL DEL CANCER</t>
  </si>
  <si>
    <t>0068.REDUCCION DE VULNERABILIDAD Y ATENCION DE EMERGENCIAS POR DESASTRES</t>
  </si>
  <si>
    <t>0104.REDUCCION DE LA MORTALIDAD POR EMERGENCIAS Y URGENCIAS MEDICAS</t>
  </si>
  <si>
    <t>0129.PREVENCION Y MANEJO DE CONDICIONES SECUNDARIAS DE SALUD EN PERSONAS CON DISCAPACIDAD</t>
  </si>
  <si>
    <t>0131.CONTROL Y PREVENCION EN SALUD MENTAL</t>
  </si>
  <si>
    <t>9001.ACCIONES CENTRALES</t>
  </si>
  <si>
    <t>9002.ASIGNACIONES PRESUPUESTARIAS QUE NO RESULTAN EN PRODUCTOS</t>
  </si>
  <si>
    <t>0137.DESARROLLO DE LA CIENCIA, TECNOLOGIA E INNOVACION TECNOLOGICA</t>
  </si>
  <si>
    <t>1002.PRODUCTOS ESPECIFICOS PARA REDUCCION DE LA VIOLENCIA CONTRA LA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</si>
</sst>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_ ;_ * \-#,##0_ ;_ * &quot;-&quot;_ ;_ @_ "/>
    <numFmt numFmtId="165" formatCode="0.0%"/>
    <numFmt numFmtId="166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  <font>
      <sz val="10"/>
      <name val="Arial Narrow"/>
      <family val="2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69">
    <xf numFmtId="0" fontId="0" fillId="0" borderId="0" xfId="0"/>
    <xf numFmtId="0" fontId="0" fillId="0" borderId="0" xfId="0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165" fontId="3" fillId="2" borderId="1" xfId="1" applyNumberFormat="1" applyFont="1" applyFill="1" applyBorder="1" applyAlignment="1">
      <alignment vertical="center"/>
    </xf>
    <xf numFmtId="165" fontId="3" fillId="3" borderId="1" xfId="1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0" fontId="4" fillId="0" borderId="0" xfId="3" applyAlignment="1">
      <alignment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2" fillId="0" borderId="4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horizontal="left" vertical="center" indent="4"/>
    </xf>
    <xf numFmtId="3" fontId="2" fillId="0" borderId="6" xfId="2" applyNumberFormat="1" applyBorder="1" applyAlignment="1">
      <alignment horizontal="left" vertical="center" indent="4"/>
    </xf>
    <xf numFmtId="165" fontId="0" fillId="0" borderId="4" xfId="1" applyNumberFormat="1" applyFont="1" applyBorder="1"/>
    <xf numFmtId="165" fontId="0" fillId="0" borderId="6" xfId="1" applyNumberFormat="1" applyFont="1" applyBorder="1"/>
    <xf numFmtId="3" fontId="0" fillId="0" borderId="0" xfId="0" applyNumberFormat="1" applyAlignment="1">
      <alignment vertical="center"/>
    </xf>
    <xf numFmtId="3" fontId="2" fillId="0" borderId="4" xfId="3" applyNumberFormat="1" applyFont="1" applyBorder="1" applyAlignment="1">
      <alignment horizontal="left" vertical="center" indent="3"/>
    </xf>
    <xf numFmtId="165" fontId="0" fillId="0" borderId="5" xfId="1" applyNumberFormat="1" applyFont="1" applyBorder="1" applyAlignment="1">
      <alignment horizontal="right" vertical="center"/>
    </xf>
    <xf numFmtId="165" fontId="0" fillId="0" borderId="4" xfId="1" applyNumberFormat="1" applyFont="1" applyBorder="1" applyAlignment="1">
      <alignment horizontal="right"/>
    </xf>
    <xf numFmtId="166" fontId="2" fillId="0" borderId="5" xfId="3" applyNumberFormat="1" applyFont="1" applyBorder="1" applyAlignment="1">
      <alignment horizontal="left" vertical="center" indent="4"/>
    </xf>
    <xf numFmtId="166" fontId="2" fillId="0" borderId="4" xfId="3" applyNumberFormat="1" applyFont="1" applyBorder="1" applyAlignment="1">
      <alignment horizontal="left" vertical="center" indent="4"/>
    </xf>
    <xf numFmtId="164" fontId="4" fillId="0" borderId="4" xfId="3" applyNumberFormat="1" applyBorder="1" applyAlignment="1">
      <alignment vertical="center"/>
    </xf>
    <xf numFmtId="164" fontId="4" fillId="0" borderId="5" xfId="3" applyNumberFormat="1" applyBorder="1" applyAlignment="1">
      <alignment vertical="center"/>
    </xf>
    <xf numFmtId="164" fontId="4" fillId="0" borderId="6" xfId="3" applyNumberFormat="1" applyBorder="1" applyAlignment="1">
      <alignment vertical="center"/>
    </xf>
    <xf numFmtId="164" fontId="2" fillId="0" borderId="4" xfId="2" applyNumberFormat="1" applyBorder="1" applyAlignment="1">
      <alignment vertical="center"/>
    </xf>
    <xf numFmtId="164" fontId="2" fillId="0" borderId="5" xfId="2" applyNumberFormat="1" applyBorder="1" applyAlignment="1">
      <alignment vertical="center"/>
    </xf>
    <xf numFmtId="164" fontId="2" fillId="0" borderId="6" xfId="2" applyNumberFormat="1" applyBorder="1" applyAlignment="1">
      <alignment vertical="center"/>
    </xf>
    <xf numFmtId="165" fontId="0" fillId="0" borderId="4" xfId="1" applyNumberFormat="1" applyFont="1" applyBorder="1" applyAlignment="1">
      <alignment horizontal="right" vertical="center"/>
    </xf>
    <xf numFmtId="165" fontId="0" fillId="0" borderId="6" xfId="1" applyNumberFormat="1" applyFont="1" applyBorder="1" applyAlignment="1">
      <alignment horizontal="right" vertical="center"/>
    </xf>
    <xf numFmtId="165" fontId="0" fillId="0" borderId="5" xfId="1" applyNumberFormat="1" applyFont="1" applyBorder="1" applyAlignment="1">
      <alignment horizontal="right"/>
    </xf>
    <xf numFmtId="165" fontId="0" fillId="0" borderId="6" xfId="1" applyNumberFormat="1" applyFont="1" applyBorder="1" applyAlignment="1">
      <alignment horizontal="right"/>
    </xf>
    <xf numFmtId="0" fontId="6" fillId="0" borderId="0" xfId="0" applyNumberFormat="1" applyFont="1" applyFill="1" applyBorder="1" applyAlignment="1" applyProtection="1">
      <alignment horizontal="left"/>
    </xf>
    <xf numFmtId="0" fontId="4" fillId="0" borderId="4" xfId="3" applyBorder="1" applyAlignment="1">
      <alignment horizontal="left" vertical="center" indent="3"/>
    </xf>
    <xf numFmtId="0" fontId="4" fillId="0" borderId="5" xfId="3" applyBorder="1" applyAlignment="1">
      <alignment horizontal="left" vertical="center" indent="3"/>
    </xf>
    <xf numFmtId="3" fontId="4" fillId="0" borderId="5" xfId="3" applyNumberFormat="1" applyBorder="1" applyAlignment="1">
      <alignment vertical="center"/>
    </xf>
    <xf numFmtId="0" fontId="4" fillId="0" borderId="6" xfId="3" applyBorder="1" applyAlignment="1">
      <alignment horizontal="left" vertical="center" indent="3"/>
    </xf>
    <xf numFmtId="3" fontId="4" fillId="0" borderId="7" xfId="3" applyNumberFormat="1" applyBorder="1" applyAlignment="1">
      <alignment horizontal="left" vertical="center" indent="3"/>
    </xf>
    <xf numFmtId="164" fontId="4" fillId="0" borderId="7" xfId="3" applyNumberFormat="1" applyBorder="1" applyAlignment="1">
      <alignment vertical="center"/>
    </xf>
    <xf numFmtId="165" fontId="0" fillId="0" borderId="7" xfId="1" applyNumberFormat="1" applyFont="1" applyBorder="1" applyAlignment="1">
      <alignment horizontal="right"/>
    </xf>
    <xf numFmtId="3" fontId="3" fillId="4" borderId="1" xfId="2" applyNumberFormat="1" applyFont="1" applyFill="1" applyBorder="1" applyAlignment="1">
      <alignment horizontal="left" vertical="center"/>
    </xf>
    <xf numFmtId="164" fontId="3" fillId="4" borderId="1" xfId="2" applyNumberFormat="1" applyFont="1" applyFill="1" applyBorder="1" applyAlignment="1">
      <alignment vertical="center"/>
    </xf>
    <xf numFmtId="165" fontId="3" fillId="4" borderId="1" xfId="1" applyNumberFormat="1" applyFont="1" applyFill="1" applyBorder="1" applyAlignment="1">
      <alignment horizontal="right" vertical="center"/>
    </xf>
    <xf numFmtId="3" fontId="3" fillId="5" borderId="2" xfId="2" applyNumberFormat="1" applyFont="1" applyFill="1" applyBorder="1" applyAlignment="1">
      <alignment horizontal="center" vertical="center"/>
    </xf>
    <xf numFmtId="164" fontId="3" fillId="5" borderId="1" xfId="2" applyNumberFormat="1" applyFont="1" applyFill="1" applyBorder="1" applyAlignment="1">
      <alignment vertical="center"/>
    </xf>
    <xf numFmtId="165" fontId="3" fillId="5" borderId="1" xfId="1" applyNumberFormat="1" applyFont="1" applyFill="1" applyBorder="1" applyAlignment="1">
      <alignment horizontal="right" vertical="center"/>
    </xf>
    <xf numFmtId="3" fontId="3" fillId="5" borderId="1" xfId="2" applyNumberFormat="1" applyFont="1" applyFill="1" applyBorder="1" applyAlignment="1">
      <alignment horizontal="center" vertical="center"/>
    </xf>
    <xf numFmtId="3" fontId="3" fillId="5" borderId="3" xfId="2" applyNumberFormat="1" applyFont="1" applyFill="1" applyBorder="1" applyAlignment="1">
      <alignment horizontal="center" vertical="center"/>
    </xf>
    <xf numFmtId="3" fontId="3" fillId="5" borderId="1" xfId="2" applyNumberFormat="1" applyFont="1" applyFill="1" applyBorder="1" applyAlignment="1">
      <alignment horizontal="center" vertical="center" wrapText="1"/>
    </xf>
    <xf numFmtId="3" fontId="3" fillId="5" borderId="3" xfId="2" applyNumberFormat="1" applyFont="1" applyFill="1" applyBorder="1" applyAlignment="1">
      <alignment horizontal="center" vertical="center" wrapText="1"/>
    </xf>
    <xf numFmtId="166" fontId="2" fillId="0" borderId="6" xfId="3" applyNumberFormat="1" applyFont="1" applyBorder="1" applyAlignment="1">
      <alignment horizontal="left" vertical="center" indent="4"/>
    </xf>
    <xf numFmtId="164" fontId="3" fillId="4" borderId="1" xfId="2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165" fontId="3" fillId="4" borderId="1" xfId="1" applyNumberFormat="1" applyFont="1" applyFill="1" applyBorder="1" applyAlignment="1">
      <alignment horizontal="center" vertical="center"/>
    </xf>
    <xf numFmtId="165" fontId="2" fillId="0" borderId="4" xfId="1" applyNumberFormat="1" applyFont="1" applyBorder="1" applyAlignment="1">
      <alignment horizontal="center" vertical="center"/>
    </xf>
    <xf numFmtId="165" fontId="2" fillId="0" borderId="5" xfId="1" applyNumberFormat="1" applyFont="1" applyBorder="1" applyAlignment="1">
      <alignment horizontal="center" vertical="center"/>
    </xf>
    <xf numFmtId="165" fontId="2" fillId="0" borderId="6" xfId="1" applyNumberFormat="1" applyFont="1" applyBorder="1" applyAlignment="1">
      <alignment horizontal="center" vertical="center"/>
    </xf>
    <xf numFmtId="165" fontId="3" fillId="5" borderId="1" xfId="1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4">
    <cellStyle name="Normal" xfId="0" builtinId="0"/>
    <cellStyle name="Normal 2" xfId="2"/>
    <cellStyle name="Normal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730250</xdr:colOff>
      <xdr:row>0</xdr:row>
      <xdr:rowOff>150812</xdr:rowOff>
    </xdr:from>
    <xdr:to>
      <xdr:col>1</xdr:col>
      <xdr:colOff>4244975</xdr:colOff>
      <xdr:row>3</xdr:row>
      <xdr:rowOff>51990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730250" y="150812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="" xmlns:a16="http://schemas.microsoft.com/office/drawing/2014/main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="" xmlns:a16="http://schemas.microsoft.com/office/drawing/2014/main" id="{00000000-0008-0000-00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0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="" xmlns:a16="http://schemas.microsoft.com/office/drawing/2014/main" id="{00000000-0008-0000-01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="" xmlns:a16="http://schemas.microsoft.com/office/drawing/2014/main" id="{00000000-0008-0000-01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1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111125</xdr:colOff>
      <xdr:row>0</xdr:row>
      <xdr:rowOff>142873</xdr:rowOff>
    </xdr:from>
    <xdr:to>
      <xdr:col>1</xdr:col>
      <xdr:colOff>4387850</xdr:colOff>
      <xdr:row>3</xdr:row>
      <xdr:rowOff>44051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873125" y="142873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="" xmlns:a16="http://schemas.microsoft.com/office/drawing/2014/main" id="{00000000-0008-0000-02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="" xmlns:a16="http://schemas.microsoft.com/office/drawing/2014/main" id="{00000000-0008-0000-02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2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3" name="Grupo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4" name="Imagen 3" descr="Imagen relacionada">
            <a:extLst>
              <a:ext uri="{FF2B5EF4-FFF2-40B4-BE49-F238E27FC236}">
                <a16:creationId xmlns="" xmlns:a16="http://schemas.microsoft.com/office/drawing/2014/main" id="{00000000-0008-0000-03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300-000005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6" name="CuadroTexto 5">
            <a:extLst>
              <a:ext uri="{FF2B5EF4-FFF2-40B4-BE49-F238E27FC236}">
                <a16:creationId xmlns="" xmlns:a16="http://schemas.microsoft.com/office/drawing/2014/main" id="{00000000-0008-0000-0300-000006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111129</xdr:colOff>
      <xdr:row>0</xdr:row>
      <xdr:rowOff>111129</xdr:rowOff>
    </xdr:from>
    <xdr:to>
      <xdr:col>1</xdr:col>
      <xdr:colOff>4387854</xdr:colOff>
      <xdr:row>3</xdr:row>
      <xdr:rowOff>12307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GrpSpPr>
          <a:grpSpLocks/>
        </xdr:cNvGrpSpPr>
      </xdr:nvGrpSpPr>
      <xdr:grpSpPr bwMode="auto">
        <a:xfrm>
          <a:off x="873129" y="111129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="" xmlns:a16="http://schemas.microsoft.com/office/drawing/2014/main" id="{00000000-0008-0000-05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="" xmlns:a16="http://schemas.microsoft.com/office/drawing/2014/main" id="{00000000-0008-0000-05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5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1</xdr:col>
      <xdr:colOff>4324350</xdr:colOff>
      <xdr:row>3</xdr:row>
      <xdr:rowOff>44053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GrpSpPr>
          <a:grpSpLocks/>
        </xdr:cNvGrpSpPr>
      </xdr:nvGrpSpPr>
      <xdr:grpSpPr bwMode="auto">
        <a:xfrm>
          <a:off x="206375" y="142875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="" xmlns:a16="http://schemas.microsoft.com/office/drawing/2014/main" id="{00000000-0008-0000-06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="" xmlns:a16="http://schemas.microsoft.com/office/drawing/2014/main" id="{00000000-0008-0000-06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6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80"/>
  <sheetViews>
    <sheetView showGridLines="0" tabSelected="1" zoomScale="120" zoomScaleNormal="120" workbookViewId="0">
      <selection activeCell="B8" sqref="B8"/>
    </sheetView>
  </sheetViews>
  <sheetFormatPr baseColWidth="10" defaultRowHeight="15" x14ac:dyDescent="0.25"/>
  <cols>
    <col min="1" max="1" width="11.42578125" style="1"/>
    <col min="2" max="2" width="109.42578125" style="1" bestFit="1" customWidth="1"/>
    <col min="3" max="3" width="14.140625" style="1" customWidth="1"/>
    <col min="4" max="4" width="15.28515625" style="1" bestFit="1" customWidth="1"/>
    <col min="5" max="5" width="15.7109375" style="1" customWidth="1"/>
    <col min="6" max="6" width="12.28515625" style="57" customWidth="1"/>
    <col min="7" max="16384" width="11.42578125" style="1"/>
  </cols>
  <sheetData>
    <row r="5" spans="2:6" ht="51.75" customHeight="1" x14ac:dyDescent="0.25">
      <c r="B5" s="67" t="s">
        <v>25</v>
      </c>
      <c r="C5" s="67"/>
      <c r="D5" s="67"/>
      <c r="E5" s="67"/>
      <c r="F5" s="67"/>
    </row>
    <row r="7" spans="2:6" x14ac:dyDescent="0.25">
      <c r="F7" s="66" t="s">
        <v>22</v>
      </c>
    </row>
    <row r="8" spans="2:6" ht="38.25" x14ac:dyDescent="0.25">
      <c r="B8" s="51" t="s">
        <v>4</v>
      </c>
      <c r="C8" s="52" t="s">
        <v>1</v>
      </c>
      <c r="D8" s="52" t="s">
        <v>2</v>
      </c>
      <c r="E8" s="53" t="s">
        <v>26</v>
      </c>
      <c r="F8" s="54" t="s">
        <v>5</v>
      </c>
    </row>
    <row r="9" spans="2:6" x14ac:dyDescent="0.25">
      <c r="B9" s="45" t="s">
        <v>14</v>
      </c>
      <c r="C9" s="46">
        <f>SUM(C10:C21)</f>
        <v>2819150926</v>
      </c>
      <c r="D9" s="46">
        <f>SUM(D10:D21)</f>
        <v>2917785691</v>
      </c>
      <c r="E9" s="46">
        <f>SUM(E10:E21)</f>
        <v>1503496083.6499996</v>
      </c>
      <c r="F9" s="58">
        <f t="shared" ref="F9:F76" si="0">IF(E9=0,"%",E9/D9)</f>
        <v>0.51528667382514748</v>
      </c>
    </row>
    <row r="10" spans="2:6" x14ac:dyDescent="0.25">
      <c r="B10" s="16" t="s">
        <v>33</v>
      </c>
      <c r="C10" s="30">
        <v>177798375</v>
      </c>
      <c r="D10" s="30">
        <v>171833013</v>
      </c>
      <c r="E10" s="30">
        <v>91864763.729999974</v>
      </c>
      <c r="F10" s="59">
        <f t="shared" si="0"/>
        <v>0.53461649846063031</v>
      </c>
    </row>
    <row r="11" spans="2:6" x14ac:dyDescent="0.25">
      <c r="B11" s="17" t="s">
        <v>34</v>
      </c>
      <c r="C11" s="31">
        <v>245747129</v>
      </c>
      <c r="D11" s="31">
        <v>258405249</v>
      </c>
      <c r="E11" s="31">
        <v>140803747.54000002</v>
      </c>
      <c r="F11" s="60">
        <f t="shared" si="0"/>
        <v>0.54489507502225709</v>
      </c>
    </row>
    <row r="12" spans="2:6" x14ac:dyDescent="0.25">
      <c r="B12" s="17" t="s">
        <v>35</v>
      </c>
      <c r="C12" s="31">
        <v>62890365</v>
      </c>
      <c r="D12" s="31">
        <v>65138260</v>
      </c>
      <c r="E12" s="31">
        <v>39741015.649999999</v>
      </c>
      <c r="F12" s="60">
        <f t="shared" si="0"/>
        <v>0.6101025058084143</v>
      </c>
    </row>
    <row r="13" spans="2:6" x14ac:dyDescent="0.25">
      <c r="B13" s="17" t="s">
        <v>36</v>
      </c>
      <c r="C13" s="31">
        <v>42696850</v>
      </c>
      <c r="D13" s="31">
        <v>42776256</v>
      </c>
      <c r="E13" s="31">
        <v>24653938.029999979</v>
      </c>
      <c r="F13" s="60">
        <f t="shared" si="0"/>
        <v>0.57634632703712962</v>
      </c>
    </row>
    <row r="14" spans="2:6" x14ac:dyDescent="0.25">
      <c r="B14" s="17" t="s">
        <v>37</v>
      </c>
      <c r="C14" s="31">
        <v>97110238</v>
      </c>
      <c r="D14" s="31">
        <v>101389917</v>
      </c>
      <c r="E14" s="31">
        <v>64905029.650000006</v>
      </c>
      <c r="F14" s="60">
        <f t="shared" si="0"/>
        <v>0.64015270522413004</v>
      </c>
    </row>
    <row r="15" spans="2:6" x14ac:dyDescent="0.25">
      <c r="B15" s="17" t="s">
        <v>38</v>
      </c>
      <c r="C15" s="31">
        <v>57397911</v>
      </c>
      <c r="D15" s="31">
        <v>58681236</v>
      </c>
      <c r="E15" s="31">
        <v>31992307.829999991</v>
      </c>
      <c r="F15" s="60">
        <f t="shared" si="0"/>
        <v>0.5451880364278624</v>
      </c>
    </row>
    <row r="16" spans="2:6" x14ac:dyDescent="0.25">
      <c r="B16" s="17" t="s">
        <v>39</v>
      </c>
      <c r="C16" s="31">
        <v>6859128</v>
      </c>
      <c r="D16" s="31">
        <v>7055494</v>
      </c>
      <c r="E16" s="31">
        <v>3756761.5500000003</v>
      </c>
      <c r="F16" s="60">
        <f t="shared" si="0"/>
        <v>0.53245903830405072</v>
      </c>
    </row>
    <row r="17" spans="2:6" x14ac:dyDescent="0.25">
      <c r="B17" s="17" t="s">
        <v>40</v>
      </c>
      <c r="C17" s="31">
        <v>230405005</v>
      </c>
      <c r="D17" s="31">
        <v>242607141</v>
      </c>
      <c r="E17" s="31">
        <v>136879185.25000003</v>
      </c>
      <c r="F17" s="60">
        <f t="shared" si="0"/>
        <v>0.56420097399358926</v>
      </c>
    </row>
    <row r="18" spans="2:6" x14ac:dyDescent="0.25">
      <c r="B18" s="17" t="s">
        <v>41</v>
      </c>
      <c r="C18" s="31">
        <v>29706835</v>
      </c>
      <c r="D18" s="31">
        <v>30514586</v>
      </c>
      <c r="E18" s="31">
        <v>15846112.799999999</v>
      </c>
      <c r="F18" s="60">
        <f t="shared" si="0"/>
        <v>0.51929633913434048</v>
      </c>
    </row>
    <row r="19" spans="2:6" x14ac:dyDescent="0.25">
      <c r="B19" s="17" t="s">
        <v>42</v>
      </c>
      <c r="C19" s="31">
        <v>30178389</v>
      </c>
      <c r="D19" s="31">
        <v>32328359</v>
      </c>
      <c r="E19" s="31">
        <v>18547583.959999993</v>
      </c>
      <c r="F19" s="60">
        <f t="shared" si="0"/>
        <v>0.5737248822311084</v>
      </c>
    </row>
    <row r="20" spans="2:6" x14ac:dyDescent="0.25">
      <c r="B20" s="17" t="s">
        <v>43</v>
      </c>
      <c r="C20" s="31">
        <v>1150951063</v>
      </c>
      <c r="D20" s="31">
        <v>1069639983</v>
      </c>
      <c r="E20" s="31">
        <v>444036731.70999992</v>
      </c>
      <c r="F20" s="60">
        <f t="shared" si="0"/>
        <v>0.41512727531427734</v>
      </c>
    </row>
    <row r="21" spans="2:6" x14ac:dyDescent="0.25">
      <c r="B21" s="17" t="s">
        <v>44</v>
      </c>
      <c r="C21" s="31">
        <v>687409638</v>
      </c>
      <c r="D21" s="31">
        <v>837416197</v>
      </c>
      <c r="E21" s="31">
        <v>490468905.94999969</v>
      </c>
      <c r="F21" s="60">
        <f t="shared" si="0"/>
        <v>0.58569312094401693</v>
      </c>
    </row>
    <row r="22" spans="2:6" x14ac:dyDescent="0.25">
      <c r="B22" s="45" t="s">
        <v>13</v>
      </c>
      <c r="C22" s="46">
        <f>SUM(C23:C26)</f>
        <v>174795319</v>
      </c>
      <c r="D22" s="46">
        <f>SUM(D23:D26)</f>
        <v>178108989</v>
      </c>
      <c r="E22" s="46">
        <f>SUM(E23:E26)</f>
        <v>97175335.080000013</v>
      </c>
      <c r="F22" s="58">
        <f t="shared" si="0"/>
        <v>0.54559478230489544</v>
      </c>
    </row>
    <row r="23" spans="2:6" x14ac:dyDescent="0.25">
      <c r="B23" s="17" t="s">
        <v>40</v>
      </c>
      <c r="C23" s="31">
        <v>0</v>
      </c>
      <c r="D23" s="31">
        <v>3000</v>
      </c>
      <c r="E23" s="31">
        <v>3000</v>
      </c>
      <c r="F23" s="60">
        <f t="shared" si="0"/>
        <v>1</v>
      </c>
    </row>
    <row r="24" spans="2:6" x14ac:dyDescent="0.25">
      <c r="B24" s="17" t="s">
        <v>41</v>
      </c>
      <c r="C24" s="31">
        <v>0</v>
      </c>
      <c r="D24" s="31">
        <v>9000</v>
      </c>
      <c r="E24" s="31">
        <v>9000</v>
      </c>
      <c r="F24" s="60">
        <f t="shared" si="0"/>
        <v>1</v>
      </c>
    </row>
    <row r="25" spans="2:6" x14ac:dyDescent="0.25">
      <c r="B25" s="17" t="s">
        <v>43</v>
      </c>
      <c r="C25" s="31">
        <v>9891037</v>
      </c>
      <c r="D25" s="31">
        <v>9206862</v>
      </c>
      <c r="E25" s="31">
        <v>3611453.79</v>
      </c>
      <c r="F25" s="60">
        <f t="shared" si="0"/>
        <v>0.39225675262646492</v>
      </c>
    </row>
    <row r="26" spans="2:6" x14ac:dyDescent="0.25">
      <c r="B26" s="17" t="s">
        <v>44</v>
      </c>
      <c r="C26" s="31">
        <v>164904282</v>
      </c>
      <c r="D26" s="31">
        <v>168890127</v>
      </c>
      <c r="E26" s="31">
        <v>93551881.290000007</v>
      </c>
      <c r="F26" s="60">
        <f t="shared" si="0"/>
        <v>0.55392155214614769</v>
      </c>
    </row>
    <row r="27" spans="2:6" x14ac:dyDescent="0.25">
      <c r="B27" s="45" t="s">
        <v>12</v>
      </c>
      <c r="C27" s="46">
        <f>SUM(C28:C41)</f>
        <v>3455775068</v>
      </c>
      <c r="D27" s="46">
        <f t="shared" ref="D27:E27" si="1">SUM(D28:D41)</f>
        <v>6607480970</v>
      </c>
      <c r="E27" s="46">
        <f t="shared" si="1"/>
        <v>3608266186.2300034</v>
      </c>
      <c r="F27" s="58">
        <f t="shared" si="0"/>
        <v>0.54608801790162453</v>
      </c>
    </row>
    <row r="28" spans="2:6" x14ac:dyDescent="0.25">
      <c r="B28" s="16" t="s">
        <v>33</v>
      </c>
      <c r="C28" s="30">
        <v>115946528</v>
      </c>
      <c r="D28" s="30">
        <v>141964149</v>
      </c>
      <c r="E28" s="30">
        <v>53709273.37000002</v>
      </c>
      <c r="F28" s="59">
        <f t="shared" si="0"/>
        <v>0.37832983713374013</v>
      </c>
    </row>
    <row r="29" spans="2:6" x14ac:dyDescent="0.25">
      <c r="B29" s="17" t="s">
        <v>34</v>
      </c>
      <c r="C29" s="31">
        <v>94621552</v>
      </c>
      <c r="D29" s="31">
        <v>158074052</v>
      </c>
      <c r="E29" s="31">
        <v>66908897.059999943</v>
      </c>
      <c r="F29" s="60">
        <f t="shared" si="0"/>
        <v>0.42327564969360021</v>
      </c>
    </row>
    <row r="30" spans="2:6" x14ac:dyDescent="0.25">
      <c r="B30" s="17" t="s">
        <v>35</v>
      </c>
      <c r="C30" s="31">
        <v>148593309</v>
      </c>
      <c r="D30" s="31">
        <v>163287236</v>
      </c>
      <c r="E30" s="31">
        <v>61344012.35999997</v>
      </c>
      <c r="F30" s="60">
        <f t="shared" si="0"/>
        <v>0.37568161396277155</v>
      </c>
    </row>
    <row r="31" spans="2:6" x14ac:dyDescent="0.25">
      <c r="B31" s="17" t="s">
        <v>36</v>
      </c>
      <c r="C31" s="31">
        <v>30316003</v>
      </c>
      <c r="D31" s="31">
        <v>43977909</v>
      </c>
      <c r="E31" s="31">
        <v>18880907.350000005</v>
      </c>
      <c r="F31" s="60">
        <f t="shared" si="0"/>
        <v>0.42932708214935833</v>
      </c>
    </row>
    <row r="32" spans="2:6" x14ac:dyDescent="0.25">
      <c r="B32" s="17" t="s">
        <v>37</v>
      </c>
      <c r="C32" s="31">
        <v>42728587</v>
      </c>
      <c r="D32" s="31">
        <v>58519822</v>
      </c>
      <c r="E32" s="31">
        <v>24192259.689999994</v>
      </c>
      <c r="F32" s="60">
        <f t="shared" si="0"/>
        <v>0.41340282426012837</v>
      </c>
    </row>
    <row r="33" spans="2:6" x14ac:dyDescent="0.25">
      <c r="B33" s="17" t="s">
        <v>38</v>
      </c>
      <c r="C33" s="31">
        <v>66035171</v>
      </c>
      <c r="D33" s="31">
        <v>83311271</v>
      </c>
      <c r="E33" s="31">
        <v>28618520.020000011</v>
      </c>
      <c r="F33" s="60">
        <f t="shared" si="0"/>
        <v>0.3435131846686148</v>
      </c>
    </row>
    <row r="34" spans="2:6" x14ac:dyDescent="0.25">
      <c r="B34" s="17" t="s">
        <v>39</v>
      </c>
      <c r="C34" s="31">
        <v>29820868</v>
      </c>
      <c r="D34" s="31">
        <v>27622581</v>
      </c>
      <c r="E34" s="31">
        <v>11034997.670000002</v>
      </c>
      <c r="F34" s="60">
        <f t="shared" si="0"/>
        <v>0.39949191098398812</v>
      </c>
    </row>
    <row r="35" spans="2:6" x14ac:dyDescent="0.25">
      <c r="B35" s="17" t="s">
        <v>40</v>
      </c>
      <c r="C35" s="31">
        <v>57717333</v>
      </c>
      <c r="D35" s="31">
        <v>96008422</v>
      </c>
      <c r="E35" s="31">
        <v>51665922.63000001</v>
      </c>
      <c r="F35" s="60">
        <f t="shared" si="0"/>
        <v>0.53813948353405927</v>
      </c>
    </row>
    <row r="36" spans="2:6" x14ac:dyDescent="0.25">
      <c r="B36" s="17" t="s">
        <v>41</v>
      </c>
      <c r="C36" s="31">
        <v>16181164</v>
      </c>
      <c r="D36" s="31">
        <v>17305104</v>
      </c>
      <c r="E36" s="31">
        <v>9177901.0600000042</v>
      </c>
      <c r="F36" s="60">
        <f t="shared" si="0"/>
        <v>0.53035804118831098</v>
      </c>
    </row>
    <row r="37" spans="2:6" x14ac:dyDescent="0.25">
      <c r="B37" s="17" t="s">
        <v>42</v>
      </c>
      <c r="C37" s="31">
        <v>91407430</v>
      </c>
      <c r="D37" s="31">
        <v>92201814</v>
      </c>
      <c r="E37" s="31">
        <v>35612389.570000008</v>
      </c>
      <c r="F37" s="60">
        <f t="shared" si="0"/>
        <v>0.38624391457200624</v>
      </c>
    </row>
    <row r="38" spans="2:6" x14ac:dyDescent="0.25">
      <c r="B38" s="17" t="s">
        <v>45</v>
      </c>
      <c r="C38" s="31">
        <v>0</v>
      </c>
      <c r="D38" s="31">
        <v>14947</v>
      </c>
      <c r="E38" s="31">
        <v>14811.75</v>
      </c>
      <c r="F38" s="60">
        <f t="shared" si="0"/>
        <v>0.99095136147721952</v>
      </c>
    </row>
    <row r="39" spans="2:6" x14ac:dyDescent="0.25">
      <c r="B39" s="17" t="s">
        <v>46</v>
      </c>
      <c r="C39" s="31">
        <v>3326300</v>
      </c>
      <c r="D39" s="31">
        <v>3459329</v>
      </c>
      <c r="E39" s="31">
        <v>2319955.4000000004</v>
      </c>
      <c r="F39" s="60">
        <f t="shared" si="0"/>
        <v>0.67063739817750789</v>
      </c>
    </row>
    <row r="40" spans="2:6" x14ac:dyDescent="0.25">
      <c r="B40" s="17" t="s">
        <v>43</v>
      </c>
      <c r="C40" s="31">
        <v>612785850</v>
      </c>
      <c r="D40" s="31">
        <v>620677229</v>
      </c>
      <c r="E40" s="31">
        <v>327087795.70999974</v>
      </c>
      <c r="F40" s="60">
        <f t="shared" si="0"/>
        <v>0.52698533219429533</v>
      </c>
    </row>
    <row r="41" spans="2:6" x14ac:dyDescent="0.25">
      <c r="B41" s="18" t="s">
        <v>44</v>
      </c>
      <c r="C41" s="32">
        <v>2146294973</v>
      </c>
      <c r="D41" s="32">
        <v>5101057105</v>
      </c>
      <c r="E41" s="32">
        <v>2917698542.5900035</v>
      </c>
      <c r="F41" s="61">
        <f t="shared" si="0"/>
        <v>0.57197919618074999</v>
      </c>
    </row>
    <row r="42" spans="2:6" x14ac:dyDescent="0.25">
      <c r="B42" s="45" t="s">
        <v>11</v>
      </c>
      <c r="C42" s="46">
        <f>SUM(C43:C50)</f>
        <v>810120548</v>
      </c>
      <c r="D42" s="46">
        <f>SUM(D43:D50)</f>
        <v>555167773</v>
      </c>
      <c r="E42" s="46">
        <f>SUM(E43:E50)</f>
        <v>102861823.59999999</v>
      </c>
      <c r="F42" s="58">
        <f t="shared" si="0"/>
        <v>0.18528060993915077</v>
      </c>
    </row>
    <row r="43" spans="2:6" x14ac:dyDescent="0.25">
      <c r="B43" s="17" t="s">
        <v>33</v>
      </c>
      <c r="C43" s="31">
        <v>248355568</v>
      </c>
      <c r="D43" s="31">
        <v>243229890</v>
      </c>
      <c r="E43" s="31">
        <v>3800256.02</v>
      </c>
      <c r="F43" s="60">
        <f t="shared" si="0"/>
        <v>1.5624132461680594E-2</v>
      </c>
    </row>
    <row r="44" spans="2:6" x14ac:dyDescent="0.25">
      <c r="B44" s="17" t="s">
        <v>34</v>
      </c>
      <c r="C44" s="31">
        <v>3159210</v>
      </c>
      <c r="D44" s="31">
        <v>16320502</v>
      </c>
      <c r="E44" s="31">
        <v>15865386.800000003</v>
      </c>
      <c r="F44" s="60">
        <f t="shared" ref="F44:F50" si="2">IF(E44=0,"%",E44/D44)</f>
        <v>0.97211389698674722</v>
      </c>
    </row>
    <row r="45" spans="2:6" x14ac:dyDescent="0.25">
      <c r="B45" s="17" t="s">
        <v>35</v>
      </c>
      <c r="C45" s="31">
        <v>0</v>
      </c>
      <c r="D45" s="31">
        <v>7408655</v>
      </c>
      <c r="E45" s="31">
        <v>5145460.34</v>
      </c>
      <c r="F45" s="60">
        <f t="shared" si="2"/>
        <v>0.69452017134014199</v>
      </c>
    </row>
    <row r="46" spans="2:6" x14ac:dyDescent="0.25">
      <c r="B46" s="17" t="s">
        <v>36</v>
      </c>
      <c r="C46" s="31">
        <v>24548966</v>
      </c>
      <c r="D46" s="31">
        <v>14093064</v>
      </c>
      <c r="E46" s="31">
        <v>1653955.91</v>
      </c>
      <c r="F46" s="60">
        <f t="shared" si="2"/>
        <v>0.11735956850831018</v>
      </c>
    </row>
    <row r="47" spans="2:6" x14ac:dyDescent="0.25">
      <c r="B47" s="17" t="s">
        <v>38</v>
      </c>
      <c r="C47" s="31">
        <v>21778706</v>
      </c>
      <c r="D47" s="31">
        <v>19080706</v>
      </c>
      <c r="E47" s="31">
        <v>4349265.37</v>
      </c>
      <c r="F47" s="60">
        <f t="shared" si="2"/>
        <v>0.22794048448731405</v>
      </c>
    </row>
    <row r="48" spans="2:6" x14ac:dyDescent="0.25">
      <c r="B48" s="17" t="s">
        <v>42</v>
      </c>
      <c r="C48" s="31">
        <v>73806518</v>
      </c>
      <c r="D48" s="31">
        <v>2962655</v>
      </c>
      <c r="E48" s="31">
        <v>0</v>
      </c>
      <c r="F48" s="60" t="str">
        <f t="shared" si="2"/>
        <v>%</v>
      </c>
    </row>
    <row r="49" spans="2:6" x14ac:dyDescent="0.25">
      <c r="B49" s="17" t="s">
        <v>43</v>
      </c>
      <c r="C49" s="31">
        <v>0</v>
      </c>
      <c r="D49" s="31">
        <v>900000</v>
      </c>
      <c r="E49" s="31">
        <v>0</v>
      </c>
      <c r="F49" s="60" t="str">
        <f t="shared" si="2"/>
        <v>%</v>
      </c>
    </row>
    <row r="50" spans="2:6" x14ac:dyDescent="0.25">
      <c r="B50" s="17" t="s">
        <v>44</v>
      </c>
      <c r="C50" s="31">
        <v>438471580</v>
      </c>
      <c r="D50" s="31">
        <v>251172301</v>
      </c>
      <c r="E50" s="31">
        <v>72047499.159999996</v>
      </c>
      <c r="F50" s="60">
        <f t="shared" si="2"/>
        <v>0.28684492228305064</v>
      </c>
    </row>
    <row r="51" spans="2:6" x14ac:dyDescent="0.25">
      <c r="B51" s="45" t="s">
        <v>10</v>
      </c>
      <c r="C51" s="46">
        <f>+SUM(C52:C59)</f>
        <v>81805636</v>
      </c>
      <c r="D51" s="46">
        <f>+SUM(D52:D59)</f>
        <v>309666933</v>
      </c>
      <c r="E51" s="46">
        <f>+SUM(E52:E59)</f>
        <v>127959443.35000001</v>
      </c>
      <c r="F51" s="58">
        <f t="shared" si="0"/>
        <v>0.41321636156095493</v>
      </c>
    </row>
    <row r="52" spans="2:6" x14ac:dyDescent="0.25">
      <c r="B52" s="16" t="s">
        <v>33</v>
      </c>
      <c r="C52" s="30">
        <v>23552081</v>
      </c>
      <c r="D52" s="30">
        <v>26430087</v>
      </c>
      <c r="E52" s="30">
        <v>24928801</v>
      </c>
      <c r="F52" s="59">
        <f t="shared" si="0"/>
        <v>0.94319784115731442</v>
      </c>
    </row>
    <row r="53" spans="2:6" x14ac:dyDescent="0.25">
      <c r="B53" s="17" t="s">
        <v>34</v>
      </c>
      <c r="C53" s="31">
        <v>0</v>
      </c>
      <c r="D53" s="31">
        <v>3982371</v>
      </c>
      <c r="E53" s="31">
        <v>3368558</v>
      </c>
      <c r="F53" s="60">
        <f t="shared" si="0"/>
        <v>0.84586744931599789</v>
      </c>
    </row>
    <row r="54" spans="2:6" x14ac:dyDescent="0.25">
      <c r="B54" s="17" t="s">
        <v>35</v>
      </c>
      <c r="C54" s="31">
        <v>37846882</v>
      </c>
      <c r="D54" s="31">
        <v>12303333</v>
      </c>
      <c r="E54" s="31">
        <v>2033673</v>
      </c>
      <c r="F54" s="60">
        <f t="shared" si="0"/>
        <v>0.16529447752084739</v>
      </c>
    </row>
    <row r="55" spans="2:6" x14ac:dyDescent="0.25">
      <c r="B55" s="17" t="s">
        <v>36</v>
      </c>
      <c r="C55" s="31">
        <v>128000</v>
      </c>
      <c r="D55" s="31">
        <v>5793591</v>
      </c>
      <c r="E55" s="31">
        <v>2718643</v>
      </c>
      <c r="F55" s="60">
        <f t="shared" ref="F55" si="3">IF(E55=0,"%",E55/D55)</f>
        <v>0.46925007305486355</v>
      </c>
    </row>
    <row r="56" spans="2:6" x14ac:dyDescent="0.25">
      <c r="B56" s="17" t="s">
        <v>38</v>
      </c>
      <c r="C56" s="31">
        <v>2665</v>
      </c>
      <c r="D56" s="31">
        <v>2300665</v>
      </c>
      <c r="E56" s="31">
        <v>2089885</v>
      </c>
      <c r="F56" s="60">
        <f t="shared" si="0"/>
        <v>0.90838301099899377</v>
      </c>
    </row>
    <row r="57" spans="2:6" x14ac:dyDescent="0.25">
      <c r="B57" s="17" t="s">
        <v>42</v>
      </c>
      <c r="C57" s="31">
        <v>0</v>
      </c>
      <c r="D57" s="31">
        <v>4147</v>
      </c>
      <c r="E57" s="31">
        <v>4146.47</v>
      </c>
      <c r="F57" s="60">
        <f t="shared" si="0"/>
        <v>0.9998721967687485</v>
      </c>
    </row>
    <row r="58" spans="2:6" x14ac:dyDescent="0.25">
      <c r="B58" s="17" t="s">
        <v>43</v>
      </c>
      <c r="C58" s="31">
        <v>2462479</v>
      </c>
      <c r="D58" s="31">
        <v>4400466</v>
      </c>
      <c r="E58" s="31">
        <v>3906265.2500000005</v>
      </c>
      <c r="F58" s="60">
        <f t="shared" si="0"/>
        <v>0.88769354200214257</v>
      </c>
    </row>
    <row r="59" spans="2:6" x14ac:dyDescent="0.25">
      <c r="B59" s="17" t="s">
        <v>44</v>
      </c>
      <c r="C59" s="31">
        <v>17813529</v>
      </c>
      <c r="D59" s="31">
        <v>254452273</v>
      </c>
      <c r="E59" s="31">
        <v>88909471.63000001</v>
      </c>
      <c r="F59" s="60">
        <f t="shared" si="0"/>
        <v>0.34941512049294998</v>
      </c>
    </row>
    <row r="60" spans="2:6" hidden="1" x14ac:dyDescent="0.25">
      <c r="B60" s="45" t="s">
        <v>23</v>
      </c>
      <c r="C60" s="46">
        <f>+C61</f>
        <v>0</v>
      </c>
      <c r="D60" s="46">
        <f t="shared" ref="D60:E60" si="4">+D61</f>
        <v>0</v>
      </c>
      <c r="E60" s="46">
        <f t="shared" si="4"/>
        <v>0</v>
      </c>
      <c r="F60" s="58" t="str">
        <f t="shared" ref="F60:F61" si="5">IF(E60=0,"%",E60/D60)</f>
        <v>%</v>
      </c>
    </row>
    <row r="61" spans="2:6" hidden="1" x14ac:dyDescent="0.25">
      <c r="B61" s="17"/>
      <c r="C61" s="30"/>
      <c r="D61" s="30"/>
      <c r="E61" s="30"/>
      <c r="F61" s="59" t="str">
        <f t="shared" si="5"/>
        <v>%</v>
      </c>
    </row>
    <row r="62" spans="2:6" x14ac:dyDescent="0.25">
      <c r="B62" s="45" t="s">
        <v>9</v>
      </c>
      <c r="C62" s="46">
        <f>SUM(C63:C75)</f>
        <v>765900308</v>
      </c>
      <c r="D62" s="46">
        <f>SUM(D63:D75)</f>
        <v>1138845156</v>
      </c>
      <c r="E62" s="46">
        <f>SUM(E63:E75)</f>
        <v>284912127.89000005</v>
      </c>
      <c r="F62" s="58">
        <f t="shared" si="0"/>
        <v>0.25017635311432984</v>
      </c>
    </row>
    <row r="63" spans="2:6" x14ac:dyDescent="0.25">
      <c r="B63" s="16" t="s">
        <v>33</v>
      </c>
      <c r="C63" s="30">
        <v>2475337</v>
      </c>
      <c r="D63" s="30">
        <v>3309307</v>
      </c>
      <c r="E63" s="30">
        <v>410476.94</v>
      </c>
      <c r="F63" s="59">
        <f t="shared" si="0"/>
        <v>0.12403712922373174</v>
      </c>
    </row>
    <row r="64" spans="2:6" x14ac:dyDescent="0.25">
      <c r="B64" s="17" t="s">
        <v>34</v>
      </c>
      <c r="C64" s="31">
        <v>50715755</v>
      </c>
      <c r="D64" s="31">
        <v>69827116</v>
      </c>
      <c r="E64" s="31">
        <v>42289751.810000002</v>
      </c>
      <c r="F64" s="60">
        <f t="shared" si="0"/>
        <v>0.60563509181733932</v>
      </c>
    </row>
    <row r="65" spans="2:6" x14ac:dyDescent="0.25">
      <c r="B65" s="17" t="s">
        <v>35</v>
      </c>
      <c r="C65" s="31">
        <v>0</v>
      </c>
      <c r="D65" s="31">
        <v>1474865</v>
      </c>
      <c r="E65" s="31">
        <v>222825.98</v>
      </c>
      <c r="F65" s="60">
        <f t="shared" si="0"/>
        <v>0.15108228888745751</v>
      </c>
    </row>
    <row r="66" spans="2:6" x14ac:dyDescent="0.25">
      <c r="B66" s="17" t="s">
        <v>36</v>
      </c>
      <c r="C66" s="31">
        <v>0</v>
      </c>
      <c r="D66" s="31">
        <v>20000</v>
      </c>
      <c r="E66" s="31">
        <v>0</v>
      </c>
      <c r="F66" s="60" t="str">
        <f t="shared" si="0"/>
        <v>%</v>
      </c>
    </row>
    <row r="67" spans="2:6" x14ac:dyDescent="0.25">
      <c r="B67" s="17" t="s">
        <v>37</v>
      </c>
      <c r="C67" s="31">
        <v>0</v>
      </c>
      <c r="D67" s="31">
        <v>4237333</v>
      </c>
      <c r="E67" s="31">
        <v>1181974</v>
      </c>
      <c r="F67" s="60">
        <f t="shared" si="0"/>
        <v>0.27894291055246306</v>
      </c>
    </row>
    <row r="68" spans="2:6" x14ac:dyDescent="0.25">
      <c r="B68" s="17" t="s">
        <v>38</v>
      </c>
      <c r="C68" s="31">
        <v>0</v>
      </c>
      <c r="D68" s="31">
        <v>1168050</v>
      </c>
      <c r="E68" s="31">
        <v>216896.85</v>
      </c>
      <c r="F68" s="60">
        <f t="shared" si="0"/>
        <v>0.18569140875818674</v>
      </c>
    </row>
    <row r="69" spans="2:6" x14ac:dyDescent="0.25">
      <c r="B69" s="17" t="s">
        <v>39</v>
      </c>
      <c r="C69" s="31">
        <v>0</v>
      </c>
      <c r="D69" s="31">
        <v>1382357</v>
      </c>
      <c r="E69" s="31">
        <v>267380.18999999994</v>
      </c>
      <c r="F69" s="60">
        <f t="shared" si="0"/>
        <v>0.19342339931001901</v>
      </c>
    </row>
    <row r="70" spans="2:6" x14ac:dyDescent="0.25">
      <c r="B70" s="17" t="s">
        <v>40</v>
      </c>
      <c r="C70" s="31">
        <v>3477541</v>
      </c>
      <c r="D70" s="31">
        <v>8156141</v>
      </c>
      <c r="E70" s="31">
        <v>956190.6</v>
      </c>
      <c r="F70" s="60">
        <f t="shared" si="0"/>
        <v>0.11723566328733159</v>
      </c>
    </row>
    <row r="71" spans="2:6" x14ac:dyDescent="0.25">
      <c r="B71" s="17" t="s">
        <v>41</v>
      </c>
      <c r="C71" s="31">
        <v>0</v>
      </c>
      <c r="D71" s="31">
        <v>159100</v>
      </c>
      <c r="E71" s="31">
        <v>23977.47</v>
      </c>
      <c r="F71" s="60">
        <f t="shared" si="0"/>
        <v>0.15070691389063484</v>
      </c>
    </row>
    <row r="72" spans="2:6" x14ac:dyDescent="0.25">
      <c r="B72" s="17" t="s">
        <v>42</v>
      </c>
      <c r="C72" s="31">
        <v>0</v>
      </c>
      <c r="D72" s="31">
        <v>638776</v>
      </c>
      <c r="E72" s="31">
        <v>111801.97999999998</v>
      </c>
      <c r="F72" s="60">
        <f t="shared" si="0"/>
        <v>0.17502532969303791</v>
      </c>
    </row>
    <row r="73" spans="2:6" x14ac:dyDescent="0.25">
      <c r="B73" s="17" t="s">
        <v>45</v>
      </c>
      <c r="C73" s="31">
        <v>0</v>
      </c>
      <c r="D73" s="31">
        <v>11057</v>
      </c>
      <c r="E73" s="31">
        <v>11032.17</v>
      </c>
      <c r="F73" s="60">
        <f t="shared" si="0"/>
        <v>0.99775436375146964</v>
      </c>
    </row>
    <row r="74" spans="2:6" x14ac:dyDescent="0.25">
      <c r="B74" s="17" t="s">
        <v>43</v>
      </c>
      <c r="C74" s="31">
        <v>0</v>
      </c>
      <c r="D74" s="31">
        <v>8093158</v>
      </c>
      <c r="E74" s="31">
        <v>3851554.3700000006</v>
      </c>
      <c r="F74" s="60">
        <f t="shared" si="0"/>
        <v>0.47590253026074625</v>
      </c>
    </row>
    <row r="75" spans="2:6" x14ac:dyDescent="0.25">
      <c r="B75" s="17" t="s">
        <v>44</v>
      </c>
      <c r="C75" s="31">
        <v>709231675</v>
      </c>
      <c r="D75" s="31">
        <v>1040367896</v>
      </c>
      <c r="E75" s="31">
        <v>235368265.53000003</v>
      </c>
      <c r="F75" s="60">
        <f t="shared" si="0"/>
        <v>0.22623560995580744</v>
      </c>
    </row>
    <row r="76" spans="2:6" x14ac:dyDescent="0.25">
      <c r="B76" s="48" t="s">
        <v>3</v>
      </c>
      <c r="C76" s="49">
        <f>+C62+C60+C51+C42+C27+C22+C9</f>
        <v>8107547805</v>
      </c>
      <c r="D76" s="49">
        <f>+D62+D60+D51+D42+D27+D22+D9</f>
        <v>11707055512</v>
      </c>
      <c r="E76" s="49">
        <f>+E62+E60+E51+E42+E27+E22+E9</f>
        <v>5724670999.8000031</v>
      </c>
      <c r="F76" s="62">
        <f t="shared" si="0"/>
        <v>0.48899323949835927</v>
      </c>
    </row>
    <row r="77" spans="2:6" x14ac:dyDescent="0.2">
      <c r="B77" s="37" t="s">
        <v>27</v>
      </c>
      <c r="C77" s="21"/>
      <c r="D77" s="21"/>
      <c r="E77" s="21"/>
    </row>
    <row r="78" spans="2:6" x14ac:dyDescent="0.25">
      <c r="C78" s="21"/>
      <c r="D78" s="21"/>
      <c r="E78" s="21"/>
      <c r="F78" s="63"/>
    </row>
    <row r="79" spans="2:6" x14ac:dyDescent="0.25">
      <c r="C79" s="21"/>
      <c r="D79" s="21"/>
      <c r="E79" s="21"/>
    </row>
    <row r="80" spans="2:6" x14ac:dyDescent="0.25">
      <c r="D80" s="21"/>
      <c r="E80" s="21"/>
    </row>
  </sheetData>
  <mergeCells count="1">
    <mergeCell ref="B5:F5"/>
  </mergeCells>
  <pageMargins left="0.7" right="0.7" top="0.75" bottom="0.75" header="0.3" footer="0.3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87"/>
  <sheetViews>
    <sheetView showGridLines="0" zoomScale="115" zoomScaleNormal="115" workbookViewId="0">
      <selection activeCell="B8" sqref="B8"/>
    </sheetView>
  </sheetViews>
  <sheetFormatPr baseColWidth="10" defaultRowHeight="15" x14ac:dyDescent="0.25"/>
  <cols>
    <col min="1" max="1" width="11.42578125" style="1"/>
    <col min="2" max="2" width="108" style="1" bestFit="1" customWidth="1"/>
    <col min="3" max="4" width="14.28515625" style="1" bestFit="1" customWidth="1"/>
    <col min="5" max="5" width="15.7109375" style="1" customWidth="1"/>
    <col min="6" max="6" width="12.28515625" style="1" customWidth="1"/>
    <col min="7" max="16384" width="11.42578125" style="1"/>
  </cols>
  <sheetData>
    <row r="5" spans="2:6" ht="43.5" customHeight="1" x14ac:dyDescent="0.25">
      <c r="B5" s="67" t="s">
        <v>28</v>
      </c>
      <c r="C5" s="67"/>
      <c r="D5" s="67"/>
      <c r="E5" s="67"/>
      <c r="F5" s="67"/>
    </row>
    <row r="7" spans="2:6" x14ac:dyDescent="0.25">
      <c r="E7" s="65"/>
      <c r="F7" s="66" t="s">
        <v>22</v>
      </c>
    </row>
    <row r="8" spans="2:6" ht="38.25" x14ac:dyDescent="0.25">
      <c r="B8" s="51" t="s">
        <v>4</v>
      </c>
      <c r="C8" s="51" t="s">
        <v>1</v>
      </c>
      <c r="D8" s="51" t="s">
        <v>2</v>
      </c>
      <c r="E8" s="53" t="s">
        <v>26</v>
      </c>
      <c r="F8" s="53" t="s">
        <v>5</v>
      </c>
    </row>
    <row r="9" spans="2:6" x14ac:dyDescent="0.25">
      <c r="B9" s="45" t="s">
        <v>20</v>
      </c>
      <c r="C9" s="46">
        <f>SUM(C10:C21)</f>
        <v>2818083194</v>
      </c>
      <c r="D9" s="46">
        <f>SUM(D10:D21)</f>
        <v>2855450291</v>
      </c>
      <c r="E9" s="46">
        <f>SUM(E10:E21)</f>
        <v>1448606221.3899994</v>
      </c>
      <c r="F9" s="47">
        <f t="shared" ref="F9:F86" si="0">IF(E9=0,"%",E9/D9)</f>
        <v>0.50731270859654387</v>
      </c>
    </row>
    <row r="10" spans="2:6" x14ac:dyDescent="0.25">
      <c r="B10" s="11" t="s">
        <v>33</v>
      </c>
      <c r="C10" s="27">
        <v>177798375</v>
      </c>
      <c r="D10" s="27">
        <v>171833013</v>
      </c>
      <c r="E10" s="27">
        <v>91864763.729999945</v>
      </c>
      <c r="F10" s="33">
        <f t="shared" si="0"/>
        <v>0.5346164984606302</v>
      </c>
    </row>
    <row r="11" spans="2:6" x14ac:dyDescent="0.25">
      <c r="B11" s="13" t="s">
        <v>34</v>
      </c>
      <c r="C11" s="28">
        <v>245690226</v>
      </c>
      <c r="D11" s="28">
        <v>258348346</v>
      </c>
      <c r="E11" s="28">
        <v>140803747.53999996</v>
      </c>
      <c r="F11" s="23">
        <f t="shared" si="0"/>
        <v>0.54501509191005215</v>
      </c>
    </row>
    <row r="12" spans="2:6" x14ac:dyDescent="0.25">
      <c r="B12" s="13" t="s">
        <v>35</v>
      </c>
      <c r="C12" s="28">
        <v>62890365</v>
      </c>
      <c r="D12" s="28">
        <v>65138260</v>
      </c>
      <c r="E12" s="28">
        <v>39741015.649999999</v>
      </c>
      <c r="F12" s="23">
        <f t="shared" si="0"/>
        <v>0.6101025058084143</v>
      </c>
    </row>
    <row r="13" spans="2:6" x14ac:dyDescent="0.25">
      <c r="B13" s="13" t="s">
        <v>36</v>
      </c>
      <c r="C13" s="28">
        <v>42696850</v>
      </c>
      <c r="D13" s="28">
        <v>42776256</v>
      </c>
      <c r="E13" s="28">
        <v>24653938.02999999</v>
      </c>
      <c r="F13" s="23">
        <f t="shared" si="0"/>
        <v>0.57634632703712985</v>
      </c>
    </row>
    <row r="14" spans="2:6" x14ac:dyDescent="0.25">
      <c r="B14" s="13" t="s">
        <v>37</v>
      </c>
      <c r="C14" s="28">
        <v>97110238</v>
      </c>
      <c r="D14" s="28">
        <v>101389917</v>
      </c>
      <c r="E14" s="28">
        <v>64905029.650000066</v>
      </c>
      <c r="F14" s="23">
        <f t="shared" si="0"/>
        <v>0.64015270522413059</v>
      </c>
    </row>
    <row r="15" spans="2:6" x14ac:dyDescent="0.25">
      <c r="B15" s="13" t="s">
        <v>38</v>
      </c>
      <c r="C15" s="28">
        <v>57397911</v>
      </c>
      <c r="D15" s="28">
        <v>58681236</v>
      </c>
      <c r="E15" s="28">
        <v>31992307.830000017</v>
      </c>
      <c r="F15" s="23">
        <f t="shared" si="0"/>
        <v>0.54518803642786284</v>
      </c>
    </row>
    <row r="16" spans="2:6" x14ac:dyDescent="0.25">
      <c r="B16" s="13" t="s">
        <v>39</v>
      </c>
      <c r="C16" s="28">
        <v>6859128</v>
      </c>
      <c r="D16" s="28">
        <v>7055494</v>
      </c>
      <c r="E16" s="28">
        <v>3756761.55</v>
      </c>
      <c r="F16" s="23">
        <f t="shared" si="0"/>
        <v>0.53245903830405072</v>
      </c>
    </row>
    <row r="17" spans="2:6" x14ac:dyDescent="0.25">
      <c r="B17" s="13" t="s">
        <v>40</v>
      </c>
      <c r="C17" s="28">
        <v>229823977</v>
      </c>
      <c r="D17" s="28">
        <v>242026113</v>
      </c>
      <c r="E17" s="28">
        <v>136860295.25000003</v>
      </c>
      <c r="F17" s="23">
        <f t="shared" si="0"/>
        <v>0.56547739230931682</v>
      </c>
    </row>
    <row r="18" spans="2:6" x14ac:dyDescent="0.25">
      <c r="B18" s="13" t="s">
        <v>41</v>
      </c>
      <c r="C18" s="28">
        <v>29706835</v>
      </c>
      <c r="D18" s="28">
        <v>30514586</v>
      </c>
      <c r="E18" s="28">
        <v>15846112.800000001</v>
      </c>
      <c r="F18" s="23">
        <f t="shared" si="0"/>
        <v>0.51929633913434059</v>
      </c>
    </row>
    <row r="19" spans="2:6" x14ac:dyDescent="0.25">
      <c r="B19" s="13" t="s">
        <v>42</v>
      </c>
      <c r="C19" s="28">
        <v>30178389</v>
      </c>
      <c r="D19" s="28">
        <v>32328359</v>
      </c>
      <c r="E19" s="28">
        <v>18547583.959999993</v>
      </c>
      <c r="F19" s="23">
        <f t="shared" si="0"/>
        <v>0.5737248822311084</v>
      </c>
    </row>
    <row r="20" spans="2:6" x14ac:dyDescent="0.25">
      <c r="B20" s="13" t="s">
        <v>43</v>
      </c>
      <c r="C20" s="28">
        <v>1150881063</v>
      </c>
      <c r="D20" s="28">
        <v>1069639983</v>
      </c>
      <c r="E20" s="28">
        <v>444036731.70999986</v>
      </c>
      <c r="F20" s="23">
        <f t="shared" si="0"/>
        <v>0.41512727531427729</v>
      </c>
    </row>
    <row r="21" spans="2:6" x14ac:dyDescent="0.25">
      <c r="B21" s="13" t="s">
        <v>44</v>
      </c>
      <c r="C21" s="28">
        <v>687049837</v>
      </c>
      <c r="D21" s="28">
        <v>775718728</v>
      </c>
      <c r="E21" s="28">
        <v>435597933.68999964</v>
      </c>
      <c r="F21" s="23">
        <f t="shared" si="0"/>
        <v>0.56154108179530715</v>
      </c>
    </row>
    <row r="22" spans="2:6" x14ac:dyDescent="0.25">
      <c r="B22" s="45" t="s">
        <v>19</v>
      </c>
      <c r="C22" s="46">
        <f>SUM(C23:C31)</f>
        <v>174795319</v>
      </c>
      <c r="D22" s="46">
        <f>SUM(D23:D31)</f>
        <v>178108989</v>
      </c>
      <c r="E22" s="46">
        <f>SUM(E23:E31)</f>
        <v>97175335.080000013</v>
      </c>
      <c r="F22" s="47">
        <f t="shared" si="0"/>
        <v>0.54559478230489544</v>
      </c>
    </row>
    <row r="23" spans="2:6" x14ac:dyDescent="0.25">
      <c r="B23" s="13" t="s">
        <v>40</v>
      </c>
      <c r="C23" s="28">
        <v>0</v>
      </c>
      <c r="D23" s="28">
        <v>3000</v>
      </c>
      <c r="E23" s="28">
        <v>3000</v>
      </c>
      <c r="F23" s="23">
        <f t="shared" si="0"/>
        <v>1</v>
      </c>
    </row>
    <row r="24" spans="2:6" x14ac:dyDescent="0.25">
      <c r="B24" s="13" t="s">
        <v>41</v>
      </c>
      <c r="C24" s="28">
        <v>0</v>
      </c>
      <c r="D24" s="28">
        <v>9000</v>
      </c>
      <c r="E24" s="28">
        <v>9000</v>
      </c>
      <c r="F24" s="23">
        <f t="shared" si="0"/>
        <v>1</v>
      </c>
    </row>
    <row r="25" spans="2:6" x14ac:dyDescent="0.25">
      <c r="B25" s="13" t="s">
        <v>43</v>
      </c>
      <c r="C25" s="28">
        <v>9891037</v>
      </c>
      <c r="D25" s="28">
        <v>9206862</v>
      </c>
      <c r="E25" s="28">
        <v>3611453.7900000005</v>
      </c>
      <c r="F25" s="23"/>
    </row>
    <row r="26" spans="2:6" x14ac:dyDescent="0.25">
      <c r="B26" s="13" t="s">
        <v>44</v>
      </c>
      <c r="C26" s="28">
        <v>164904282</v>
      </c>
      <c r="D26" s="28">
        <v>168890127</v>
      </c>
      <c r="E26" s="28">
        <v>93551881.290000007</v>
      </c>
      <c r="F26" s="23"/>
    </row>
    <row r="27" spans="2:6" hidden="1" x14ac:dyDescent="0.25">
      <c r="B27" s="13"/>
      <c r="C27" s="28"/>
      <c r="D27" s="28"/>
      <c r="E27" s="28"/>
      <c r="F27" s="23"/>
    </row>
    <row r="28" spans="2:6" hidden="1" x14ac:dyDescent="0.25">
      <c r="B28" s="13"/>
      <c r="C28" s="28"/>
      <c r="D28" s="28"/>
      <c r="E28" s="28"/>
      <c r="F28" s="23"/>
    </row>
    <row r="29" spans="2:6" hidden="1" x14ac:dyDescent="0.25">
      <c r="B29" s="13"/>
      <c r="C29" s="28"/>
      <c r="D29" s="28"/>
      <c r="E29" s="28"/>
      <c r="F29" s="23"/>
    </row>
    <row r="30" spans="2:6" hidden="1" x14ac:dyDescent="0.25">
      <c r="B30" s="13"/>
      <c r="C30" s="28"/>
      <c r="D30" s="28"/>
      <c r="E30" s="28"/>
      <c r="F30" s="23"/>
    </row>
    <row r="31" spans="2:6" hidden="1" x14ac:dyDescent="0.25">
      <c r="B31" s="13"/>
      <c r="C31" s="28"/>
      <c r="D31" s="28"/>
      <c r="E31" s="28"/>
      <c r="F31" s="23"/>
    </row>
    <row r="32" spans="2:6" x14ac:dyDescent="0.25">
      <c r="B32" s="45" t="s">
        <v>18</v>
      </c>
      <c r="C32" s="46">
        <f>SUM(C33:C45)</f>
        <v>2506218564</v>
      </c>
      <c r="D32" s="46">
        <f t="shared" ref="D32:E32" si="1">SUM(D33:D45)</f>
        <v>3040618285</v>
      </c>
      <c r="E32" s="46">
        <f t="shared" si="1"/>
        <v>1578030338.8400004</v>
      </c>
      <c r="F32" s="47">
        <f t="shared" si="0"/>
        <v>0.51898337473820733</v>
      </c>
    </row>
    <row r="33" spans="2:6" x14ac:dyDescent="0.25">
      <c r="B33" s="38" t="s">
        <v>33</v>
      </c>
      <c r="C33" s="12">
        <v>115646242</v>
      </c>
      <c r="D33" s="12">
        <v>101024955</v>
      </c>
      <c r="E33" s="12">
        <v>42421603.880000003</v>
      </c>
      <c r="F33" s="33">
        <f t="shared" si="0"/>
        <v>0.4199121284439078</v>
      </c>
    </row>
    <row r="34" spans="2:6" x14ac:dyDescent="0.25">
      <c r="B34" s="39" t="s">
        <v>34</v>
      </c>
      <c r="C34" s="40">
        <v>93364498</v>
      </c>
      <c r="D34" s="40">
        <v>90458550</v>
      </c>
      <c r="E34" s="40">
        <v>37181837.829999991</v>
      </c>
      <c r="F34" s="23">
        <f t="shared" si="0"/>
        <v>0.41103729641918857</v>
      </c>
    </row>
    <row r="35" spans="2:6" x14ac:dyDescent="0.25">
      <c r="B35" s="39" t="s">
        <v>35</v>
      </c>
      <c r="C35" s="40">
        <v>148561701</v>
      </c>
      <c r="D35" s="40">
        <v>160105458</v>
      </c>
      <c r="E35" s="40">
        <v>60683012.039999969</v>
      </c>
      <c r="F35" s="23">
        <f t="shared" si="0"/>
        <v>0.37901900908337532</v>
      </c>
    </row>
    <row r="36" spans="2:6" x14ac:dyDescent="0.25">
      <c r="B36" s="39" t="s">
        <v>36</v>
      </c>
      <c r="C36" s="40">
        <v>30315003</v>
      </c>
      <c r="D36" s="40">
        <v>43177076</v>
      </c>
      <c r="E36" s="40">
        <v>18506729.829999998</v>
      </c>
      <c r="F36" s="23">
        <f t="shared" si="0"/>
        <v>0.42862397235977717</v>
      </c>
    </row>
    <row r="37" spans="2:6" x14ac:dyDescent="0.25">
      <c r="B37" s="39" t="s">
        <v>37</v>
      </c>
      <c r="C37" s="40">
        <v>42016474</v>
      </c>
      <c r="D37" s="40">
        <v>39704516</v>
      </c>
      <c r="E37" s="40">
        <v>17856726.77</v>
      </c>
      <c r="F37" s="23">
        <f t="shared" si="0"/>
        <v>0.44974044690533438</v>
      </c>
    </row>
    <row r="38" spans="2:6" x14ac:dyDescent="0.25">
      <c r="B38" s="39" t="s">
        <v>38</v>
      </c>
      <c r="C38" s="40">
        <v>65824492</v>
      </c>
      <c r="D38" s="40">
        <v>59689455</v>
      </c>
      <c r="E38" s="40">
        <v>20768171.279999997</v>
      </c>
      <c r="F38" s="23">
        <f t="shared" si="0"/>
        <v>0.34793702304703567</v>
      </c>
    </row>
    <row r="39" spans="2:6" x14ac:dyDescent="0.25">
      <c r="B39" s="39" t="s">
        <v>39</v>
      </c>
      <c r="C39" s="40">
        <v>29820868</v>
      </c>
      <c r="D39" s="40">
        <v>27622581</v>
      </c>
      <c r="E39" s="40">
        <v>11034997.670000006</v>
      </c>
      <c r="F39" s="23">
        <f t="shared" si="0"/>
        <v>0.39949191098398829</v>
      </c>
    </row>
    <row r="40" spans="2:6" x14ac:dyDescent="0.25">
      <c r="B40" s="39" t="s">
        <v>40</v>
      </c>
      <c r="C40" s="40">
        <v>57453333</v>
      </c>
      <c r="D40" s="40">
        <v>63681854</v>
      </c>
      <c r="E40" s="40">
        <v>32974889.899999987</v>
      </c>
      <c r="F40" s="23">
        <f t="shared" si="0"/>
        <v>0.51780668791458218</v>
      </c>
    </row>
    <row r="41" spans="2:6" x14ac:dyDescent="0.25">
      <c r="B41" s="39" t="s">
        <v>41</v>
      </c>
      <c r="C41" s="40">
        <v>16181164</v>
      </c>
      <c r="D41" s="40">
        <v>16955185</v>
      </c>
      <c r="E41" s="40">
        <v>8907019.8900000025</v>
      </c>
      <c r="F41" s="23">
        <f t="shared" si="0"/>
        <v>0.52532720167901459</v>
      </c>
    </row>
    <row r="42" spans="2:6" x14ac:dyDescent="0.25">
      <c r="B42" s="39" t="s">
        <v>42</v>
      </c>
      <c r="C42" s="40">
        <v>91266513</v>
      </c>
      <c r="D42" s="40">
        <v>90339864</v>
      </c>
      <c r="E42" s="40">
        <v>35225329.549999997</v>
      </c>
      <c r="F42" s="23">
        <f t="shared" si="0"/>
        <v>0.38992010824811513</v>
      </c>
    </row>
    <row r="43" spans="2:6" x14ac:dyDescent="0.25">
      <c r="B43" s="39" t="s">
        <v>46</v>
      </c>
      <c r="C43" s="40">
        <v>3326300</v>
      </c>
      <c r="D43" s="40">
        <v>3459329</v>
      </c>
      <c r="E43" s="40">
        <v>2319955.4000000004</v>
      </c>
      <c r="F43" s="23">
        <f t="shared" si="0"/>
        <v>0.67063739817750789</v>
      </c>
    </row>
    <row r="44" spans="2:6" x14ac:dyDescent="0.25">
      <c r="B44" s="39" t="s">
        <v>43</v>
      </c>
      <c r="C44" s="40">
        <v>502503358</v>
      </c>
      <c r="D44" s="40">
        <v>518783314</v>
      </c>
      <c r="E44" s="40">
        <v>310349884.45999986</v>
      </c>
      <c r="F44" s="23">
        <f t="shared" si="0"/>
        <v>0.59822641955673972</v>
      </c>
    </row>
    <row r="45" spans="2:6" x14ac:dyDescent="0.25">
      <c r="B45" s="41" t="s">
        <v>44</v>
      </c>
      <c r="C45" s="15">
        <v>1309938618</v>
      </c>
      <c r="D45" s="15">
        <v>1825616148</v>
      </c>
      <c r="E45" s="15">
        <v>979800180.34000063</v>
      </c>
      <c r="F45" s="34">
        <f t="shared" si="0"/>
        <v>0.53669561447152614</v>
      </c>
    </row>
    <row r="46" spans="2:6" x14ac:dyDescent="0.25">
      <c r="B46" s="45" t="s">
        <v>17</v>
      </c>
      <c r="C46" s="46">
        <f>SUM(C47:C57)</f>
        <v>810120548</v>
      </c>
      <c r="D46" s="46">
        <f>SUM(D47:D57)</f>
        <v>550551137</v>
      </c>
      <c r="E46" s="46">
        <f>SUM(E47:E57)</f>
        <v>98517964.439999998</v>
      </c>
      <c r="F46" s="47">
        <f t="shared" si="0"/>
        <v>0.17894425752498264</v>
      </c>
    </row>
    <row r="47" spans="2:6" x14ac:dyDescent="0.25">
      <c r="B47" s="13" t="s">
        <v>33</v>
      </c>
      <c r="C47" s="28">
        <v>248355568</v>
      </c>
      <c r="D47" s="28">
        <v>243229890</v>
      </c>
      <c r="E47" s="28">
        <v>3800256.02</v>
      </c>
      <c r="F47" s="23">
        <f t="shared" si="0"/>
        <v>1.5624132461680594E-2</v>
      </c>
    </row>
    <row r="48" spans="2:6" x14ac:dyDescent="0.25">
      <c r="B48" s="13" t="s">
        <v>34</v>
      </c>
      <c r="C48" s="28">
        <v>3159210</v>
      </c>
      <c r="D48" s="28">
        <v>16320502</v>
      </c>
      <c r="E48" s="28">
        <v>15865386.800000003</v>
      </c>
      <c r="F48" s="23">
        <f t="shared" si="0"/>
        <v>0.97211389698674722</v>
      </c>
    </row>
    <row r="49" spans="2:6" x14ac:dyDescent="0.25">
      <c r="B49" s="13" t="s">
        <v>35</v>
      </c>
      <c r="C49" s="28">
        <v>0</v>
      </c>
      <c r="D49" s="28">
        <v>7408655</v>
      </c>
      <c r="E49" s="28">
        <v>5145460.34</v>
      </c>
      <c r="F49" s="23">
        <f t="shared" si="0"/>
        <v>0.69452017134014199</v>
      </c>
    </row>
    <row r="50" spans="2:6" x14ac:dyDescent="0.25">
      <c r="B50" s="13" t="s">
        <v>36</v>
      </c>
      <c r="C50" s="28">
        <v>24548966</v>
      </c>
      <c r="D50" s="28">
        <v>14093064</v>
      </c>
      <c r="E50" s="28">
        <v>1653955.91</v>
      </c>
      <c r="F50" s="23">
        <f t="shared" si="0"/>
        <v>0.11735956850831018</v>
      </c>
    </row>
    <row r="51" spans="2:6" x14ac:dyDescent="0.25">
      <c r="B51" s="13" t="s">
        <v>38</v>
      </c>
      <c r="C51" s="28">
        <v>21778706</v>
      </c>
      <c r="D51" s="28">
        <v>19080706</v>
      </c>
      <c r="E51" s="28">
        <v>4349265.37</v>
      </c>
      <c r="F51" s="23">
        <f t="shared" si="0"/>
        <v>0.22794048448731405</v>
      </c>
    </row>
    <row r="52" spans="2:6" x14ac:dyDescent="0.25">
      <c r="B52" s="13" t="s">
        <v>42</v>
      </c>
      <c r="C52" s="28">
        <v>73806518</v>
      </c>
      <c r="D52" s="28">
        <v>2962655</v>
      </c>
      <c r="E52" s="28">
        <v>0</v>
      </c>
      <c r="F52" s="23" t="str">
        <f t="shared" si="0"/>
        <v>%</v>
      </c>
    </row>
    <row r="53" spans="2:6" x14ac:dyDescent="0.25">
      <c r="B53" s="13" t="s">
        <v>43</v>
      </c>
      <c r="C53" s="28">
        <v>0</v>
      </c>
      <c r="D53" s="28">
        <v>900000</v>
      </c>
      <c r="E53" s="28">
        <v>0</v>
      </c>
      <c r="F53" s="23" t="str">
        <f t="shared" si="0"/>
        <v>%</v>
      </c>
    </row>
    <row r="54" spans="2:6" x14ac:dyDescent="0.25">
      <c r="B54" s="13" t="s">
        <v>44</v>
      </c>
      <c r="C54" s="28">
        <v>438471580</v>
      </c>
      <c r="D54" s="28">
        <v>246555665</v>
      </c>
      <c r="E54" s="28">
        <v>67703640</v>
      </c>
      <c r="F54" s="23">
        <f t="shared" si="0"/>
        <v>0.2745977870757908</v>
      </c>
    </row>
    <row r="55" spans="2:6" hidden="1" x14ac:dyDescent="0.25">
      <c r="B55" s="13"/>
      <c r="C55" s="28"/>
      <c r="D55" s="28"/>
      <c r="E55" s="28"/>
      <c r="F55" s="23" t="str">
        <f t="shared" si="0"/>
        <v>%</v>
      </c>
    </row>
    <row r="56" spans="2:6" hidden="1" x14ac:dyDescent="0.25">
      <c r="B56" s="13"/>
      <c r="C56" s="28"/>
      <c r="D56" s="28"/>
      <c r="E56" s="28"/>
      <c r="F56" s="23" t="str">
        <f t="shared" si="0"/>
        <v>%</v>
      </c>
    </row>
    <row r="57" spans="2:6" hidden="1" x14ac:dyDescent="0.25">
      <c r="B57" s="13"/>
      <c r="C57" s="28"/>
      <c r="D57" s="28"/>
      <c r="E57" s="28"/>
      <c r="F57" s="23" t="str">
        <f t="shared" si="0"/>
        <v>%</v>
      </c>
    </row>
    <row r="58" spans="2:6" x14ac:dyDescent="0.25">
      <c r="B58" s="45" t="s">
        <v>16</v>
      </c>
      <c r="C58" s="46">
        <f>+SUM(C59:C68)</f>
        <v>81805636</v>
      </c>
      <c r="D58" s="46">
        <f t="shared" ref="D58:E58" si="2">+SUM(D59:D68)</f>
        <v>177619813</v>
      </c>
      <c r="E58" s="46">
        <f t="shared" si="2"/>
        <v>88626350.650000006</v>
      </c>
      <c r="F58" s="47">
        <f t="shared" si="0"/>
        <v>0.49896658009655714</v>
      </c>
    </row>
    <row r="59" spans="2:6" x14ac:dyDescent="0.25">
      <c r="B59" s="11" t="s">
        <v>33</v>
      </c>
      <c r="C59" s="27">
        <v>23552081</v>
      </c>
      <c r="D59" s="27">
        <v>26430087</v>
      </c>
      <c r="E59" s="27">
        <v>24928801</v>
      </c>
      <c r="F59" s="33">
        <f t="shared" si="0"/>
        <v>0.94319784115731442</v>
      </c>
    </row>
    <row r="60" spans="2:6" x14ac:dyDescent="0.25">
      <c r="B60" s="13" t="s">
        <v>34</v>
      </c>
      <c r="C60" s="28">
        <v>0</v>
      </c>
      <c r="D60" s="28">
        <v>3982371</v>
      </c>
      <c r="E60" s="28">
        <v>3368558</v>
      </c>
      <c r="F60" s="23">
        <f t="shared" si="0"/>
        <v>0.84586744931599789</v>
      </c>
    </row>
    <row r="61" spans="2:6" x14ac:dyDescent="0.25">
      <c r="B61" s="13" t="s">
        <v>35</v>
      </c>
      <c r="C61" s="28">
        <v>37846882</v>
      </c>
      <c r="D61" s="28">
        <v>12103333</v>
      </c>
      <c r="E61" s="28">
        <v>1962866</v>
      </c>
      <c r="F61" s="23">
        <f t="shared" si="0"/>
        <v>0.162175658556201</v>
      </c>
    </row>
    <row r="62" spans="2:6" x14ac:dyDescent="0.25">
      <c r="B62" s="13" t="s">
        <v>36</v>
      </c>
      <c r="C62" s="28">
        <v>128000</v>
      </c>
      <c r="D62" s="28">
        <v>5793591</v>
      </c>
      <c r="E62" s="28">
        <v>2718643</v>
      </c>
      <c r="F62" s="23">
        <f t="shared" ref="F62" si="3">IF(E62=0,"%",E62/D62)</f>
        <v>0.46925007305486355</v>
      </c>
    </row>
    <row r="63" spans="2:6" x14ac:dyDescent="0.25">
      <c r="B63" s="13" t="s">
        <v>38</v>
      </c>
      <c r="C63" s="28">
        <v>2665</v>
      </c>
      <c r="D63" s="28">
        <v>2300665</v>
      </c>
      <c r="E63" s="28">
        <v>2089885</v>
      </c>
      <c r="F63" s="23">
        <f t="shared" si="0"/>
        <v>0.90838301099899377</v>
      </c>
    </row>
    <row r="64" spans="2:6" x14ac:dyDescent="0.25">
      <c r="B64" s="13" t="s">
        <v>42</v>
      </c>
      <c r="C64" s="28">
        <v>0</v>
      </c>
      <c r="D64" s="28">
        <v>4147</v>
      </c>
      <c r="E64" s="28">
        <v>4146.47</v>
      </c>
      <c r="F64" s="23">
        <f t="shared" si="0"/>
        <v>0.9998721967687485</v>
      </c>
    </row>
    <row r="65" spans="2:6" x14ac:dyDescent="0.25">
      <c r="B65" s="13" t="s">
        <v>43</v>
      </c>
      <c r="C65" s="28">
        <v>2462479</v>
      </c>
      <c r="D65" s="28">
        <v>3145129</v>
      </c>
      <c r="E65" s="28">
        <v>2677090.4499999997</v>
      </c>
      <c r="F65" s="23">
        <f t="shared" si="0"/>
        <v>0.85118621525539961</v>
      </c>
    </row>
    <row r="66" spans="2:6" x14ac:dyDescent="0.25">
      <c r="B66" s="13" t="s">
        <v>44</v>
      </c>
      <c r="C66" s="28">
        <v>17813529</v>
      </c>
      <c r="D66" s="28">
        <v>123860490</v>
      </c>
      <c r="E66" s="28">
        <v>50876360.730000004</v>
      </c>
      <c r="F66" s="23">
        <f t="shared" ref="F66:F67" si="4">IF(E66=0,"%",E66/D66)</f>
        <v>0.41075536460416073</v>
      </c>
    </row>
    <row r="67" spans="2:6" hidden="1" x14ac:dyDescent="0.25">
      <c r="B67" s="13"/>
      <c r="C67" s="28"/>
      <c r="D67" s="28"/>
      <c r="E67" s="28"/>
      <c r="F67" s="23" t="str">
        <f t="shared" si="4"/>
        <v>%</v>
      </c>
    </row>
    <row r="68" spans="2:6" ht="16.5" hidden="1" customHeight="1" x14ac:dyDescent="0.25">
      <c r="B68" s="13"/>
      <c r="C68" s="28"/>
      <c r="D68" s="28"/>
      <c r="E68" s="28"/>
      <c r="F68" s="23" t="str">
        <f t="shared" si="0"/>
        <v>%</v>
      </c>
    </row>
    <row r="69" spans="2:6" hidden="1" x14ac:dyDescent="0.25">
      <c r="B69" s="45" t="s">
        <v>23</v>
      </c>
      <c r="C69" s="46">
        <f>+C70</f>
        <v>0</v>
      </c>
      <c r="D69" s="46">
        <f t="shared" ref="D69:E69" si="5">+D70</f>
        <v>0</v>
      </c>
      <c r="E69" s="46">
        <f t="shared" si="5"/>
        <v>0</v>
      </c>
      <c r="F69" s="58" t="str">
        <f t="shared" si="0"/>
        <v>%</v>
      </c>
    </row>
    <row r="70" spans="2:6" hidden="1" x14ac:dyDescent="0.25">
      <c r="B70" s="17"/>
      <c r="C70" s="30"/>
      <c r="D70" s="30"/>
      <c r="E70" s="30"/>
      <c r="F70" s="59" t="str">
        <f t="shared" si="0"/>
        <v>%</v>
      </c>
    </row>
    <row r="71" spans="2:6" x14ac:dyDescent="0.25">
      <c r="B71" s="45" t="s">
        <v>15</v>
      </c>
      <c r="C71" s="46">
        <f>+SUM(C72:C85)</f>
        <v>5390724</v>
      </c>
      <c r="D71" s="46">
        <f>+SUM(D72:D85)</f>
        <v>271679257</v>
      </c>
      <c r="E71" s="46">
        <f>+SUM(E72:E85)</f>
        <v>33996259.219999984</v>
      </c>
      <c r="F71" s="47">
        <f t="shared" si="0"/>
        <v>0.12513380519146511</v>
      </c>
    </row>
    <row r="72" spans="2:6" x14ac:dyDescent="0.25">
      <c r="B72" s="11" t="s">
        <v>33</v>
      </c>
      <c r="C72" s="27">
        <v>2475337</v>
      </c>
      <c r="D72" s="27">
        <v>698511</v>
      </c>
      <c r="E72" s="27">
        <v>49440.75</v>
      </c>
      <c r="F72" s="33">
        <f t="shared" si="0"/>
        <v>7.078020245923114E-2</v>
      </c>
    </row>
    <row r="73" spans="2:6" x14ac:dyDescent="0.25">
      <c r="B73" s="13" t="s">
        <v>34</v>
      </c>
      <c r="C73" s="28">
        <v>0</v>
      </c>
      <c r="D73" s="28">
        <v>245190</v>
      </c>
      <c r="E73" s="28">
        <v>124820.97</v>
      </c>
      <c r="F73" s="23">
        <f t="shared" si="0"/>
        <v>0.50907855132754187</v>
      </c>
    </row>
    <row r="74" spans="2:6" x14ac:dyDescent="0.25">
      <c r="B74" s="13" t="s">
        <v>35</v>
      </c>
      <c r="C74" s="28">
        <v>0</v>
      </c>
      <c r="D74" s="28">
        <v>1074841</v>
      </c>
      <c r="E74" s="28">
        <v>160601.98000000001</v>
      </c>
      <c r="F74" s="23">
        <f t="shared" si="0"/>
        <v>0.14941929085325178</v>
      </c>
    </row>
    <row r="75" spans="2:6" x14ac:dyDescent="0.25">
      <c r="B75" s="13" t="s">
        <v>37</v>
      </c>
      <c r="C75" s="28">
        <v>0</v>
      </c>
      <c r="D75" s="28">
        <v>173672</v>
      </c>
      <c r="E75" s="28">
        <v>48295</v>
      </c>
      <c r="F75" s="23">
        <f t="shared" si="0"/>
        <v>0.27808167119627802</v>
      </c>
    </row>
    <row r="76" spans="2:6" x14ac:dyDescent="0.25">
      <c r="B76" s="13" t="s">
        <v>38</v>
      </c>
      <c r="C76" s="28">
        <v>0</v>
      </c>
      <c r="D76" s="28">
        <v>262749</v>
      </c>
      <c r="E76" s="28">
        <v>18896.849999999999</v>
      </c>
      <c r="F76" s="23">
        <f t="shared" si="0"/>
        <v>7.1919778952536442E-2</v>
      </c>
    </row>
    <row r="77" spans="2:6" x14ac:dyDescent="0.25">
      <c r="B77" s="13" t="s">
        <v>39</v>
      </c>
      <c r="C77" s="28">
        <v>0</v>
      </c>
      <c r="D77" s="28">
        <v>1382357</v>
      </c>
      <c r="E77" s="28">
        <v>267380.18999999994</v>
      </c>
      <c r="F77" s="23">
        <f t="shared" si="0"/>
        <v>0.19342339931001901</v>
      </c>
    </row>
    <row r="78" spans="2:6" x14ac:dyDescent="0.25">
      <c r="B78" s="13" t="s">
        <v>40</v>
      </c>
      <c r="C78" s="28">
        <v>0</v>
      </c>
      <c r="D78" s="28">
        <v>1224894</v>
      </c>
      <c r="E78" s="28">
        <v>221257.85</v>
      </c>
      <c r="F78" s="23">
        <f t="shared" si="0"/>
        <v>0.1806342834563644</v>
      </c>
    </row>
    <row r="79" spans="2:6" x14ac:dyDescent="0.25">
      <c r="B79" s="13" t="s">
        <v>41</v>
      </c>
      <c r="C79" s="28">
        <v>0</v>
      </c>
      <c r="D79" s="28">
        <v>152025</v>
      </c>
      <c r="E79" s="28">
        <v>17801.239999999998</v>
      </c>
      <c r="F79" s="23">
        <f t="shared" si="0"/>
        <v>0.11709416214438413</v>
      </c>
    </row>
    <row r="80" spans="2:6" x14ac:dyDescent="0.25">
      <c r="B80" s="13" t="s">
        <v>42</v>
      </c>
      <c r="C80" s="28">
        <v>0</v>
      </c>
      <c r="D80" s="28">
        <v>431254</v>
      </c>
      <c r="E80" s="28">
        <v>111801.98000000001</v>
      </c>
      <c r="F80" s="23">
        <f t="shared" si="0"/>
        <v>0.25924856349158504</v>
      </c>
    </row>
    <row r="81" spans="2:6" x14ac:dyDescent="0.25">
      <c r="B81" s="13" t="s">
        <v>43</v>
      </c>
      <c r="C81" s="28">
        <v>0</v>
      </c>
      <c r="D81" s="28">
        <v>3623801</v>
      </c>
      <c r="E81" s="28">
        <v>1675159.1100000003</v>
      </c>
      <c r="F81" s="23">
        <f t="shared" si="0"/>
        <v>0.4622657563149854</v>
      </c>
    </row>
    <row r="82" spans="2:6" x14ac:dyDescent="0.25">
      <c r="B82" s="13" t="s">
        <v>44</v>
      </c>
      <c r="C82" s="28">
        <v>2915387</v>
      </c>
      <c r="D82" s="28">
        <v>262409963</v>
      </c>
      <c r="E82" s="28">
        <v>31300803.299999986</v>
      </c>
      <c r="F82" s="23">
        <f t="shared" si="0"/>
        <v>0.11928206895101763</v>
      </c>
    </row>
    <row r="83" spans="2:6" hidden="1" x14ac:dyDescent="0.25">
      <c r="B83" s="13"/>
      <c r="C83" s="28"/>
      <c r="D83" s="28"/>
      <c r="E83" s="28"/>
      <c r="F83" s="23" t="str">
        <f t="shared" si="0"/>
        <v>%</v>
      </c>
    </row>
    <row r="84" spans="2:6" hidden="1" x14ac:dyDescent="0.25">
      <c r="B84" s="13"/>
      <c r="C84" s="28"/>
      <c r="D84" s="28"/>
      <c r="E84" s="28"/>
      <c r="F84" s="23" t="str">
        <f t="shared" si="0"/>
        <v>%</v>
      </c>
    </row>
    <row r="85" spans="2:6" hidden="1" x14ac:dyDescent="0.25">
      <c r="B85" s="13"/>
      <c r="C85" s="28"/>
      <c r="D85" s="28"/>
      <c r="E85" s="28"/>
      <c r="F85" s="23" t="str">
        <f t="shared" si="0"/>
        <v>%</v>
      </c>
    </row>
    <row r="86" spans="2:6" x14ac:dyDescent="0.25">
      <c r="B86" s="48" t="s">
        <v>3</v>
      </c>
      <c r="C86" s="49">
        <f>+C71+C69+C58+C46+C32+C22+C9</f>
        <v>6396413985</v>
      </c>
      <c r="D86" s="49">
        <f t="shared" ref="D86:E86" si="6">+D71+D69+D58+D46+D32+D22+D9</f>
        <v>7074027772</v>
      </c>
      <c r="E86" s="49">
        <f t="shared" si="6"/>
        <v>3344952469.6199999</v>
      </c>
      <c r="F86" s="50">
        <f t="shared" si="0"/>
        <v>0.47284977913993975</v>
      </c>
    </row>
    <row r="87" spans="2:6" x14ac:dyDescent="0.2">
      <c r="B87" s="37" t="s">
        <v>27</v>
      </c>
      <c r="C87" s="9"/>
      <c r="D87" s="9"/>
      <c r="E87" s="9"/>
    </row>
  </sheetData>
  <mergeCells count="1">
    <mergeCell ref="B5:F5"/>
  </mergeCells>
  <pageMargins left="0.7" right="0.7" top="0.75" bottom="0.75" header="0.3" footer="0.3"/>
  <pageSetup paperSize="9" scale="6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48"/>
  <sheetViews>
    <sheetView showGridLines="0" zoomScale="120" zoomScaleNormal="120" workbookViewId="0">
      <selection activeCell="B8" sqref="B8"/>
    </sheetView>
  </sheetViews>
  <sheetFormatPr baseColWidth="10" defaultRowHeight="15" x14ac:dyDescent="0.25"/>
  <cols>
    <col min="2" max="2" width="108" bestFit="1" customWidth="1"/>
    <col min="3" max="4" width="12.7109375" bestFit="1" customWidth="1"/>
    <col min="5" max="5" width="15.7109375" customWidth="1"/>
    <col min="6" max="6" width="12.28515625" customWidth="1"/>
  </cols>
  <sheetData>
    <row r="5" spans="2:6" ht="52.5" customHeight="1" x14ac:dyDescent="0.25">
      <c r="B5" s="67" t="s">
        <v>29</v>
      </c>
      <c r="C5" s="67"/>
      <c r="D5" s="67"/>
      <c r="E5" s="67"/>
      <c r="F5" s="67"/>
    </row>
    <row r="7" spans="2:6" x14ac:dyDescent="0.25">
      <c r="E7" s="64"/>
      <c r="F7" s="66" t="s">
        <v>22</v>
      </c>
    </row>
    <row r="8" spans="2:6" ht="38.25" x14ac:dyDescent="0.25">
      <c r="B8" s="51" t="s">
        <v>4</v>
      </c>
      <c r="C8" s="51" t="s">
        <v>1</v>
      </c>
      <c r="D8" s="51" t="s">
        <v>2</v>
      </c>
      <c r="E8" s="53" t="s">
        <v>26</v>
      </c>
      <c r="F8" s="53" t="s">
        <v>5</v>
      </c>
    </row>
    <row r="9" spans="2:6" x14ac:dyDescent="0.25">
      <c r="B9" s="45" t="s">
        <v>20</v>
      </c>
      <c r="C9" s="46">
        <f>SUM(C10:C13)</f>
        <v>1067732</v>
      </c>
      <c r="D9" s="46">
        <f>SUM(D10:D13)</f>
        <v>1067732</v>
      </c>
      <c r="E9" s="46">
        <f>SUM(E10:E13)</f>
        <v>82658</v>
      </c>
      <c r="F9" s="47">
        <f>IF(D9=0,"%",E9/D9)</f>
        <v>7.741455721098553E-2</v>
      </c>
    </row>
    <row r="10" spans="2:6" x14ac:dyDescent="0.25">
      <c r="B10" s="13" t="s">
        <v>34</v>
      </c>
      <c r="C10" s="28">
        <v>56903</v>
      </c>
      <c r="D10" s="28">
        <v>56903</v>
      </c>
      <c r="E10" s="28">
        <v>0</v>
      </c>
      <c r="F10" s="35">
        <f t="shared" ref="F10:F47" si="0">IF(D10=0,"%",E10/D10)</f>
        <v>0</v>
      </c>
    </row>
    <row r="11" spans="2:6" x14ac:dyDescent="0.25">
      <c r="B11" s="13" t="s">
        <v>40</v>
      </c>
      <c r="C11" s="28">
        <v>581028</v>
      </c>
      <c r="D11" s="28">
        <v>581028</v>
      </c>
      <c r="E11" s="28">
        <v>18890</v>
      </c>
      <c r="F11" s="35">
        <f t="shared" si="0"/>
        <v>3.2511341966307991E-2</v>
      </c>
    </row>
    <row r="12" spans="2:6" x14ac:dyDescent="0.25">
      <c r="B12" s="13" t="s">
        <v>43</v>
      </c>
      <c r="C12" s="28">
        <v>70000</v>
      </c>
      <c r="D12" s="28">
        <v>0</v>
      </c>
      <c r="E12" s="28">
        <v>0</v>
      </c>
      <c r="F12" s="35" t="str">
        <f t="shared" si="0"/>
        <v>%</v>
      </c>
    </row>
    <row r="13" spans="2:6" x14ac:dyDescent="0.25">
      <c r="B13" s="13" t="s">
        <v>44</v>
      </c>
      <c r="C13" s="28">
        <v>359801</v>
      </c>
      <c r="D13" s="28">
        <v>429801</v>
      </c>
      <c r="E13" s="28">
        <v>63768</v>
      </c>
      <c r="F13" s="35">
        <f t="shared" si="0"/>
        <v>0.14836633697920665</v>
      </c>
    </row>
    <row r="14" spans="2:6" hidden="1" x14ac:dyDescent="0.25">
      <c r="B14" s="45" t="s">
        <v>19</v>
      </c>
      <c r="C14" s="46">
        <f>SUM(C15:C15)</f>
        <v>0</v>
      </c>
      <c r="D14" s="46">
        <f>SUM(D15:D15)</f>
        <v>0</v>
      </c>
      <c r="E14" s="46">
        <f>SUM(E15:E15)</f>
        <v>0</v>
      </c>
      <c r="F14" s="47" t="str">
        <f t="shared" si="0"/>
        <v>%</v>
      </c>
    </row>
    <row r="15" spans="2:6" hidden="1" x14ac:dyDescent="0.25">
      <c r="B15" s="22" t="s">
        <v>24</v>
      </c>
      <c r="C15" s="27"/>
      <c r="D15" s="27"/>
      <c r="E15" s="27"/>
      <c r="F15" s="24" t="str">
        <f t="shared" si="0"/>
        <v>%</v>
      </c>
    </row>
    <row r="16" spans="2:6" x14ac:dyDescent="0.25">
      <c r="B16" s="45" t="s">
        <v>18</v>
      </c>
      <c r="C16" s="46">
        <f>+SUM(C17:C28)</f>
        <v>261439962</v>
      </c>
      <c r="D16" s="46">
        <f>+SUM(D17:D28)</f>
        <v>238502976</v>
      </c>
      <c r="E16" s="46">
        <f>+SUM(E17:E28)</f>
        <v>50911393.000000015</v>
      </c>
      <c r="F16" s="47">
        <f t="shared" si="0"/>
        <v>0.21346229658786317</v>
      </c>
    </row>
    <row r="17" spans="2:6" x14ac:dyDescent="0.25">
      <c r="B17" s="11" t="s">
        <v>33</v>
      </c>
      <c r="C17" s="27">
        <v>250286</v>
      </c>
      <c r="D17" s="27">
        <v>231347</v>
      </c>
      <c r="E17" s="27">
        <v>12032.55</v>
      </c>
      <c r="F17" s="24">
        <f t="shared" si="0"/>
        <v>5.201083221308251E-2</v>
      </c>
    </row>
    <row r="18" spans="2:6" x14ac:dyDescent="0.25">
      <c r="B18" s="13" t="s">
        <v>34</v>
      </c>
      <c r="C18" s="28">
        <v>90968</v>
      </c>
      <c r="D18" s="28">
        <v>148492</v>
      </c>
      <c r="E18" s="28">
        <v>15083.939999999999</v>
      </c>
      <c r="F18" s="35">
        <f t="shared" si="0"/>
        <v>0.10158082590307894</v>
      </c>
    </row>
    <row r="19" spans="2:6" x14ac:dyDescent="0.25">
      <c r="B19" s="13" t="s">
        <v>35</v>
      </c>
      <c r="C19" s="28">
        <v>26608</v>
      </c>
      <c r="D19" s="28">
        <v>174421</v>
      </c>
      <c r="E19" s="28">
        <v>48057.64</v>
      </c>
      <c r="F19" s="35">
        <f t="shared" si="0"/>
        <v>0.27552668543352005</v>
      </c>
    </row>
    <row r="20" spans="2:6" x14ac:dyDescent="0.25">
      <c r="B20" s="13" t="s">
        <v>36</v>
      </c>
      <c r="C20" s="28">
        <v>1000</v>
      </c>
      <c r="D20" s="28">
        <v>334837</v>
      </c>
      <c r="E20" s="28">
        <v>287636.76</v>
      </c>
      <c r="F20" s="35">
        <f t="shared" si="0"/>
        <v>0.8590351723375852</v>
      </c>
    </row>
    <row r="21" spans="2:6" x14ac:dyDescent="0.25">
      <c r="B21" s="13" t="s">
        <v>37</v>
      </c>
      <c r="C21" s="28">
        <v>24500</v>
      </c>
      <c r="D21" s="28">
        <v>32621</v>
      </c>
      <c r="E21" s="28">
        <v>7963.1</v>
      </c>
      <c r="F21" s="35">
        <f t="shared" si="0"/>
        <v>0.24410962263572547</v>
      </c>
    </row>
    <row r="22" spans="2:6" x14ac:dyDescent="0.25">
      <c r="B22" s="13" t="s">
        <v>38</v>
      </c>
      <c r="C22" s="28">
        <v>58008</v>
      </c>
      <c r="D22" s="28">
        <v>884357</v>
      </c>
      <c r="E22" s="28">
        <v>31329.800000000003</v>
      </c>
      <c r="F22" s="35">
        <f t="shared" si="0"/>
        <v>3.5426643312598871E-2</v>
      </c>
    </row>
    <row r="23" spans="2:6" x14ac:dyDescent="0.25">
      <c r="B23" s="13" t="s">
        <v>39</v>
      </c>
      <c r="C23" s="28">
        <v>0</v>
      </c>
      <c r="D23" s="28">
        <v>0</v>
      </c>
      <c r="E23" s="28">
        <v>0</v>
      </c>
      <c r="F23" s="35" t="str">
        <f t="shared" si="0"/>
        <v>%</v>
      </c>
    </row>
    <row r="24" spans="2:6" x14ac:dyDescent="0.25">
      <c r="B24" s="13" t="s">
        <v>40</v>
      </c>
      <c r="C24" s="28">
        <v>264000</v>
      </c>
      <c r="D24" s="28">
        <v>267921</v>
      </c>
      <c r="E24" s="28">
        <v>22928.3</v>
      </c>
      <c r="F24" s="35">
        <f t="shared" si="0"/>
        <v>8.5578584732066545E-2</v>
      </c>
    </row>
    <row r="25" spans="2:6" x14ac:dyDescent="0.25">
      <c r="B25" s="13" t="s">
        <v>41</v>
      </c>
      <c r="C25" s="28">
        <v>0</v>
      </c>
      <c r="D25" s="28">
        <v>4762</v>
      </c>
      <c r="E25" s="28">
        <v>0</v>
      </c>
      <c r="F25" s="35">
        <f t="shared" si="0"/>
        <v>0</v>
      </c>
    </row>
    <row r="26" spans="2:6" x14ac:dyDescent="0.25">
      <c r="B26" s="13" t="s">
        <v>42</v>
      </c>
      <c r="C26" s="28">
        <v>0</v>
      </c>
      <c r="D26" s="28">
        <v>2998</v>
      </c>
      <c r="E26" s="28">
        <v>2997.29</v>
      </c>
      <c r="F26" s="35">
        <f t="shared" si="0"/>
        <v>0.99976317545030013</v>
      </c>
    </row>
    <row r="27" spans="2:6" x14ac:dyDescent="0.25">
      <c r="B27" s="13" t="s">
        <v>43</v>
      </c>
      <c r="C27" s="28">
        <v>105471654</v>
      </c>
      <c r="D27" s="28">
        <v>97372877</v>
      </c>
      <c r="E27" s="28">
        <v>16577711.250000013</v>
      </c>
      <c r="F27" s="35">
        <f t="shared" si="0"/>
        <v>0.17024978372570848</v>
      </c>
    </row>
    <row r="28" spans="2:6" x14ac:dyDescent="0.25">
      <c r="B28" s="13" t="s">
        <v>44</v>
      </c>
      <c r="C28" s="28">
        <v>155252938</v>
      </c>
      <c r="D28" s="28">
        <v>139048343</v>
      </c>
      <c r="E28" s="28">
        <v>33905652.369999997</v>
      </c>
      <c r="F28" s="35">
        <f t="shared" si="0"/>
        <v>0.24384075091063831</v>
      </c>
    </row>
    <row r="29" spans="2:6" hidden="1" x14ac:dyDescent="0.25">
      <c r="B29" s="45" t="s">
        <v>17</v>
      </c>
      <c r="C29" s="46">
        <f>+SUM(C30:C33)</f>
        <v>0</v>
      </c>
      <c r="D29" s="46">
        <f t="shared" ref="D29:E29" si="1">+SUM(D30:D33)</f>
        <v>0</v>
      </c>
      <c r="E29" s="46">
        <f t="shared" si="1"/>
        <v>0</v>
      </c>
      <c r="F29" s="47" t="str">
        <f t="shared" ref="F29:F33" si="2">IF(D29=0,"%",E29/D29)</f>
        <v>%</v>
      </c>
    </row>
    <row r="30" spans="2:6" hidden="1" x14ac:dyDescent="0.25">
      <c r="B30" s="13" t="s">
        <v>24</v>
      </c>
      <c r="C30" s="28"/>
      <c r="D30" s="28"/>
      <c r="E30" s="28"/>
      <c r="F30" s="35" t="str">
        <f t="shared" si="2"/>
        <v>%</v>
      </c>
    </row>
    <row r="31" spans="2:6" hidden="1" x14ac:dyDescent="0.25">
      <c r="B31" s="13"/>
      <c r="C31" s="28"/>
      <c r="D31" s="28"/>
      <c r="E31" s="28"/>
      <c r="F31" s="35"/>
    </row>
    <row r="32" spans="2:6" hidden="1" x14ac:dyDescent="0.25">
      <c r="B32" s="13"/>
      <c r="C32" s="28"/>
      <c r="D32" s="28"/>
      <c r="E32" s="28"/>
      <c r="F32" s="35" t="str">
        <f t="shared" si="2"/>
        <v>%</v>
      </c>
    </row>
    <row r="33" spans="2:6" hidden="1" x14ac:dyDescent="0.25">
      <c r="B33" s="14"/>
      <c r="C33" s="29"/>
      <c r="D33" s="29"/>
      <c r="E33" s="29"/>
      <c r="F33" s="36" t="str">
        <f t="shared" si="2"/>
        <v>%</v>
      </c>
    </row>
    <row r="34" spans="2:6" x14ac:dyDescent="0.25">
      <c r="B34" s="45" t="s">
        <v>16</v>
      </c>
      <c r="C34" s="46">
        <f>+SUM(C35:C37)</f>
        <v>0</v>
      </c>
      <c r="D34" s="46">
        <f>+SUM(D35:D37)</f>
        <v>5557697</v>
      </c>
      <c r="E34" s="46">
        <f>+SUM(E35:E37)</f>
        <v>5004512.7</v>
      </c>
      <c r="F34" s="47">
        <f t="shared" si="0"/>
        <v>0.90046519268682701</v>
      </c>
    </row>
    <row r="35" spans="2:6" x14ac:dyDescent="0.25">
      <c r="B35" s="11" t="s">
        <v>35</v>
      </c>
      <c r="C35" s="27">
        <v>0</v>
      </c>
      <c r="D35" s="27">
        <v>200000</v>
      </c>
      <c r="E35" s="27">
        <v>70807</v>
      </c>
      <c r="F35" s="24">
        <f t="shared" si="0"/>
        <v>0.35403499999999999</v>
      </c>
    </row>
    <row r="36" spans="2:6" x14ac:dyDescent="0.25">
      <c r="B36" s="42" t="s">
        <v>43</v>
      </c>
      <c r="C36" s="43">
        <v>0</v>
      </c>
      <c r="D36" s="43">
        <v>1255337</v>
      </c>
      <c r="E36" s="43">
        <v>1229174.8</v>
      </c>
      <c r="F36" s="24">
        <f t="shared" si="0"/>
        <v>0.97915922178665971</v>
      </c>
    </row>
    <row r="37" spans="2:6" x14ac:dyDescent="0.25">
      <c r="B37" s="42" t="s">
        <v>44</v>
      </c>
      <c r="C37" s="43">
        <v>0</v>
      </c>
      <c r="D37" s="43">
        <v>4102360</v>
      </c>
      <c r="E37" s="43">
        <v>3704530.9</v>
      </c>
      <c r="F37" s="44">
        <f t="shared" si="0"/>
        <v>0.9030243323355337</v>
      </c>
    </row>
    <row r="38" spans="2:6" x14ac:dyDescent="0.25">
      <c r="B38" s="45" t="s">
        <v>15</v>
      </c>
      <c r="C38" s="46">
        <f>+SUM(C39:C46)</f>
        <v>0</v>
      </c>
      <c r="D38" s="46">
        <f>+SUM(D39:D46)</f>
        <v>9386950</v>
      </c>
      <c r="E38" s="46">
        <f>+SUM(E39:E46)</f>
        <v>5553982.0800000001</v>
      </c>
      <c r="F38" s="47">
        <f t="shared" si="0"/>
        <v>0.5916705724436585</v>
      </c>
    </row>
    <row r="39" spans="2:6" x14ac:dyDescent="0.25">
      <c r="B39" s="13" t="s">
        <v>34</v>
      </c>
      <c r="C39" s="28">
        <v>0</v>
      </c>
      <c r="D39" s="28">
        <v>163550</v>
      </c>
      <c r="E39" s="28">
        <v>0</v>
      </c>
      <c r="F39" s="35">
        <f t="shared" si="0"/>
        <v>0</v>
      </c>
    </row>
    <row r="40" spans="2:6" x14ac:dyDescent="0.25">
      <c r="B40" s="13" t="s">
        <v>40</v>
      </c>
      <c r="C40" s="28">
        <v>0</v>
      </c>
      <c r="D40" s="28">
        <v>14364</v>
      </c>
      <c r="E40" s="28">
        <v>0</v>
      </c>
      <c r="F40" s="35">
        <f t="shared" si="0"/>
        <v>0</v>
      </c>
    </row>
    <row r="41" spans="2:6" x14ac:dyDescent="0.25">
      <c r="B41" s="13" t="s">
        <v>41</v>
      </c>
      <c r="C41" s="28">
        <v>0</v>
      </c>
      <c r="D41" s="28">
        <v>7075</v>
      </c>
      <c r="E41" s="28">
        <v>6176.23</v>
      </c>
      <c r="F41" s="35">
        <f t="shared" ref="F41:F43" si="3">IF(D41=0,"%",E41/D41)</f>
        <v>0.87296537102473493</v>
      </c>
    </row>
    <row r="42" spans="2:6" x14ac:dyDescent="0.25">
      <c r="B42" s="13" t="s">
        <v>43</v>
      </c>
      <c r="C42" s="28">
        <v>0</v>
      </c>
      <c r="D42" s="28">
        <v>4469357</v>
      </c>
      <c r="E42" s="28">
        <v>2176395.2599999998</v>
      </c>
      <c r="F42" s="35">
        <f t="shared" si="3"/>
        <v>0.48695936798067369</v>
      </c>
    </row>
    <row r="43" spans="2:6" x14ac:dyDescent="0.25">
      <c r="B43" s="13" t="s">
        <v>44</v>
      </c>
      <c r="C43" s="28">
        <v>0</v>
      </c>
      <c r="D43" s="28">
        <v>4732604</v>
      </c>
      <c r="E43" s="28">
        <v>3371410.59</v>
      </c>
      <c r="F43" s="35">
        <f t="shared" si="3"/>
        <v>0.71237960961872149</v>
      </c>
    </row>
    <row r="44" spans="2:6" hidden="1" x14ac:dyDescent="0.25">
      <c r="B44" s="13"/>
      <c r="C44" s="28"/>
      <c r="D44" s="28"/>
      <c r="E44" s="28"/>
      <c r="F44" s="35" t="str">
        <f t="shared" si="0"/>
        <v>%</v>
      </c>
    </row>
    <row r="45" spans="2:6" hidden="1" x14ac:dyDescent="0.25">
      <c r="B45" s="13"/>
      <c r="C45" s="28"/>
      <c r="D45" s="28"/>
      <c r="E45" s="28"/>
      <c r="F45" s="35" t="str">
        <f t="shared" si="0"/>
        <v>%</v>
      </c>
    </row>
    <row r="46" spans="2:6" hidden="1" x14ac:dyDescent="0.25">
      <c r="B46" s="13"/>
      <c r="C46" s="28"/>
      <c r="D46" s="28"/>
      <c r="E46" s="28"/>
      <c r="F46" s="35" t="str">
        <f t="shared" si="0"/>
        <v>%</v>
      </c>
    </row>
    <row r="47" spans="2:6" x14ac:dyDescent="0.25">
      <c r="B47" s="48" t="s">
        <v>3</v>
      </c>
      <c r="C47" s="49">
        <f>+C38+C34+C29+C16+C14+C9</f>
        <v>262507694</v>
      </c>
      <c r="D47" s="49">
        <f t="shared" ref="D47:E47" si="4">+D38+D34+D29+D16+D14+D9</f>
        <v>254515355</v>
      </c>
      <c r="E47" s="49">
        <f t="shared" si="4"/>
        <v>61552545.780000016</v>
      </c>
      <c r="F47" s="50">
        <f t="shared" si="0"/>
        <v>0.24184217011189763</v>
      </c>
    </row>
    <row r="48" spans="2:6" x14ac:dyDescent="0.25">
      <c r="B48" s="37" t="s">
        <v>27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22"/>
  <sheetViews>
    <sheetView showGridLines="0" zoomScale="120" zoomScaleNormal="120" workbookViewId="0">
      <selection activeCell="B8" sqref="B8"/>
    </sheetView>
  </sheetViews>
  <sheetFormatPr baseColWidth="10" defaultRowHeight="15" x14ac:dyDescent="0.25"/>
  <cols>
    <col min="2" max="2" width="82.285156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75" customHeight="1" x14ac:dyDescent="0.25">
      <c r="B5" s="67" t="s">
        <v>30</v>
      </c>
      <c r="C5" s="67"/>
      <c r="D5" s="67"/>
      <c r="E5" s="67"/>
      <c r="F5" s="67"/>
    </row>
    <row r="7" spans="2:6" x14ac:dyDescent="0.25">
      <c r="E7" s="64"/>
      <c r="F7" s="66" t="s">
        <v>22</v>
      </c>
    </row>
    <row r="8" spans="2:6" ht="38.25" x14ac:dyDescent="0.25">
      <c r="B8" s="51" t="s">
        <v>4</v>
      </c>
      <c r="C8" s="51" t="s">
        <v>1</v>
      </c>
      <c r="D8" s="51" t="s">
        <v>2</v>
      </c>
      <c r="E8" s="53" t="s">
        <v>26</v>
      </c>
      <c r="F8" s="53" t="s">
        <v>5</v>
      </c>
    </row>
    <row r="9" spans="2:6" x14ac:dyDescent="0.25">
      <c r="B9" s="45" t="s">
        <v>20</v>
      </c>
      <c r="C9" s="46">
        <f>+C10</f>
        <v>0</v>
      </c>
      <c r="D9" s="46">
        <f t="shared" ref="D9:E9" si="0">+D10</f>
        <v>60991234</v>
      </c>
      <c r="E9" s="46">
        <f t="shared" si="0"/>
        <v>54805704.25999999</v>
      </c>
      <c r="F9" s="47">
        <f t="shared" ref="F9:F10" si="1">IF(E9=0,"%",E9/D9)</f>
        <v>0.89858329903605472</v>
      </c>
    </row>
    <row r="10" spans="2:6" x14ac:dyDescent="0.25">
      <c r="B10" s="11" t="s">
        <v>44</v>
      </c>
      <c r="C10" s="27">
        <v>0</v>
      </c>
      <c r="D10" s="27">
        <v>60991234</v>
      </c>
      <c r="E10" s="27">
        <v>54805704.25999999</v>
      </c>
      <c r="F10" s="24">
        <f t="shared" si="1"/>
        <v>0.89858329903605472</v>
      </c>
    </row>
    <row r="11" spans="2:6" x14ac:dyDescent="0.25">
      <c r="B11" s="45" t="s">
        <v>18</v>
      </c>
      <c r="C11" s="46">
        <f>++C12</f>
        <v>651708774</v>
      </c>
      <c r="D11" s="46">
        <f t="shared" ref="D11:E15" si="2">++D12</f>
        <v>2780037815</v>
      </c>
      <c r="E11" s="46">
        <f t="shared" si="2"/>
        <v>1766756471.4499998</v>
      </c>
      <c r="F11" s="47">
        <f t="shared" ref="F11:F12" si="3">IF(E11=0,"%",E11/D11)</f>
        <v>0.63551526598568941</v>
      </c>
    </row>
    <row r="12" spans="2:6" x14ac:dyDescent="0.25">
      <c r="B12" s="11" t="s">
        <v>44</v>
      </c>
      <c r="C12" s="27">
        <v>651708774</v>
      </c>
      <c r="D12" s="27">
        <v>2780037815</v>
      </c>
      <c r="E12" s="27">
        <v>1766756471.4499998</v>
      </c>
      <c r="F12" s="24">
        <f t="shared" si="3"/>
        <v>0.63551526598568941</v>
      </c>
    </row>
    <row r="13" spans="2:6" x14ac:dyDescent="0.25">
      <c r="B13" s="45" t="s">
        <v>17</v>
      </c>
      <c r="C13" s="46">
        <f>++C14</f>
        <v>0</v>
      </c>
      <c r="D13" s="46">
        <f t="shared" si="2"/>
        <v>4616636</v>
      </c>
      <c r="E13" s="46">
        <f t="shared" si="2"/>
        <v>4343859.16</v>
      </c>
      <c r="F13" s="47">
        <f t="shared" ref="F13:F14" si="4">IF(E13=0,"%",E13/D13)</f>
        <v>0.94091437141676326</v>
      </c>
    </row>
    <row r="14" spans="2:6" x14ac:dyDescent="0.25">
      <c r="B14" s="11" t="s">
        <v>44</v>
      </c>
      <c r="C14" s="27">
        <v>0</v>
      </c>
      <c r="D14" s="27">
        <v>4616636</v>
      </c>
      <c r="E14" s="27">
        <v>4343859.16</v>
      </c>
      <c r="F14" s="24">
        <f t="shared" si="4"/>
        <v>0.94091437141676326</v>
      </c>
    </row>
    <row r="15" spans="2:6" x14ac:dyDescent="0.25">
      <c r="B15" s="45" t="s">
        <v>16</v>
      </c>
      <c r="C15" s="46">
        <f>++C16</f>
        <v>0</v>
      </c>
      <c r="D15" s="46">
        <f t="shared" si="2"/>
        <v>126484173</v>
      </c>
      <c r="E15" s="46">
        <f t="shared" si="2"/>
        <v>34328580</v>
      </c>
      <c r="F15" s="47">
        <f t="shared" ref="F15:F16" si="5">IF(E15=0,"%",E15/D15)</f>
        <v>0.2714061307891858</v>
      </c>
    </row>
    <row r="16" spans="2:6" x14ac:dyDescent="0.25">
      <c r="B16" s="11" t="s">
        <v>44</v>
      </c>
      <c r="C16" s="27">
        <v>0</v>
      </c>
      <c r="D16" s="27">
        <v>126484173</v>
      </c>
      <c r="E16" s="27">
        <v>34328580</v>
      </c>
      <c r="F16" s="24">
        <f t="shared" si="5"/>
        <v>0.2714061307891858</v>
      </c>
    </row>
    <row r="17" spans="2:6" x14ac:dyDescent="0.25">
      <c r="B17" s="45" t="s">
        <v>15</v>
      </c>
      <c r="C17" s="46">
        <f>SUM(C18:C20)</f>
        <v>760509584</v>
      </c>
      <c r="D17" s="46">
        <f t="shared" ref="D17:E17" si="6">SUM(D18:D20)</f>
        <v>798400284</v>
      </c>
      <c r="E17" s="46">
        <f t="shared" si="6"/>
        <v>238439109.46000001</v>
      </c>
      <c r="F17" s="47">
        <f t="shared" ref="F17:F20" si="7">IF(E17=0,"%",E17/D17)</f>
        <v>0.29864607295154721</v>
      </c>
    </row>
    <row r="18" spans="2:6" x14ac:dyDescent="0.25">
      <c r="B18" s="13" t="s">
        <v>34</v>
      </c>
      <c r="C18" s="28">
        <v>50715755</v>
      </c>
      <c r="D18" s="28">
        <v>66565453</v>
      </c>
      <c r="E18" s="28">
        <v>41634156.850000001</v>
      </c>
      <c r="F18" s="35">
        <f t="shared" si="7"/>
        <v>0.62546193218274948</v>
      </c>
    </row>
    <row r="19" spans="2:6" x14ac:dyDescent="0.25">
      <c r="B19" s="13" t="s">
        <v>40</v>
      </c>
      <c r="C19" s="28">
        <v>3477541</v>
      </c>
      <c r="D19" s="28">
        <v>3477541</v>
      </c>
      <c r="E19" s="28">
        <v>114696</v>
      </c>
      <c r="F19" s="35">
        <f t="shared" si="7"/>
        <v>3.2981926021864297E-2</v>
      </c>
    </row>
    <row r="20" spans="2:6" x14ac:dyDescent="0.25">
      <c r="B20" s="13" t="s">
        <v>44</v>
      </c>
      <c r="C20" s="28">
        <v>706316288</v>
      </c>
      <c r="D20" s="28">
        <v>728357290</v>
      </c>
      <c r="E20" s="28">
        <v>196690256.61000001</v>
      </c>
      <c r="F20" s="35">
        <f t="shared" si="7"/>
        <v>0.27004638974643891</v>
      </c>
    </row>
    <row r="21" spans="2:6" x14ac:dyDescent="0.25">
      <c r="B21" s="48" t="s">
        <v>3</v>
      </c>
      <c r="C21" s="49">
        <f>+C17+C15+C13+C11+C9</f>
        <v>1412218358</v>
      </c>
      <c r="D21" s="49">
        <f t="shared" ref="D21:E21" si="8">+D17+D15+D13+D11+D9</f>
        <v>3770530142</v>
      </c>
      <c r="E21" s="49">
        <f t="shared" si="8"/>
        <v>2098673724.3299999</v>
      </c>
      <c r="F21" s="50">
        <f t="shared" ref="F21" si="9">IF(D21=0,"%",E21/D21)</f>
        <v>0.5565991108127839</v>
      </c>
    </row>
    <row r="22" spans="2:6" x14ac:dyDescent="0.25">
      <c r="B22" s="37" t="s">
        <v>27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showGridLines="0" zoomScaleNormal="100" workbookViewId="0">
      <selection activeCell="B2" sqref="B2:F2"/>
    </sheetView>
  </sheetViews>
  <sheetFormatPr baseColWidth="10" defaultRowHeight="15" x14ac:dyDescent="0.25"/>
  <cols>
    <col min="2" max="2" width="68.140625" customWidth="1"/>
    <col min="5" max="5" width="12.42578125" customWidth="1"/>
  </cols>
  <sheetData>
    <row r="2" spans="2:6" ht="70.5" customHeight="1" x14ac:dyDescent="0.25">
      <c r="B2" s="67" t="s">
        <v>8</v>
      </c>
      <c r="C2" s="67"/>
      <c r="D2" s="67"/>
      <c r="E2" s="67"/>
      <c r="F2" s="67"/>
    </row>
    <row r="5" spans="2:6" ht="38.25" x14ac:dyDescent="0.25">
      <c r="B5" s="8" t="s">
        <v>4</v>
      </c>
      <c r="C5" s="8" t="s">
        <v>1</v>
      </c>
      <c r="D5" s="8" t="s">
        <v>2</v>
      </c>
      <c r="E5" s="10" t="s">
        <v>7</v>
      </c>
      <c r="F5" s="10" t="s">
        <v>5</v>
      </c>
    </row>
    <row r="6" spans="2:6" x14ac:dyDescent="0.25">
      <c r="B6" s="2" t="s">
        <v>0</v>
      </c>
      <c r="C6" s="3">
        <f>+SUM(C7:C8)</f>
        <v>0</v>
      </c>
      <c r="D6" s="3">
        <f t="shared" ref="D6:E6" si="0">+SUM(D7:D8)</f>
        <v>0</v>
      </c>
      <c r="E6" s="3">
        <f t="shared" si="0"/>
        <v>0</v>
      </c>
      <c r="F6" s="6" t="e">
        <f>E6/D6</f>
        <v>#DIV/0!</v>
      </c>
    </row>
    <row r="7" spans="2:6" x14ac:dyDescent="0.25">
      <c r="B7" s="22"/>
      <c r="C7" s="12"/>
      <c r="D7" s="12"/>
      <c r="E7" s="12"/>
      <c r="F7" s="19" t="e">
        <f>E7/D7</f>
        <v>#DIV/0!</v>
      </c>
    </row>
    <row r="8" spans="2:6" x14ac:dyDescent="0.25">
      <c r="B8" s="14"/>
      <c r="C8" s="15"/>
      <c r="D8" s="15"/>
      <c r="E8" s="15"/>
      <c r="F8" s="20" t="e">
        <f>E8/D8</f>
        <v>#DIV/0!</v>
      </c>
    </row>
    <row r="9" spans="2:6" x14ac:dyDescent="0.25">
      <c r="B9" s="4" t="s">
        <v>3</v>
      </c>
      <c r="C9" s="5">
        <f>+C6</f>
        <v>0</v>
      </c>
      <c r="D9" s="5">
        <f t="shared" ref="D9:E9" si="1">+D6</f>
        <v>0</v>
      </c>
      <c r="E9" s="5">
        <f t="shared" si="1"/>
        <v>0</v>
      </c>
      <c r="F9" s="7" t="e">
        <f>E9/D9</f>
        <v>#DIV/0!</v>
      </c>
    </row>
    <row r="10" spans="2:6" x14ac:dyDescent="0.25">
      <c r="B10" s="1" t="s">
        <v>6</v>
      </c>
    </row>
  </sheetData>
  <mergeCells count="1">
    <mergeCell ref="B2:F2"/>
  </mergeCells>
  <pageMargins left="0.7" right="0.7" top="0.75" bottom="0.75" header="0.3" footer="0.3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42"/>
  <sheetViews>
    <sheetView showGridLines="0" zoomScale="120" zoomScaleNormal="120" workbookViewId="0">
      <selection activeCell="B8" sqref="B8"/>
    </sheetView>
  </sheetViews>
  <sheetFormatPr baseColWidth="10" defaultRowHeight="15" x14ac:dyDescent="0.25"/>
  <cols>
    <col min="2" max="2" width="110.57031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60" customHeight="1" x14ac:dyDescent="0.25">
      <c r="B5" s="67" t="s">
        <v>31</v>
      </c>
      <c r="C5" s="67"/>
      <c r="D5" s="67"/>
      <c r="E5" s="67"/>
      <c r="F5" s="67"/>
    </row>
    <row r="7" spans="2:6" x14ac:dyDescent="0.25">
      <c r="E7" s="64"/>
      <c r="F7" s="66" t="s">
        <v>22</v>
      </c>
    </row>
    <row r="8" spans="2:6" ht="38.25" x14ac:dyDescent="0.25">
      <c r="B8" s="51" t="s">
        <v>4</v>
      </c>
      <c r="C8" s="51" t="s">
        <v>1</v>
      </c>
      <c r="D8" s="51" t="s">
        <v>2</v>
      </c>
      <c r="E8" s="53" t="s">
        <v>26</v>
      </c>
      <c r="F8" s="53" t="s">
        <v>5</v>
      </c>
    </row>
    <row r="9" spans="2:6" x14ac:dyDescent="0.25">
      <c r="B9" s="45" t="s">
        <v>20</v>
      </c>
      <c r="C9" s="46">
        <f>+C10</f>
        <v>0</v>
      </c>
      <c r="D9" s="46">
        <f t="shared" ref="D9:E9" si="0">+D10</f>
        <v>276434</v>
      </c>
      <c r="E9" s="46">
        <f t="shared" si="0"/>
        <v>1500</v>
      </c>
      <c r="F9" s="47">
        <f t="shared" ref="F9:F41" si="1">IF(E9=0,"%",E9/D9)</f>
        <v>5.42625002713125E-3</v>
      </c>
    </row>
    <row r="10" spans="2:6" x14ac:dyDescent="0.25">
      <c r="B10" s="26" t="s">
        <v>44</v>
      </c>
      <c r="C10" s="27">
        <v>0</v>
      </c>
      <c r="D10" s="27">
        <v>276434</v>
      </c>
      <c r="E10" s="27">
        <v>1500</v>
      </c>
      <c r="F10" s="24">
        <f t="shared" si="1"/>
        <v>5.42625002713125E-3</v>
      </c>
    </row>
    <row r="11" spans="2:6" x14ac:dyDescent="0.25">
      <c r="B11" s="45" t="s">
        <v>18</v>
      </c>
      <c r="C11" s="46">
        <f>+SUM(C12:C24)</f>
        <v>36407768</v>
      </c>
      <c r="D11" s="46">
        <f>+SUM(D12:D24)</f>
        <v>543469959</v>
      </c>
      <c r="E11" s="46">
        <f>+SUM(E12:E24)</f>
        <v>212201602.94000003</v>
      </c>
      <c r="F11" s="47">
        <f t="shared" ref="F11:F12" si="2">IF(E11=0,"%",E11/D11)</f>
        <v>0.39045691381075953</v>
      </c>
    </row>
    <row r="12" spans="2:6" x14ac:dyDescent="0.25">
      <c r="B12" s="26" t="s">
        <v>33</v>
      </c>
      <c r="C12" s="27">
        <v>50000</v>
      </c>
      <c r="D12" s="27">
        <v>37088015</v>
      </c>
      <c r="E12" s="27">
        <v>10956056.940000003</v>
      </c>
      <c r="F12" s="24">
        <f t="shared" si="2"/>
        <v>0.29540693779378602</v>
      </c>
    </row>
    <row r="13" spans="2:6" x14ac:dyDescent="0.25">
      <c r="B13" s="25" t="s">
        <v>34</v>
      </c>
      <c r="C13" s="28">
        <v>1166086</v>
      </c>
      <c r="D13" s="28">
        <v>66234907</v>
      </c>
      <c r="E13" s="28">
        <v>29665175.28999998</v>
      </c>
      <c r="F13" s="35">
        <f t="shared" si="1"/>
        <v>0.44787826591196062</v>
      </c>
    </row>
    <row r="14" spans="2:6" x14ac:dyDescent="0.25">
      <c r="B14" s="25" t="s">
        <v>35</v>
      </c>
      <c r="C14" s="28">
        <v>5000</v>
      </c>
      <c r="D14" s="28">
        <v>3007357</v>
      </c>
      <c r="E14" s="28">
        <v>612942.67999999993</v>
      </c>
      <c r="F14" s="35">
        <f t="shared" si="1"/>
        <v>0.20381440580549631</v>
      </c>
    </row>
    <row r="15" spans="2:6" x14ac:dyDescent="0.25">
      <c r="B15" s="25" t="s">
        <v>36</v>
      </c>
      <c r="C15" s="28">
        <v>0</v>
      </c>
      <c r="D15" s="28">
        <v>465996</v>
      </c>
      <c r="E15" s="28">
        <v>86540.76</v>
      </c>
      <c r="F15" s="35">
        <f t="shared" si="1"/>
        <v>0.18571137949681971</v>
      </c>
    </row>
    <row r="16" spans="2:6" x14ac:dyDescent="0.25">
      <c r="B16" s="25" t="s">
        <v>37</v>
      </c>
      <c r="C16" s="28">
        <v>687613</v>
      </c>
      <c r="D16" s="28">
        <v>18782685</v>
      </c>
      <c r="E16" s="28">
        <v>6327569.8200000012</v>
      </c>
      <c r="F16" s="35">
        <f t="shared" si="1"/>
        <v>0.33688313571781675</v>
      </c>
    </row>
    <row r="17" spans="2:6" x14ac:dyDescent="0.25">
      <c r="B17" s="25" t="s">
        <v>38</v>
      </c>
      <c r="C17" s="28">
        <v>152671</v>
      </c>
      <c r="D17" s="28">
        <v>22737459</v>
      </c>
      <c r="E17" s="28">
        <v>7819018.9399999995</v>
      </c>
      <c r="F17" s="35">
        <f t="shared" si="1"/>
        <v>0.34388270650647462</v>
      </c>
    </row>
    <row r="18" spans="2:6" x14ac:dyDescent="0.25">
      <c r="B18" s="25" t="s">
        <v>39</v>
      </c>
      <c r="C18" s="28">
        <v>0</v>
      </c>
      <c r="D18" s="28">
        <v>0</v>
      </c>
      <c r="E18" s="28">
        <v>0</v>
      </c>
      <c r="F18" s="35" t="str">
        <f t="shared" si="1"/>
        <v>%</v>
      </c>
    </row>
    <row r="19" spans="2:6" x14ac:dyDescent="0.25">
      <c r="B19" s="25" t="s">
        <v>40</v>
      </c>
      <c r="C19" s="28">
        <v>0</v>
      </c>
      <c r="D19" s="28">
        <v>32058647</v>
      </c>
      <c r="E19" s="28">
        <v>18668104.43</v>
      </c>
      <c r="F19" s="35">
        <f t="shared" si="1"/>
        <v>0.58231105105589764</v>
      </c>
    </row>
    <row r="20" spans="2:6" x14ac:dyDescent="0.25">
      <c r="B20" s="25" t="s">
        <v>41</v>
      </c>
      <c r="C20" s="28">
        <v>0</v>
      </c>
      <c r="D20" s="28">
        <v>345157</v>
      </c>
      <c r="E20" s="28">
        <v>270881.17000000004</v>
      </c>
      <c r="F20" s="35">
        <f t="shared" si="1"/>
        <v>0.78480566814522101</v>
      </c>
    </row>
    <row r="21" spans="2:6" x14ac:dyDescent="0.25">
      <c r="B21" s="25" t="s">
        <v>42</v>
      </c>
      <c r="C21" s="28">
        <v>140917</v>
      </c>
      <c r="D21" s="28">
        <v>1858952</v>
      </c>
      <c r="E21" s="28">
        <v>384062.73000000004</v>
      </c>
      <c r="F21" s="35">
        <f t="shared" si="1"/>
        <v>0.20660174657548988</v>
      </c>
    </row>
    <row r="22" spans="2:6" x14ac:dyDescent="0.25">
      <c r="B22" s="25" t="s">
        <v>45</v>
      </c>
      <c r="C22" s="28">
        <v>0</v>
      </c>
      <c r="D22" s="28">
        <v>14947</v>
      </c>
      <c r="E22" s="28">
        <v>14811.75</v>
      </c>
      <c r="F22" s="35">
        <f t="shared" si="1"/>
        <v>0.99095136147721952</v>
      </c>
    </row>
    <row r="23" spans="2:6" x14ac:dyDescent="0.25">
      <c r="B23" s="25" t="s">
        <v>43</v>
      </c>
      <c r="C23" s="28">
        <v>4810838</v>
      </c>
      <c r="D23" s="28">
        <v>4521038</v>
      </c>
      <c r="E23" s="28">
        <v>160200</v>
      </c>
      <c r="F23" s="35">
        <f t="shared" si="1"/>
        <v>3.5434340520915771E-2</v>
      </c>
    </row>
    <row r="24" spans="2:6" x14ac:dyDescent="0.25">
      <c r="B24" s="25" t="s">
        <v>44</v>
      </c>
      <c r="C24" s="28">
        <v>29394643</v>
      </c>
      <c r="D24" s="28">
        <v>356354799</v>
      </c>
      <c r="E24" s="28">
        <v>137236238.43000004</v>
      </c>
      <c r="F24" s="35">
        <f t="shared" si="1"/>
        <v>0.38511123973947109</v>
      </c>
    </row>
    <row r="25" spans="2:6" hidden="1" x14ac:dyDescent="0.25">
      <c r="B25" s="45" t="s">
        <v>17</v>
      </c>
      <c r="C25" s="46">
        <f>+C26</f>
        <v>0</v>
      </c>
      <c r="D25" s="46">
        <f t="shared" ref="D25:E27" si="3">+D26</f>
        <v>0</v>
      </c>
      <c r="E25" s="46">
        <f t="shared" si="3"/>
        <v>0</v>
      </c>
      <c r="F25" s="47" t="str">
        <f t="shared" ref="F25:F26" si="4">IF(E25=0,"%",E25/D25)</f>
        <v>%</v>
      </c>
    </row>
    <row r="26" spans="2:6" hidden="1" x14ac:dyDescent="0.25">
      <c r="B26" s="25" t="s">
        <v>24</v>
      </c>
      <c r="C26" s="28">
        <v>0</v>
      </c>
      <c r="D26" s="28">
        <v>0</v>
      </c>
      <c r="E26" s="28">
        <v>0</v>
      </c>
      <c r="F26" s="35" t="str">
        <f t="shared" si="4"/>
        <v>%</v>
      </c>
    </row>
    <row r="27" spans="2:6" x14ac:dyDescent="0.25">
      <c r="B27" s="45" t="s">
        <v>16</v>
      </c>
      <c r="C27" s="46">
        <f>+C28</f>
        <v>0</v>
      </c>
      <c r="D27" s="46">
        <f t="shared" si="3"/>
        <v>5250</v>
      </c>
      <c r="E27" s="46">
        <f t="shared" si="3"/>
        <v>0</v>
      </c>
      <c r="F27" s="47" t="str">
        <f t="shared" si="1"/>
        <v>%</v>
      </c>
    </row>
    <row r="28" spans="2:6" x14ac:dyDescent="0.25">
      <c r="B28" s="25" t="s">
        <v>44</v>
      </c>
      <c r="C28" s="28">
        <v>0</v>
      </c>
      <c r="D28" s="28">
        <v>5250</v>
      </c>
      <c r="E28" s="28">
        <v>0</v>
      </c>
      <c r="F28" s="35" t="str">
        <f t="shared" si="1"/>
        <v>%</v>
      </c>
    </row>
    <row r="29" spans="2:6" x14ac:dyDescent="0.25">
      <c r="B29" s="45" t="s">
        <v>15</v>
      </c>
      <c r="C29" s="46">
        <f>+SUM(C30:C40)</f>
        <v>0</v>
      </c>
      <c r="D29" s="46">
        <f>+SUM(D30:D40)</f>
        <v>59115881</v>
      </c>
      <c r="E29" s="46">
        <f>+SUM(E30:E40)</f>
        <v>6922777.1299999999</v>
      </c>
      <c r="F29" s="47">
        <f t="shared" si="1"/>
        <v>0.11710520105418035</v>
      </c>
    </row>
    <row r="30" spans="2:6" x14ac:dyDescent="0.25">
      <c r="B30" s="26" t="s">
        <v>33</v>
      </c>
      <c r="C30" s="27">
        <v>0</v>
      </c>
      <c r="D30" s="27">
        <v>2551716</v>
      </c>
      <c r="E30" s="27">
        <v>361036.19</v>
      </c>
      <c r="F30" s="24">
        <f t="shared" si="1"/>
        <v>0.14148760677128647</v>
      </c>
    </row>
    <row r="31" spans="2:6" x14ac:dyDescent="0.25">
      <c r="B31" s="25" t="s">
        <v>34</v>
      </c>
      <c r="C31" s="28">
        <v>0</v>
      </c>
      <c r="D31" s="28">
        <v>2649219</v>
      </c>
      <c r="E31" s="28">
        <v>530773.99</v>
      </c>
      <c r="F31" s="35">
        <f t="shared" si="1"/>
        <v>0.20035111857494606</v>
      </c>
    </row>
    <row r="32" spans="2:6" x14ac:dyDescent="0.25">
      <c r="B32" s="25" t="s">
        <v>35</v>
      </c>
      <c r="C32" s="28">
        <v>0</v>
      </c>
      <c r="D32" s="28">
        <v>400024</v>
      </c>
      <c r="E32" s="28">
        <v>62224</v>
      </c>
      <c r="F32" s="35">
        <f t="shared" si="1"/>
        <v>0.1555506669599824</v>
      </c>
    </row>
    <row r="33" spans="2:6" x14ac:dyDescent="0.25">
      <c r="B33" s="25" t="s">
        <v>36</v>
      </c>
      <c r="C33" s="28">
        <v>0</v>
      </c>
      <c r="D33" s="28">
        <v>20000</v>
      </c>
      <c r="E33" s="28">
        <v>0</v>
      </c>
      <c r="F33" s="35" t="str">
        <f t="shared" si="1"/>
        <v>%</v>
      </c>
    </row>
    <row r="34" spans="2:6" x14ac:dyDescent="0.25">
      <c r="B34" s="25" t="s">
        <v>37</v>
      </c>
      <c r="C34" s="28">
        <v>0</v>
      </c>
      <c r="D34" s="28">
        <v>4063661</v>
      </c>
      <c r="E34" s="28">
        <v>1133679</v>
      </c>
      <c r="F34" s="35">
        <f t="shared" si="1"/>
        <v>0.27897971804242527</v>
      </c>
    </row>
    <row r="35" spans="2:6" x14ac:dyDescent="0.25">
      <c r="B35" s="25" t="s">
        <v>38</v>
      </c>
      <c r="C35" s="28">
        <v>0</v>
      </c>
      <c r="D35" s="28">
        <v>905301</v>
      </c>
      <c r="E35" s="28">
        <v>198000</v>
      </c>
      <c r="F35" s="35">
        <f t="shared" si="1"/>
        <v>0.2187117875712056</v>
      </c>
    </row>
    <row r="36" spans="2:6" x14ac:dyDescent="0.25">
      <c r="B36" s="25" t="s">
        <v>40</v>
      </c>
      <c r="C36" s="28">
        <v>0</v>
      </c>
      <c r="D36" s="28">
        <v>3439342</v>
      </c>
      <c r="E36" s="28">
        <v>620236.75</v>
      </c>
      <c r="F36" s="35">
        <f t="shared" si="1"/>
        <v>0.18033587529242512</v>
      </c>
    </row>
    <row r="37" spans="2:6" x14ac:dyDescent="0.25">
      <c r="B37" s="25" t="s">
        <v>42</v>
      </c>
      <c r="C37" s="28">
        <v>0</v>
      </c>
      <c r="D37" s="28">
        <v>207522</v>
      </c>
      <c r="E37" s="28">
        <v>0</v>
      </c>
      <c r="F37" s="35" t="str">
        <f t="shared" si="1"/>
        <v>%</v>
      </c>
    </row>
    <row r="38" spans="2:6" x14ac:dyDescent="0.25">
      <c r="B38" s="25" t="s">
        <v>45</v>
      </c>
      <c r="C38" s="28">
        <v>0</v>
      </c>
      <c r="D38" s="28">
        <v>11057</v>
      </c>
      <c r="E38" s="28">
        <v>11032.17</v>
      </c>
      <c r="F38" s="35">
        <f t="shared" si="1"/>
        <v>0.99775436375146964</v>
      </c>
    </row>
    <row r="39" spans="2:6" x14ac:dyDescent="0.25">
      <c r="B39" s="25" t="s">
        <v>43</v>
      </c>
      <c r="C39" s="28">
        <v>0</v>
      </c>
      <c r="D39" s="28">
        <v>0</v>
      </c>
      <c r="E39" s="28">
        <v>0</v>
      </c>
      <c r="F39" s="35" t="str">
        <f t="shared" si="1"/>
        <v>%</v>
      </c>
    </row>
    <row r="40" spans="2:6" x14ac:dyDescent="0.25">
      <c r="B40" s="25" t="s">
        <v>44</v>
      </c>
      <c r="C40" s="28">
        <v>0</v>
      </c>
      <c r="D40" s="28">
        <v>44868039</v>
      </c>
      <c r="E40" s="28">
        <v>4005795.0300000003</v>
      </c>
      <c r="F40" s="35">
        <f t="shared" si="1"/>
        <v>8.9279476421958187E-2</v>
      </c>
    </row>
    <row r="41" spans="2:6" x14ac:dyDescent="0.25">
      <c r="B41" s="48" t="s">
        <v>3</v>
      </c>
      <c r="C41" s="49">
        <f>+C29+C27+C25+C11+C9</f>
        <v>36407768</v>
      </c>
      <c r="D41" s="49">
        <f t="shared" ref="D41:E41" si="5">+D29+D27+D25+D11+D9</f>
        <v>602867524</v>
      </c>
      <c r="E41" s="49">
        <f t="shared" si="5"/>
        <v>219125880.07000002</v>
      </c>
      <c r="F41" s="50">
        <f t="shared" si="1"/>
        <v>0.36347268901815988</v>
      </c>
    </row>
    <row r="42" spans="2:6" x14ac:dyDescent="0.25">
      <c r="B42" s="37" t="s">
        <v>27</v>
      </c>
    </row>
  </sheetData>
  <mergeCells count="1">
    <mergeCell ref="B5:F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6"/>
  <sheetViews>
    <sheetView showGridLines="0" zoomScale="120" zoomScaleNormal="120" workbookViewId="0">
      <selection activeCell="B8" sqref="B8"/>
    </sheetView>
  </sheetViews>
  <sheetFormatPr baseColWidth="10" defaultRowHeight="15" x14ac:dyDescent="0.25"/>
  <cols>
    <col min="1" max="1" width="2.42578125" customWidth="1"/>
    <col min="2" max="2" width="85.28515625" bestFit="1" customWidth="1"/>
    <col min="5" max="5" width="15.7109375" customWidth="1"/>
    <col min="6" max="6" width="12.28515625" customWidth="1"/>
  </cols>
  <sheetData>
    <row r="5" spans="2:6" ht="60" customHeight="1" x14ac:dyDescent="0.25">
      <c r="B5" s="68" t="s">
        <v>32</v>
      </c>
      <c r="C5" s="68"/>
      <c r="D5" s="68"/>
      <c r="E5" s="68"/>
      <c r="F5" s="68"/>
    </row>
    <row r="8" spans="2:6" ht="38.25" x14ac:dyDescent="0.25">
      <c r="B8" s="51" t="s">
        <v>4</v>
      </c>
      <c r="C8" s="51" t="s">
        <v>1</v>
      </c>
      <c r="D8" s="51" t="s">
        <v>2</v>
      </c>
      <c r="E8" s="53" t="s">
        <v>26</v>
      </c>
      <c r="F8" s="53" t="s">
        <v>5</v>
      </c>
    </row>
    <row r="9" spans="2:6" x14ac:dyDescent="0.25">
      <c r="B9" s="45" t="s">
        <v>21</v>
      </c>
      <c r="C9" s="46">
        <f>SUM(C10:C11)</f>
        <v>0</v>
      </c>
      <c r="D9" s="46">
        <f t="shared" ref="D9:E9" si="0">SUM(D10:D11)</f>
        <v>4851935</v>
      </c>
      <c r="E9" s="46">
        <f t="shared" si="0"/>
        <v>366380</v>
      </c>
      <c r="F9" s="47">
        <f t="shared" ref="F9:F15" si="1">IF(E9=0,"%",E9/D9)</f>
        <v>7.5512141032392233E-2</v>
      </c>
    </row>
    <row r="10" spans="2:6" x14ac:dyDescent="0.25">
      <c r="B10" s="25" t="s">
        <v>33</v>
      </c>
      <c r="C10" s="28">
        <v>0</v>
      </c>
      <c r="D10" s="28">
        <v>3619832</v>
      </c>
      <c r="E10" s="28">
        <v>319580</v>
      </c>
      <c r="F10" s="35">
        <f t="shared" si="1"/>
        <v>8.8285865200373945E-2</v>
      </c>
    </row>
    <row r="11" spans="2:6" x14ac:dyDescent="0.25">
      <c r="B11" s="55" t="s">
        <v>34</v>
      </c>
      <c r="C11" s="29">
        <v>0</v>
      </c>
      <c r="D11" s="29">
        <v>1232103</v>
      </c>
      <c r="E11" s="29">
        <v>46800</v>
      </c>
      <c r="F11" s="36">
        <f t="shared" si="1"/>
        <v>3.7983837390218191E-2</v>
      </c>
    </row>
    <row r="12" spans="2:6" x14ac:dyDescent="0.25">
      <c r="B12" s="45" t="s">
        <v>15</v>
      </c>
      <c r="C12" s="46">
        <f>SUM(C13:C14)</f>
        <v>0</v>
      </c>
      <c r="D12" s="46">
        <f t="shared" ref="D12:E12" si="2">SUM(D13:D14)</f>
        <v>262784</v>
      </c>
      <c r="E12" s="46">
        <f t="shared" si="2"/>
        <v>0</v>
      </c>
      <c r="F12" s="56" t="str">
        <f t="shared" si="1"/>
        <v>%</v>
      </c>
    </row>
    <row r="13" spans="2:6" x14ac:dyDescent="0.25">
      <c r="B13" s="25" t="s">
        <v>33</v>
      </c>
      <c r="C13" s="28">
        <v>0</v>
      </c>
      <c r="D13" s="28">
        <v>59080</v>
      </c>
      <c r="E13" s="28">
        <v>0</v>
      </c>
      <c r="F13" s="35" t="str">
        <f t="shared" si="1"/>
        <v>%</v>
      </c>
    </row>
    <row r="14" spans="2:6" x14ac:dyDescent="0.25">
      <c r="B14" s="55" t="s">
        <v>34</v>
      </c>
      <c r="C14" s="29">
        <v>0</v>
      </c>
      <c r="D14" s="29">
        <v>203704</v>
      </c>
      <c r="E14" s="29">
        <v>0</v>
      </c>
      <c r="F14" s="36" t="str">
        <f t="shared" si="1"/>
        <v>%</v>
      </c>
    </row>
    <row r="15" spans="2:6" x14ac:dyDescent="0.25">
      <c r="B15" s="48" t="s">
        <v>3</v>
      </c>
      <c r="C15" s="49">
        <f>+C12+C9</f>
        <v>0</v>
      </c>
      <c r="D15" s="49">
        <f t="shared" ref="D15:E15" si="3">+D12+D9</f>
        <v>5114719</v>
      </c>
      <c r="E15" s="49">
        <f t="shared" si="3"/>
        <v>366380</v>
      </c>
      <c r="F15" s="50">
        <f t="shared" si="1"/>
        <v>7.1632478734413363E-2</v>
      </c>
    </row>
    <row r="16" spans="2:6" x14ac:dyDescent="0.25">
      <c r="B16" s="37" t="s">
        <v>27</v>
      </c>
    </row>
  </sheetData>
  <mergeCells count="1">
    <mergeCell ref="B5:F5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TODA FUENTE</vt:lpstr>
      <vt:lpstr>RO</vt:lpstr>
      <vt:lpstr>RDR</vt:lpstr>
      <vt:lpstr>ROCC</vt:lpstr>
      <vt:lpstr>ROOC</vt:lpstr>
      <vt:lpstr>DYT</vt:lpstr>
      <vt:lpstr>RD</vt:lpstr>
      <vt:lpstr>RDR!Área_de_impresión</vt:lpstr>
      <vt:lpstr>RO!Área_de_impresión</vt:lpstr>
      <vt:lpstr>ROCC!Área_de_impresión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DAMIAN VICENTE GALLO</cp:lastModifiedBy>
  <cp:lastPrinted>2014-05-15T18:05:16Z</cp:lastPrinted>
  <dcterms:created xsi:type="dcterms:W3CDTF">2013-07-12T22:51:31Z</dcterms:created>
  <dcterms:modified xsi:type="dcterms:W3CDTF">2021-08-13T16:36:22Z</dcterms:modified>
</cp:coreProperties>
</file>