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5.- Informacion Portal MINSA - Transparencia\PpR - Pliego MINSA 2021\11. Noviembre - 2021\"/>
    </mc:Choice>
  </mc:AlternateContent>
  <bookViews>
    <workbookView xWindow="-120" yWindow="-120" windowWidth="29040" windowHeight="15840"/>
  </bookViews>
  <sheets>
    <sheet name="TODA FUENTE" sheetId="1" r:id="rId1"/>
    <sheet name="RO" sheetId="2" r:id="rId2"/>
    <sheet name="RDR" sheetId="3" r:id="rId3"/>
    <sheet name="ROOC" sheetId="4" state="hidden" r:id="rId4"/>
    <sheet name="ROCC" sheetId="8" r:id="rId5"/>
    <sheet name="DYT" sheetId="5" r:id="rId6"/>
    <sheet name="RD" sheetId="7" r:id="rId7"/>
  </sheets>
  <definedNames>
    <definedName name="_xlnm.Print_Area" localSheetId="2">RDR!$B$5:$F$47</definedName>
    <definedName name="_xlnm.Print_Area" localSheetId="1">RO!$B$5:$F$81</definedName>
    <definedName name="_xlnm.Print_Area" localSheetId="4">ROCC!$B$5:$F$23</definedName>
    <definedName name="_xlnm.Print_Area" localSheetId="3">ROOC!$B$2:$F$10</definedName>
    <definedName name="_xlnm.Print_Area" localSheetId="0">'TODA FUENTE'!$B$5:$F$83</definedName>
  </definedNames>
  <calcPr calcId="152511"/>
</workbook>
</file>

<file path=xl/calcChain.xml><?xml version="1.0" encoding="utf-8"?>
<calcChain xmlns="http://schemas.openxmlformats.org/spreadsheetml/2006/main">
  <c r="F39" i="5" l="1"/>
  <c r="F38" i="5"/>
  <c r="F37" i="5"/>
  <c r="F36" i="5"/>
  <c r="E18" i="8"/>
  <c r="D18" i="8"/>
  <c r="C18" i="8"/>
  <c r="F21" i="8"/>
  <c r="F20" i="8"/>
  <c r="F13" i="8"/>
  <c r="E11" i="8"/>
  <c r="D11" i="8"/>
  <c r="C11" i="8"/>
  <c r="F29" i="2"/>
  <c r="F28" i="2"/>
  <c r="F27" i="2"/>
  <c r="F29" i="1"/>
  <c r="F28" i="1"/>
  <c r="F27" i="1"/>
  <c r="F26" i="1"/>
  <c r="C30" i="1"/>
  <c r="D30" i="1"/>
  <c r="E30" i="1"/>
  <c r="F40" i="5" l="1"/>
  <c r="F31" i="3"/>
  <c r="F50" i="1"/>
  <c r="F25" i="2" l="1"/>
  <c r="F24" i="2"/>
  <c r="F25" i="1"/>
  <c r="F24" i="1"/>
  <c r="F16" i="5" l="1"/>
  <c r="C25" i="5"/>
  <c r="D25" i="5"/>
  <c r="E25" i="5"/>
  <c r="F17" i="8"/>
  <c r="E16" i="8"/>
  <c r="D16" i="8"/>
  <c r="C16" i="8"/>
  <c r="F15" i="8"/>
  <c r="E14" i="8"/>
  <c r="D14" i="8"/>
  <c r="C14" i="8"/>
  <c r="F14" i="8" l="1"/>
  <c r="F16" i="8"/>
  <c r="F34" i="5"/>
  <c r="F27" i="5"/>
  <c r="F18" i="5"/>
  <c r="F37" i="3"/>
  <c r="F36" i="3"/>
  <c r="F35" i="3"/>
  <c r="F34" i="3"/>
  <c r="F75" i="1"/>
  <c r="F42" i="1"/>
  <c r="F40" i="1"/>
  <c r="C45" i="1"/>
  <c r="D45" i="1"/>
  <c r="E45" i="1"/>
  <c r="F26" i="5" l="1"/>
  <c r="F25" i="5" l="1"/>
  <c r="E9" i="8"/>
  <c r="D9" i="8"/>
  <c r="C9" i="8"/>
  <c r="F19" i="8"/>
  <c r="F12" i="8"/>
  <c r="F72" i="2"/>
  <c r="F71" i="2"/>
  <c r="F70" i="2"/>
  <c r="F69" i="2"/>
  <c r="F77" i="1"/>
  <c r="F76" i="1"/>
  <c r="D22" i="8" l="1"/>
  <c r="C22" i="8"/>
  <c r="F18" i="8"/>
  <c r="E22" i="8"/>
  <c r="F22" i="8" s="1"/>
  <c r="F11" i="8"/>
  <c r="C65" i="2"/>
  <c r="F74" i="1" l="1"/>
  <c r="F17" i="5" l="1"/>
  <c r="F11" i="3" l="1"/>
  <c r="F49" i="2"/>
  <c r="F48" i="2"/>
  <c r="F47" i="2"/>
  <c r="F46" i="2"/>
  <c r="F34" i="2"/>
  <c r="C44" i="2"/>
  <c r="D44" i="2"/>
  <c r="E44" i="2"/>
  <c r="F52" i="1"/>
  <c r="F51" i="1"/>
  <c r="F49" i="1"/>
  <c r="F48" i="1"/>
  <c r="F37" i="1"/>
  <c r="F14" i="7" l="1"/>
  <c r="F13" i="7"/>
  <c r="E12" i="7"/>
  <c r="D12" i="7"/>
  <c r="C12" i="7"/>
  <c r="E28" i="5"/>
  <c r="D28" i="5"/>
  <c r="C28" i="5"/>
  <c r="C33" i="3"/>
  <c r="D33" i="3"/>
  <c r="E33" i="3"/>
  <c r="F64" i="2"/>
  <c r="E63" i="2"/>
  <c r="F63" i="2" s="1"/>
  <c r="D63" i="2"/>
  <c r="C63" i="2"/>
  <c r="E65" i="1"/>
  <c r="F65" i="1" s="1"/>
  <c r="D65" i="1"/>
  <c r="C65" i="1"/>
  <c r="F66" i="1"/>
  <c r="F12" i="7" l="1"/>
  <c r="F32" i="3"/>
  <c r="F23" i="1"/>
  <c r="F35" i="5" l="1"/>
  <c r="F32" i="5"/>
  <c r="F29" i="5"/>
  <c r="F28" i="5"/>
  <c r="C30" i="2"/>
  <c r="D30" i="2"/>
  <c r="E30" i="2"/>
  <c r="E11" i="5" l="1"/>
  <c r="D11" i="5"/>
  <c r="C11" i="5"/>
  <c r="E9" i="5"/>
  <c r="D9" i="5"/>
  <c r="C9" i="5"/>
  <c r="E54" i="2"/>
  <c r="D54" i="2"/>
  <c r="C54" i="2"/>
  <c r="E55" i="1"/>
  <c r="D55" i="1"/>
  <c r="C55" i="1"/>
  <c r="F62" i="1"/>
  <c r="F61" i="1"/>
  <c r="F60" i="1"/>
  <c r="C67" i="1"/>
  <c r="D67" i="1"/>
  <c r="E67" i="1"/>
  <c r="F15" i="5" l="1"/>
  <c r="F14" i="5"/>
  <c r="F13" i="5"/>
  <c r="F12" i="5"/>
  <c r="F11" i="5"/>
  <c r="F42" i="3"/>
  <c r="E29" i="3" l="1"/>
  <c r="D29" i="3"/>
  <c r="C29" i="3"/>
  <c r="E9" i="7" l="1"/>
  <c r="E15" i="7" s="1"/>
  <c r="D9" i="7"/>
  <c r="D15" i="7" s="1"/>
  <c r="C9" i="7"/>
  <c r="C15" i="7" s="1"/>
  <c r="F41" i="3"/>
  <c r="F30" i="3"/>
  <c r="F45" i="3"/>
  <c r="F44" i="3"/>
  <c r="F43" i="3"/>
  <c r="F40" i="3"/>
  <c r="F39" i="3"/>
  <c r="F28" i="3"/>
  <c r="F27" i="3"/>
  <c r="F26" i="3"/>
  <c r="F25" i="3"/>
  <c r="F24" i="3"/>
  <c r="F23" i="3"/>
  <c r="F22" i="3"/>
  <c r="F21" i="3"/>
  <c r="F20" i="3"/>
  <c r="F19" i="3"/>
  <c r="F18" i="3"/>
  <c r="F17" i="3"/>
  <c r="F15" i="3"/>
  <c r="F13" i="3"/>
  <c r="F12" i="3"/>
  <c r="F10" i="3"/>
  <c r="F33" i="5" l="1"/>
  <c r="F58" i="2"/>
  <c r="F50" i="2"/>
  <c r="F45" i="2"/>
  <c r="F59" i="1"/>
  <c r="F47" i="1"/>
  <c r="F76" i="2" l="1"/>
  <c r="F73" i="1"/>
  <c r="F54" i="1"/>
  <c r="F53" i="1"/>
  <c r="F29" i="3" l="1"/>
  <c r="F33" i="3"/>
  <c r="F62" i="2"/>
  <c r="D65" i="2"/>
  <c r="E65" i="2"/>
  <c r="F11" i="7"/>
  <c r="F10" i="7"/>
  <c r="F64" i="1" l="1"/>
  <c r="F60" i="2" l="1"/>
  <c r="F59" i="2"/>
  <c r="F57" i="2"/>
  <c r="F58" i="1"/>
  <c r="F26" i="2" l="1"/>
  <c r="F23" i="2"/>
  <c r="F53" i="2" l="1"/>
  <c r="F52" i="2"/>
  <c r="F51" i="2"/>
  <c r="F46" i="1"/>
  <c r="F41" i="5" l="1"/>
  <c r="C30" i="5" l="1"/>
  <c r="C42" i="5" s="1"/>
  <c r="D30" i="5"/>
  <c r="D42" i="5" s="1"/>
  <c r="E30" i="5"/>
  <c r="E42" i="5" s="1"/>
  <c r="F24" i="5" l="1"/>
  <c r="F10" i="8" l="1"/>
  <c r="F31" i="5" l="1"/>
  <c r="F23" i="5"/>
  <c r="F22" i="5"/>
  <c r="F21" i="5"/>
  <c r="F20" i="5"/>
  <c r="F19" i="5"/>
  <c r="F10" i="5"/>
  <c r="F79" i="2"/>
  <c r="F78" i="2"/>
  <c r="F77" i="2"/>
  <c r="F75" i="2"/>
  <c r="F74" i="2"/>
  <c r="F73" i="2"/>
  <c r="F68" i="2"/>
  <c r="F67" i="2"/>
  <c r="F66" i="2"/>
  <c r="F61" i="2"/>
  <c r="F56" i="2"/>
  <c r="F55" i="2"/>
  <c r="F43" i="2"/>
  <c r="F42" i="2"/>
  <c r="F41" i="2"/>
  <c r="F40" i="2"/>
  <c r="F39" i="2"/>
  <c r="F38" i="2"/>
  <c r="F37" i="2"/>
  <c r="F36" i="2"/>
  <c r="F35" i="2"/>
  <c r="F33" i="2"/>
  <c r="F32" i="2"/>
  <c r="F31" i="2"/>
  <c r="F21" i="2"/>
  <c r="F20" i="2"/>
  <c r="F19" i="2"/>
  <c r="F18" i="2"/>
  <c r="F17" i="2"/>
  <c r="F16" i="2"/>
  <c r="F15" i="2"/>
  <c r="F14" i="2"/>
  <c r="F13" i="2"/>
  <c r="F12" i="2"/>
  <c r="F11" i="2"/>
  <c r="F10" i="2"/>
  <c r="F81" i="1"/>
  <c r="F80" i="1"/>
  <c r="F79" i="1"/>
  <c r="F78" i="1"/>
  <c r="F72" i="1"/>
  <c r="F71" i="1"/>
  <c r="F70" i="1"/>
  <c r="F69" i="1"/>
  <c r="F68" i="1"/>
  <c r="F63" i="1"/>
  <c r="F57" i="1"/>
  <c r="F56" i="1"/>
  <c r="F44" i="1"/>
  <c r="F43" i="1"/>
  <c r="F41" i="1"/>
  <c r="F39" i="1"/>
  <c r="F38" i="1"/>
  <c r="F36" i="1"/>
  <c r="F35" i="1"/>
  <c r="F34" i="1"/>
  <c r="F33" i="1"/>
  <c r="F32" i="1"/>
  <c r="F31" i="1"/>
  <c r="F21" i="1"/>
  <c r="F20" i="1"/>
  <c r="F19" i="1"/>
  <c r="F18" i="1"/>
  <c r="F17" i="1"/>
  <c r="F16" i="1"/>
  <c r="F15" i="1"/>
  <c r="F14" i="1"/>
  <c r="F13" i="1"/>
  <c r="F12" i="1"/>
  <c r="F11" i="1"/>
  <c r="F10" i="1"/>
  <c r="F67" i="1" l="1"/>
  <c r="F65" i="2"/>
  <c r="E9" i="3"/>
  <c r="D9" i="3"/>
  <c r="C9" i="3"/>
  <c r="C22" i="1"/>
  <c r="D22" i="1"/>
  <c r="E22" i="1"/>
  <c r="F9" i="3" l="1"/>
  <c r="F9" i="5"/>
  <c r="F45" i="1"/>
  <c r="F22" i="1"/>
  <c r="F9" i="8"/>
  <c r="F30" i="5"/>
  <c r="F42" i="5"/>
  <c r="F44" i="2"/>
  <c r="E14" i="3"/>
  <c r="D14" i="3"/>
  <c r="C14" i="3"/>
  <c r="F14" i="3" l="1"/>
  <c r="F15" i="7" l="1"/>
  <c r="F9" i="7"/>
  <c r="E6" i="4"/>
  <c r="E9" i="4" s="1"/>
  <c r="D6" i="4"/>
  <c r="D9" i="4" s="1"/>
  <c r="C6" i="4"/>
  <c r="C9" i="4" s="1"/>
  <c r="E38" i="3"/>
  <c r="D38" i="3"/>
  <c r="C38" i="3"/>
  <c r="E16" i="3"/>
  <c r="D16" i="3"/>
  <c r="C16" i="3"/>
  <c r="E22" i="2"/>
  <c r="D22" i="2"/>
  <c r="C22" i="2"/>
  <c r="E9" i="2"/>
  <c r="E80" i="2" s="1"/>
  <c r="D9" i="2"/>
  <c r="D80" i="2" s="1"/>
  <c r="C9" i="2"/>
  <c r="E9" i="1"/>
  <c r="E82" i="1" s="1"/>
  <c r="D9" i="1"/>
  <c r="D82" i="1" s="1"/>
  <c r="C9" i="1"/>
  <c r="C82" i="1" s="1"/>
  <c r="D46" i="3" l="1"/>
  <c r="E46" i="3"/>
  <c r="C80" i="2"/>
  <c r="F82" i="1"/>
  <c r="C46" i="3"/>
  <c r="F16" i="3"/>
  <c r="F38" i="3"/>
  <c r="F30" i="2"/>
  <c r="F22" i="2"/>
  <c r="F30" i="1"/>
  <c r="F54" i="2"/>
  <c r="F55" i="1"/>
  <c r="F9" i="2"/>
  <c r="F9" i="1"/>
  <c r="F9" i="4"/>
  <c r="F8" i="4"/>
  <c r="F7" i="4"/>
  <c r="F6" i="4"/>
  <c r="F46" i="3" l="1"/>
  <c r="F80" i="2"/>
</calcChain>
</file>

<file path=xl/sharedStrings.xml><?xml version="1.0" encoding="utf-8"?>
<sst xmlns="http://schemas.openxmlformats.org/spreadsheetml/2006/main" count="290" uniqueCount="50">
  <si>
    <t>6. ADQUISICION DE ACTIVOS NO FINANCIEROS</t>
  </si>
  <si>
    <t>PIA</t>
  </si>
  <si>
    <t>PIM</t>
  </si>
  <si>
    <t>TOTAL</t>
  </si>
  <si>
    <t>GENERICAS DE GASTOS / PROGRAMAS PRESUPUESTALES</t>
  </si>
  <si>
    <t>%
DE EJECUCION</t>
  </si>
  <si>
    <t>Fuente:  Base de Datos MEF al cierre del mes de Enero</t>
  </si>
  <si>
    <t>DEVENGADO
AL 31.01.17</t>
  </si>
  <si>
    <t>EJECUCION DE LOS PROGRAMAS PRESUPUESTALES AL MES DE ENERO DEL AÑO FISCAL 2017 DEL PLIEGO 011 MINSA - ROOC</t>
  </si>
  <si>
    <t>6-26: ADQUISICION DE ACTIVOS NO FINANCIEROS</t>
  </si>
  <si>
    <t>5-25: OTROS GASTOS</t>
  </si>
  <si>
    <t>5-24: DONACIONES Y TRANSFERENCIAS</t>
  </si>
  <si>
    <t>5-23: BIENES Y SERVICIOS</t>
  </si>
  <si>
    <t>5-22: PENSIONES Y OTRAS PRESTACIONES SOCIALES</t>
  </si>
  <si>
    <t>5-21: PERSONAL Y OBLIGACIONES SOCIALES</t>
  </si>
  <si>
    <t>6-2.6. ADQUISICION DE ACTIVOS NO FINANCIEROS</t>
  </si>
  <si>
    <t>5-2.5. OTROS GASTOS</t>
  </si>
  <si>
    <t>5-2.4. DONACIONES Y TRANSFERENCIAS</t>
  </si>
  <si>
    <t>5-2.3. BIENES Y SERVICIOS</t>
  </si>
  <si>
    <t>5-2.2. PENSIONES Y OTRAS PRESTACIONES SOCIALES</t>
  </si>
  <si>
    <t>5-2.1. PERSONAL Y OBLIGACIONES SOCIALES</t>
  </si>
  <si>
    <t xml:space="preserve">5-2.3: BIENES Y SERVICIOS </t>
  </si>
  <si>
    <t>(EN SOLES)</t>
  </si>
  <si>
    <t>6-24: DONACIONES Y TRANSFERENCIAS</t>
  </si>
  <si>
    <t>0104  REDUCCION DE LA MORTALIDAD POR EMERGENCIAS Y URGENCIAS MEDICAS</t>
  </si>
  <si>
    <t>0016: TBC-VIH/SIDA</t>
  </si>
  <si>
    <t>0017: ENFERMEDADES METAXENICAS Y ZOONOSIS</t>
  </si>
  <si>
    <t>9002: ASIGNACIONES PRESUPUESTARIAS QUE NO RESULTAN EN PRODUCTOS</t>
  </si>
  <si>
    <t>EJECUCION DE LOS PROGRAMAS PRESUPUESTALES AL MES DE NOVIEMBRE
DEL AÑO FISCAL 2021 DEL PLIEGO 011 MINSA - TODA FUENTE</t>
  </si>
  <si>
    <t>DEVENGADO
AL 30.11.21</t>
  </si>
  <si>
    <t>Fuente: SIAF, Consulta Amigable y Base de Datos al 30 de Noviembre del 2021</t>
  </si>
  <si>
    <t>EJECUCION DE LOS PROGRAMAS PRESUPUESTALES AL MES DE NOVIEMBRE
DEL AÑO FISCAL 2021 DEL PLIEGO 011 MINSA - RECURSOS ORDINARIOS</t>
  </si>
  <si>
    <t>EJECUCION DE LOS PROGRAMAS PRESUPUESTALES AL MES DE NOVIEMBRE
DEL AÑO FISCAL 2021 DEL PLIEGO 011 MINSA - RECURSOS DIRECTAMENTE RECAUDADOS</t>
  </si>
  <si>
    <t>EJECUCION DE LOS PROGRAMAS PRESUPUESTALES AL MES DE NOVIEMBRE
DEL AÑO FISCAL 2021 DEL PLIEGO 011 MINSA - ROOC</t>
  </si>
  <si>
    <t>EJECUCION DE LOS PROGRAMAS PRESUPUESTALES AL MES DE NOVIEMBRE
DEL AÑO FISCAL 2021 DEL PLIEGO 011 MINSA - DONACIONES Y TRANSFERENCIAS</t>
  </si>
  <si>
    <t>EJECUCION DE LOS PROGRAMAS PRESUPUESTALES AL MES DE NOVIEMBRE
DEL AÑO FISCAL 2021 DEL PLIEGO 011 MINSA - RECURSOS DETERMINADOS</t>
  </si>
  <si>
    <t>0001.PROGRAMA ARTICULADO NUTRICIONAL</t>
  </si>
  <si>
    <t>0002.SALUD MATERNO NEONATAL</t>
  </si>
  <si>
    <t>0016.TBC-VIH/SIDA</t>
  </si>
  <si>
    <t>0017.ENFERMEDADES METAXENICAS Y ZOONOSIS</t>
  </si>
  <si>
    <t>0018.ENFERMEDADES NO TRANSMISIBLES</t>
  </si>
  <si>
    <t>0024.PREVENCION Y CONTROL DEL CANCER</t>
  </si>
  <si>
    <t>0068.REDUCCION DE VULNERABILIDAD Y ATENCION DE EMERGENCIAS POR DESASTRES</t>
  </si>
  <si>
    <t>0104.REDUCCION DE LA MORTALIDAD POR EMERGENCIAS Y URGENCIAS MEDICAS</t>
  </si>
  <si>
    <t>0129.PREVENCION Y MANEJO DE CONDICIONES SECUNDARIAS DE SALUD EN PERSONAS CON DISCAPACIDAD</t>
  </si>
  <si>
    <t>0131.CONTROL Y PREVENCION EN SALUD MENTAL</t>
  </si>
  <si>
    <t>9001.ACCIONES CENTRALES</t>
  </si>
  <si>
    <t>9002.ASIGNACIONES PRESUPUESTARIAS QUE NO RESULTAN EN PRODUCTOS</t>
  </si>
  <si>
    <t>0137.DESARROLLO DE LA CIENCIA, TECNOLOGIA E INNOVACION TECNOLOGICA</t>
  </si>
  <si>
    <t>1002.PRODUCTOS ESPECIFICOS PARA REDUCCION DE LA VIOLENCIA CONTRA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</si>
</sst>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0.0%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 Narrow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3" fontId="3" fillId="2" borderId="1" xfId="2" applyNumberFormat="1" applyFont="1" applyFill="1" applyBorder="1" applyAlignment="1">
      <alignment horizontal="left" vertical="center"/>
    </xf>
    <xf numFmtId="3" fontId="3" fillId="2" borderId="1" xfId="2" applyNumberFormat="1" applyFont="1" applyFill="1" applyBorder="1" applyAlignment="1">
      <alignment vertical="center"/>
    </xf>
    <xf numFmtId="3" fontId="3" fillId="3" borderId="2" xfId="2" applyNumberFormat="1" applyFont="1" applyFill="1" applyBorder="1" applyAlignment="1">
      <alignment horizontal="center" vertical="center"/>
    </xf>
    <xf numFmtId="3" fontId="3" fillId="3" borderId="1" xfId="2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vertical="center"/>
    </xf>
    <xf numFmtId="165" fontId="3" fillId="3" borderId="1" xfId="1" applyNumberFormat="1" applyFont="1" applyFill="1" applyBorder="1" applyAlignment="1">
      <alignment vertical="center"/>
    </xf>
    <xf numFmtId="3" fontId="3" fillId="3" borderId="1" xfId="2" applyNumberFormat="1" applyFont="1" applyFill="1" applyBorder="1" applyAlignment="1">
      <alignment horizontal="center" vertical="center"/>
    </xf>
    <xf numFmtId="0" fontId="4" fillId="0" borderId="0" xfId="3" applyAlignment="1">
      <alignment vertical="center"/>
    </xf>
    <xf numFmtId="3" fontId="3" fillId="3" borderId="1" xfId="2" applyNumberFormat="1" applyFont="1" applyFill="1" applyBorder="1" applyAlignment="1">
      <alignment horizontal="center" vertical="center" wrapText="1"/>
    </xf>
    <xf numFmtId="3" fontId="4" fillId="0" borderId="4" xfId="3" applyNumberFormat="1" applyBorder="1" applyAlignment="1">
      <alignment horizontal="left" vertical="center" indent="3"/>
    </xf>
    <xf numFmtId="3" fontId="4" fillId="0" borderId="4" xfId="3" applyNumberFormat="1" applyBorder="1" applyAlignment="1">
      <alignment vertical="center"/>
    </xf>
    <xf numFmtId="3" fontId="4" fillId="0" borderId="5" xfId="3" applyNumberFormat="1" applyBorder="1" applyAlignment="1">
      <alignment horizontal="left" vertical="center" indent="3"/>
    </xf>
    <xf numFmtId="3" fontId="4" fillId="0" borderId="6" xfId="3" applyNumberFormat="1" applyBorder="1" applyAlignment="1">
      <alignment horizontal="left" vertical="center" indent="3"/>
    </xf>
    <xf numFmtId="3" fontId="4" fillId="0" borderId="6" xfId="3" applyNumberFormat="1" applyBorder="1" applyAlignment="1">
      <alignment vertical="center"/>
    </xf>
    <xf numFmtId="3" fontId="2" fillId="0" borderId="4" xfId="2" applyNumberFormat="1" applyBorder="1" applyAlignment="1">
      <alignment horizontal="left" vertical="center" indent="4"/>
    </xf>
    <xf numFmtId="3" fontId="2" fillId="0" borderId="5" xfId="2" applyNumberFormat="1" applyBorder="1" applyAlignment="1">
      <alignment horizontal="left" vertical="center" indent="4"/>
    </xf>
    <xf numFmtId="3" fontId="2" fillId="0" borderId="6" xfId="2" applyNumberFormat="1" applyBorder="1" applyAlignment="1">
      <alignment horizontal="left" vertical="center" indent="4"/>
    </xf>
    <xf numFmtId="165" fontId="0" fillId="0" borderId="4" xfId="1" applyNumberFormat="1" applyFont="1" applyBorder="1"/>
    <xf numFmtId="165" fontId="0" fillId="0" borderId="6" xfId="1" applyNumberFormat="1" applyFont="1" applyBorder="1"/>
    <xf numFmtId="3" fontId="0" fillId="0" borderId="0" xfId="0" applyNumberFormat="1" applyAlignment="1">
      <alignment vertical="center"/>
    </xf>
    <xf numFmtId="3" fontId="2" fillId="0" borderId="4" xfId="3" applyNumberFormat="1" applyFont="1" applyBorder="1" applyAlignment="1">
      <alignment horizontal="left" vertical="center" indent="3"/>
    </xf>
    <xf numFmtId="165" fontId="0" fillId="0" borderId="5" xfId="1" applyNumberFormat="1" applyFont="1" applyBorder="1" applyAlignment="1">
      <alignment horizontal="right" vertical="center"/>
    </xf>
    <xf numFmtId="165" fontId="0" fillId="0" borderId="4" xfId="1" applyNumberFormat="1" applyFont="1" applyBorder="1" applyAlignment="1">
      <alignment horizontal="right"/>
    </xf>
    <xf numFmtId="166" fontId="2" fillId="0" borderId="5" xfId="3" applyNumberFormat="1" applyFont="1" applyBorder="1" applyAlignment="1">
      <alignment horizontal="left" vertical="center" indent="4"/>
    </xf>
    <xf numFmtId="166" fontId="2" fillId="0" borderId="4" xfId="3" applyNumberFormat="1" applyFont="1" applyBorder="1" applyAlignment="1">
      <alignment horizontal="left" vertical="center" indent="4"/>
    </xf>
    <xf numFmtId="164" fontId="4" fillId="0" borderId="4" xfId="3" applyNumberFormat="1" applyBorder="1" applyAlignment="1">
      <alignment vertical="center"/>
    </xf>
    <xf numFmtId="164" fontId="4" fillId="0" borderId="5" xfId="3" applyNumberFormat="1" applyBorder="1" applyAlignment="1">
      <alignment vertical="center"/>
    </xf>
    <xf numFmtId="164" fontId="4" fillId="0" borderId="6" xfId="3" applyNumberFormat="1" applyBorder="1" applyAlignment="1">
      <alignment vertical="center"/>
    </xf>
    <xf numFmtId="164" fontId="2" fillId="0" borderId="4" xfId="2" applyNumberFormat="1" applyBorder="1" applyAlignment="1">
      <alignment vertical="center"/>
    </xf>
    <xf numFmtId="164" fontId="2" fillId="0" borderId="5" xfId="2" applyNumberFormat="1" applyBorder="1" applyAlignment="1">
      <alignment vertical="center"/>
    </xf>
    <xf numFmtId="164" fontId="2" fillId="0" borderId="6" xfId="2" applyNumberFormat="1" applyBorder="1" applyAlignment="1">
      <alignment vertical="center"/>
    </xf>
    <xf numFmtId="165" fontId="0" fillId="0" borderId="4" xfId="1" applyNumberFormat="1" applyFont="1" applyBorder="1" applyAlignment="1">
      <alignment horizontal="right" vertical="center"/>
    </xf>
    <xf numFmtId="165" fontId="0" fillId="0" borderId="6" xfId="1" applyNumberFormat="1" applyFont="1" applyBorder="1" applyAlignment="1">
      <alignment horizontal="right" vertical="center"/>
    </xf>
    <xf numFmtId="165" fontId="0" fillId="0" borderId="5" xfId="1" applyNumberFormat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0" fontId="6" fillId="0" borderId="0" xfId="0" applyNumberFormat="1" applyFont="1" applyFill="1" applyBorder="1" applyAlignment="1" applyProtection="1">
      <alignment horizontal="left"/>
    </xf>
    <xf numFmtId="0" fontId="4" fillId="0" borderId="4" xfId="3" applyBorder="1" applyAlignment="1">
      <alignment horizontal="left" vertical="center" indent="3"/>
    </xf>
    <xf numFmtId="0" fontId="4" fillId="0" borderId="5" xfId="3" applyBorder="1" applyAlignment="1">
      <alignment horizontal="left" vertical="center" indent="3"/>
    </xf>
    <xf numFmtId="3" fontId="4" fillId="0" borderId="5" xfId="3" applyNumberFormat="1" applyBorder="1" applyAlignment="1">
      <alignment vertical="center"/>
    </xf>
    <xf numFmtId="0" fontId="4" fillId="0" borderId="6" xfId="3" applyBorder="1" applyAlignment="1">
      <alignment horizontal="left" vertical="center" indent="3"/>
    </xf>
    <xf numFmtId="3" fontId="4" fillId="0" borderId="7" xfId="3" applyNumberFormat="1" applyBorder="1" applyAlignment="1">
      <alignment horizontal="left" vertical="center" indent="3"/>
    </xf>
    <xf numFmtId="164" fontId="4" fillId="0" borderId="7" xfId="3" applyNumberFormat="1" applyBorder="1" applyAlignment="1">
      <alignment vertical="center"/>
    </xf>
    <xf numFmtId="3" fontId="3" fillId="4" borderId="1" xfId="2" applyNumberFormat="1" applyFont="1" applyFill="1" applyBorder="1" applyAlignment="1">
      <alignment horizontal="left" vertical="center"/>
    </xf>
    <xf numFmtId="164" fontId="3" fillId="4" borderId="1" xfId="2" applyNumberFormat="1" applyFont="1" applyFill="1" applyBorder="1" applyAlignment="1">
      <alignment vertical="center"/>
    </xf>
    <xf numFmtId="165" fontId="3" fillId="4" borderId="1" xfId="1" applyNumberFormat="1" applyFont="1" applyFill="1" applyBorder="1" applyAlignment="1">
      <alignment horizontal="right" vertical="center"/>
    </xf>
    <xf numFmtId="3" fontId="3" fillId="5" borderId="2" xfId="2" applyNumberFormat="1" applyFont="1" applyFill="1" applyBorder="1" applyAlignment="1">
      <alignment horizontal="center" vertical="center"/>
    </xf>
    <xf numFmtId="164" fontId="3" fillId="5" borderId="1" xfId="2" applyNumberFormat="1" applyFont="1" applyFill="1" applyBorder="1" applyAlignment="1">
      <alignment vertical="center"/>
    </xf>
    <xf numFmtId="165" fontId="3" fillId="5" borderId="1" xfId="1" applyNumberFormat="1" applyFont="1" applyFill="1" applyBorder="1" applyAlignment="1">
      <alignment horizontal="right" vertical="center"/>
    </xf>
    <xf numFmtId="3" fontId="3" fillId="5" borderId="1" xfId="2" applyNumberFormat="1" applyFont="1" applyFill="1" applyBorder="1" applyAlignment="1">
      <alignment horizontal="center" vertical="center"/>
    </xf>
    <xf numFmtId="3" fontId="3" fillId="5" borderId="3" xfId="2" applyNumberFormat="1" applyFont="1" applyFill="1" applyBorder="1" applyAlignment="1">
      <alignment horizontal="center" vertical="center"/>
    </xf>
    <xf numFmtId="3" fontId="3" fillId="5" borderId="1" xfId="2" applyNumberFormat="1" applyFont="1" applyFill="1" applyBorder="1" applyAlignment="1">
      <alignment horizontal="center" vertical="center" wrapText="1"/>
    </xf>
    <xf numFmtId="3" fontId="3" fillId="5" borderId="3" xfId="2" applyNumberFormat="1" applyFont="1" applyFill="1" applyBorder="1" applyAlignment="1">
      <alignment horizontal="center" vertical="center" wrapText="1"/>
    </xf>
    <xf numFmtId="166" fontId="2" fillId="0" borderId="6" xfId="3" applyNumberFormat="1" applyFont="1" applyBorder="1" applyAlignment="1">
      <alignment horizontal="left" vertical="center" indent="4"/>
    </xf>
    <xf numFmtId="164" fontId="3" fillId="4" borderId="1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65" fontId="3" fillId="4" borderId="1" xfId="1" applyNumberFormat="1" applyFont="1" applyFill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 vertical="center"/>
    </xf>
    <xf numFmtId="165" fontId="2" fillId="0" borderId="6" xfId="1" applyNumberFormat="1" applyFont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66" fontId="2" fillId="0" borderId="8" xfId="3" applyNumberFormat="1" applyFont="1" applyBorder="1" applyAlignment="1">
      <alignment horizontal="left" vertical="center" indent="4"/>
    </xf>
    <xf numFmtId="164" fontId="4" fillId="0" borderId="8" xfId="3" applyNumberFormat="1" applyBorder="1" applyAlignment="1">
      <alignment vertical="center"/>
    </xf>
    <xf numFmtId="3" fontId="4" fillId="0" borderId="3" xfId="3" applyNumberFormat="1" applyBorder="1" applyAlignment="1">
      <alignment horizontal="left" vertical="center" indent="3"/>
    </xf>
    <xf numFmtId="164" fontId="4" fillId="0" borderId="3" xfId="3" applyNumberFormat="1" applyBorder="1" applyAlignment="1">
      <alignment vertical="center"/>
    </xf>
    <xf numFmtId="3" fontId="4" fillId="0" borderId="9" xfId="3" applyNumberFormat="1" applyBorder="1" applyAlignment="1">
      <alignment horizontal="left" vertical="center" indent="3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">
    <cellStyle name="Normal" xfId="0" builtinId="0"/>
    <cellStyle name="Normal 2" xfId="2"/>
    <cellStyle name="Normal 3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730250</xdr:colOff>
      <xdr:row>0</xdr:row>
      <xdr:rowOff>150812</xdr:rowOff>
    </xdr:from>
    <xdr:to>
      <xdr:col>1</xdr:col>
      <xdr:colOff>4244975</xdr:colOff>
      <xdr:row>3</xdr:row>
      <xdr:rowOff>51990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730250" y="150812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4276725</xdr:colOff>
      <xdr:row>3</xdr:row>
      <xdr:rowOff>91678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762000" y="190500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xmlns="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111125</xdr:colOff>
      <xdr:row>0</xdr:row>
      <xdr:rowOff>142873</xdr:rowOff>
    </xdr:from>
    <xdr:to>
      <xdr:col>1</xdr:col>
      <xdr:colOff>4387850</xdr:colOff>
      <xdr:row>3</xdr:row>
      <xdr:rowOff>44051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873125" y="142873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xmlns="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xmlns="" id="{00000000-0008-0000-02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xmlns="" id="{00000000-0008-0000-02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4276725</xdr:colOff>
      <xdr:row>3</xdr:row>
      <xdr:rowOff>91678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pSpPr>
          <a:grpSpLocks/>
        </xdr:cNvGrpSpPr>
      </xdr:nvGrpSpPr>
      <xdr:grpSpPr bwMode="auto">
        <a:xfrm>
          <a:off x="762000" y="190500"/>
          <a:ext cx="4276725" cy="472678"/>
          <a:chOff x="76200" y="76200"/>
          <a:chExt cx="4257675" cy="476250"/>
        </a:xfrm>
      </xdr:grpSpPr>
      <xdr:pic>
        <xdr:nvPicPr>
          <xdr:cNvPr id="4" name="Imagen 3" descr="Imagen relacionada">
            <a:extLst>
              <a:ext uri="{FF2B5EF4-FFF2-40B4-BE49-F238E27FC236}">
                <a16:creationId xmlns:a16="http://schemas.microsoft.com/office/drawing/2014/main" xmlns="" id="{00000000-0008-0000-03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xmlns="" id="{00000000-0008-0000-0300-000005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xmlns="" id="{00000000-0008-0000-0300-000006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111129</xdr:colOff>
      <xdr:row>0</xdr:row>
      <xdr:rowOff>111129</xdr:rowOff>
    </xdr:from>
    <xdr:to>
      <xdr:col>1</xdr:col>
      <xdr:colOff>4387854</xdr:colOff>
      <xdr:row>3</xdr:row>
      <xdr:rowOff>12307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873129" y="111129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xmlns="" id="{00000000-0008-0000-05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xmlns="" id="{00000000-0008-0000-05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xmlns="" id="{00000000-0008-0000-05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1</xdr:col>
      <xdr:colOff>4324350</xdr:colOff>
      <xdr:row>3</xdr:row>
      <xdr:rowOff>44053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206375" y="142875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xmlns="" id="{00000000-0008-0000-06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xmlns="" id="{00000000-0008-0000-06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xmlns="" id="{00000000-0008-0000-06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86"/>
  <sheetViews>
    <sheetView showGridLines="0" tabSelected="1" zoomScale="120" zoomScaleNormal="120" workbookViewId="0">
      <selection activeCell="B8" sqref="B8"/>
    </sheetView>
  </sheetViews>
  <sheetFormatPr baseColWidth="10" defaultRowHeight="15" x14ac:dyDescent="0.25"/>
  <cols>
    <col min="1" max="1" width="11.42578125" style="1"/>
    <col min="2" max="2" width="109.42578125" style="1" bestFit="1" customWidth="1"/>
    <col min="3" max="3" width="14.140625" style="1" customWidth="1"/>
    <col min="4" max="4" width="15.28515625" style="1" bestFit="1" customWidth="1"/>
    <col min="5" max="5" width="15.7109375" style="1" customWidth="1"/>
    <col min="6" max="6" width="12.28515625" style="56" customWidth="1"/>
    <col min="7" max="16384" width="11.42578125" style="1"/>
  </cols>
  <sheetData>
    <row r="5" spans="2:6" ht="51.75" customHeight="1" x14ac:dyDescent="0.25">
      <c r="B5" s="71" t="s">
        <v>28</v>
      </c>
      <c r="C5" s="71"/>
      <c r="D5" s="71"/>
      <c r="E5" s="71"/>
      <c r="F5" s="71"/>
    </row>
    <row r="7" spans="2:6" x14ac:dyDescent="0.25">
      <c r="F7" s="65" t="s">
        <v>22</v>
      </c>
    </row>
    <row r="8" spans="2:6" ht="38.25" x14ac:dyDescent="0.25">
      <c r="B8" s="50" t="s">
        <v>4</v>
      </c>
      <c r="C8" s="51" t="s">
        <v>1</v>
      </c>
      <c r="D8" s="51" t="s">
        <v>2</v>
      </c>
      <c r="E8" s="52" t="s">
        <v>29</v>
      </c>
      <c r="F8" s="53" t="s">
        <v>5</v>
      </c>
    </row>
    <row r="9" spans="2:6" x14ac:dyDescent="0.25">
      <c r="B9" s="44" t="s">
        <v>14</v>
      </c>
      <c r="C9" s="45">
        <f>SUM(C10:C21)</f>
        <v>2819150926</v>
      </c>
      <c r="D9" s="45">
        <f>SUM(D10:D21)</f>
        <v>2893073150</v>
      </c>
      <c r="E9" s="45">
        <f>SUM(E10:E21)</f>
        <v>2433891774.1900001</v>
      </c>
      <c r="F9" s="57">
        <f t="shared" ref="F9:F82" si="0">IF(E9=0,"%",E9/D9)</f>
        <v>0.8412824868220149</v>
      </c>
    </row>
    <row r="10" spans="2:6" x14ac:dyDescent="0.25">
      <c r="B10" s="16" t="s">
        <v>36</v>
      </c>
      <c r="C10" s="30">
        <v>177798375</v>
      </c>
      <c r="D10" s="30">
        <v>172186699</v>
      </c>
      <c r="E10" s="30">
        <v>153460723.26999998</v>
      </c>
      <c r="F10" s="58">
        <f t="shared" si="0"/>
        <v>0.89124609601813654</v>
      </c>
    </row>
    <row r="11" spans="2:6" x14ac:dyDescent="0.25">
      <c r="B11" s="17" t="s">
        <v>37</v>
      </c>
      <c r="C11" s="31">
        <v>245747129</v>
      </c>
      <c r="D11" s="31">
        <v>261106366</v>
      </c>
      <c r="E11" s="31">
        <v>230857998.5800001</v>
      </c>
      <c r="F11" s="59">
        <f t="shared" si="0"/>
        <v>0.88415308334535248</v>
      </c>
    </row>
    <row r="12" spans="2:6" x14ac:dyDescent="0.25">
      <c r="B12" s="17" t="s">
        <v>38</v>
      </c>
      <c r="C12" s="31">
        <v>62890365</v>
      </c>
      <c r="D12" s="31">
        <v>65402922</v>
      </c>
      <c r="E12" s="31">
        <v>58015569.390000023</v>
      </c>
      <c r="F12" s="59">
        <f t="shared" si="0"/>
        <v>0.88704858461828395</v>
      </c>
    </row>
    <row r="13" spans="2:6" x14ac:dyDescent="0.25">
      <c r="B13" s="17" t="s">
        <v>39</v>
      </c>
      <c r="C13" s="31">
        <v>42696850</v>
      </c>
      <c r="D13" s="31">
        <v>43236979</v>
      </c>
      <c r="E13" s="31">
        <v>37626667.260000005</v>
      </c>
      <c r="F13" s="59">
        <f t="shared" si="0"/>
        <v>0.87024274429534043</v>
      </c>
    </row>
    <row r="14" spans="2:6" x14ac:dyDescent="0.25">
      <c r="B14" s="17" t="s">
        <v>40</v>
      </c>
      <c r="C14" s="31">
        <v>97110238</v>
      </c>
      <c r="D14" s="31">
        <v>102185653</v>
      </c>
      <c r="E14" s="31">
        <v>90538633.800000042</v>
      </c>
      <c r="F14" s="59">
        <f t="shared" si="0"/>
        <v>0.88602099357333497</v>
      </c>
    </row>
    <row r="15" spans="2:6" x14ac:dyDescent="0.25">
      <c r="B15" s="17" t="s">
        <v>41</v>
      </c>
      <c r="C15" s="31">
        <v>57397911</v>
      </c>
      <c r="D15" s="31">
        <v>59341205</v>
      </c>
      <c r="E15" s="31">
        <v>50640528.170000017</v>
      </c>
      <c r="F15" s="59">
        <f t="shared" si="0"/>
        <v>0.85337883128595071</v>
      </c>
    </row>
    <row r="16" spans="2:6" x14ac:dyDescent="0.25">
      <c r="B16" s="17" t="s">
        <v>42</v>
      </c>
      <c r="C16" s="31">
        <v>6859128</v>
      </c>
      <c r="D16" s="31">
        <v>7059652</v>
      </c>
      <c r="E16" s="31">
        <v>5681824.3999999994</v>
      </c>
      <c r="F16" s="59">
        <f t="shared" si="0"/>
        <v>0.804830663041181</v>
      </c>
    </row>
    <row r="17" spans="2:6" x14ac:dyDescent="0.25">
      <c r="B17" s="17" t="s">
        <v>43</v>
      </c>
      <c r="C17" s="31">
        <v>230405005</v>
      </c>
      <c r="D17" s="31">
        <v>245605487</v>
      </c>
      <c r="E17" s="31">
        <v>219500620.66999978</v>
      </c>
      <c r="F17" s="59">
        <f t="shared" si="0"/>
        <v>0.8937122022440801</v>
      </c>
    </row>
    <row r="18" spans="2:6" x14ac:dyDescent="0.25">
      <c r="B18" s="17" t="s">
        <v>44</v>
      </c>
      <c r="C18" s="31">
        <v>29706835</v>
      </c>
      <c r="D18" s="31">
        <v>31539954</v>
      </c>
      <c r="E18" s="31">
        <v>26499000.45999999</v>
      </c>
      <c r="F18" s="59">
        <f t="shared" si="0"/>
        <v>0.84017245110756944</v>
      </c>
    </row>
    <row r="19" spans="2:6" x14ac:dyDescent="0.25">
      <c r="B19" s="17" t="s">
        <v>45</v>
      </c>
      <c r="C19" s="31">
        <v>30178389</v>
      </c>
      <c r="D19" s="31">
        <v>33179526</v>
      </c>
      <c r="E19" s="31">
        <v>28702604.239999998</v>
      </c>
      <c r="F19" s="59">
        <f t="shared" si="0"/>
        <v>0.86506974933879399</v>
      </c>
    </row>
    <row r="20" spans="2:6" x14ac:dyDescent="0.25">
      <c r="B20" s="17" t="s">
        <v>46</v>
      </c>
      <c r="C20" s="31">
        <v>1150951063</v>
      </c>
      <c r="D20" s="31">
        <v>992987102</v>
      </c>
      <c r="E20" s="31">
        <v>785242151.7700007</v>
      </c>
      <c r="F20" s="59">
        <f t="shared" si="0"/>
        <v>0.79078786641681953</v>
      </c>
    </row>
    <row r="21" spans="2:6" x14ac:dyDescent="0.25">
      <c r="B21" s="17" t="s">
        <v>47</v>
      </c>
      <c r="C21" s="31">
        <v>687409638</v>
      </c>
      <c r="D21" s="31">
        <v>879241605</v>
      </c>
      <c r="E21" s="31">
        <v>747125452.17999935</v>
      </c>
      <c r="F21" s="59">
        <f t="shared" si="0"/>
        <v>0.84973851092954067</v>
      </c>
    </row>
    <row r="22" spans="2:6" x14ac:dyDescent="0.25">
      <c r="B22" s="44" t="s">
        <v>13</v>
      </c>
      <c r="C22" s="45">
        <f>SUM(C23:C29)</f>
        <v>174795319</v>
      </c>
      <c r="D22" s="45">
        <f>SUM(D23:D29)</f>
        <v>178243523</v>
      </c>
      <c r="E22" s="45">
        <f>SUM(E23:E29)</f>
        <v>148704308.47</v>
      </c>
      <c r="F22" s="57">
        <f t="shared" si="0"/>
        <v>0.83427608457896107</v>
      </c>
    </row>
    <row r="23" spans="2:6" x14ac:dyDescent="0.25">
      <c r="B23" s="17" t="s">
        <v>37</v>
      </c>
      <c r="C23" s="31">
        <v>0</v>
      </c>
      <c r="D23" s="31">
        <v>12000</v>
      </c>
      <c r="E23" s="31">
        <v>12000</v>
      </c>
      <c r="F23" s="59">
        <f t="shared" si="0"/>
        <v>1</v>
      </c>
    </row>
    <row r="24" spans="2:6" x14ac:dyDescent="0.25">
      <c r="B24" s="17" t="s">
        <v>41</v>
      </c>
      <c r="C24" s="31">
        <v>0</v>
      </c>
      <c r="D24" s="31">
        <v>6000</v>
      </c>
      <c r="E24" s="31">
        <v>6000</v>
      </c>
      <c r="F24" s="59">
        <f t="shared" si="0"/>
        <v>1</v>
      </c>
    </row>
    <row r="25" spans="2:6" x14ac:dyDescent="0.25">
      <c r="B25" s="17" t="s">
        <v>43</v>
      </c>
      <c r="C25" s="31">
        <v>0</v>
      </c>
      <c r="D25" s="31">
        <v>39000</v>
      </c>
      <c r="E25" s="31">
        <v>39000</v>
      </c>
      <c r="F25" s="59">
        <f t="shared" si="0"/>
        <v>1</v>
      </c>
    </row>
    <row r="26" spans="2:6" x14ac:dyDescent="0.25">
      <c r="B26" s="17" t="s">
        <v>44</v>
      </c>
      <c r="C26" s="31">
        <v>0</v>
      </c>
      <c r="D26" s="31">
        <v>48000</v>
      </c>
      <c r="E26" s="31">
        <v>48000</v>
      </c>
      <c r="F26" s="59">
        <f t="shared" si="0"/>
        <v>1</v>
      </c>
    </row>
    <row r="27" spans="2:6" x14ac:dyDescent="0.25">
      <c r="B27" s="17" t="s">
        <v>45</v>
      </c>
      <c r="C27" s="31">
        <v>0</v>
      </c>
      <c r="D27" s="31">
        <v>20879</v>
      </c>
      <c r="E27" s="31">
        <v>0</v>
      </c>
      <c r="F27" s="59" t="str">
        <f t="shared" si="0"/>
        <v>%</v>
      </c>
    </row>
    <row r="28" spans="2:6" x14ac:dyDescent="0.25">
      <c r="B28" s="17" t="s">
        <v>46</v>
      </c>
      <c r="C28" s="31">
        <v>9891037</v>
      </c>
      <c r="D28" s="31">
        <v>8996881</v>
      </c>
      <c r="E28" s="31">
        <v>6442103.2199999988</v>
      </c>
      <c r="F28" s="59">
        <f t="shared" si="0"/>
        <v>0.71603739340333594</v>
      </c>
    </row>
    <row r="29" spans="2:6" x14ac:dyDescent="0.25">
      <c r="B29" s="17" t="s">
        <v>47</v>
      </c>
      <c r="C29" s="31">
        <v>164904282</v>
      </c>
      <c r="D29" s="31">
        <v>169120763</v>
      </c>
      <c r="E29" s="31">
        <v>142157205.25</v>
      </c>
      <c r="F29" s="59">
        <f t="shared" si="0"/>
        <v>0.8405662482140055</v>
      </c>
    </row>
    <row r="30" spans="2:6" x14ac:dyDescent="0.25">
      <c r="B30" s="44" t="s">
        <v>12</v>
      </c>
      <c r="C30" s="45">
        <f>SUM(C31:C44)</f>
        <v>3455775068</v>
      </c>
      <c r="D30" s="45">
        <f t="shared" ref="D30:E30" si="1">SUM(D31:D44)</f>
        <v>9687044790</v>
      </c>
      <c r="E30" s="45">
        <f t="shared" si="1"/>
        <v>7791270402.2300014</v>
      </c>
      <c r="F30" s="57">
        <f t="shared" si="0"/>
        <v>0.80429796404709319</v>
      </c>
    </row>
    <row r="31" spans="2:6" x14ac:dyDescent="0.25">
      <c r="B31" s="16" t="s">
        <v>36</v>
      </c>
      <c r="C31" s="30">
        <v>115946528</v>
      </c>
      <c r="D31" s="30">
        <v>132771285</v>
      </c>
      <c r="E31" s="30">
        <v>94531877.439999953</v>
      </c>
      <c r="F31" s="58">
        <f t="shared" si="0"/>
        <v>0.71199037834122003</v>
      </c>
    </row>
    <row r="32" spans="2:6" x14ac:dyDescent="0.25">
      <c r="B32" s="17" t="s">
        <v>37</v>
      </c>
      <c r="C32" s="31">
        <v>94621552</v>
      </c>
      <c r="D32" s="31">
        <v>145448104</v>
      </c>
      <c r="E32" s="31">
        <v>105971565.36999989</v>
      </c>
      <c r="F32" s="59">
        <f t="shared" si="0"/>
        <v>0.72858677738418565</v>
      </c>
    </row>
    <row r="33" spans="2:6" x14ac:dyDescent="0.25">
      <c r="B33" s="17" t="s">
        <v>38</v>
      </c>
      <c r="C33" s="31">
        <v>148593309</v>
      </c>
      <c r="D33" s="31">
        <v>137618234</v>
      </c>
      <c r="E33" s="31">
        <v>87698853.599999994</v>
      </c>
      <c r="F33" s="59">
        <f t="shared" si="0"/>
        <v>0.63726187330670148</v>
      </c>
    </row>
    <row r="34" spans="2:6" x14ac:dyDescent="0.25">
      <c r="B34" s="17" t="s">
        <v>39</v>
      </c>
      <c r="C34" s="31">
        <v>30316003</v>
      </c>
      <c r="D34" s="31">
        <v>43723739</v>
      </c>
      <c r="E34" s="31">
        <v>25115615.030000016</v>
      </c>
      <c r="F34" s="59">
        <f t="shared" si="0"/>
        <v>0.57441599470713189</v>
      </c>
    </row>
    <row r="35" spans="2:6" x14ac:dyDescent="0.25">
      <c r="B35" s="17" t="s">
        <v>40</v>
      </c>
      <c r="C35" s="31">
        <v>42728587</v>
      </c>
      <c r="D35" s="31">
        <v>56144354</v>
      </c>
      <c r="E35" s="31">
        <v>36725204.039999962</v>
      </c>
      <c r="F35" s="59">
        <f t="shared" si="0"/>
        <v>0.65412105445188595</v>
      </c>
    </row>
    <row r="36" spans="2:6" x14ac:dyDescent="0.25">
      <c r="B36" s="17" t="s">
        <v>41</v>
      </c>
      <c r="C36" s="31">
        <v>66035171</v>
      </c>
      <c r="D36" s="31">
        <v>99226827</v>
      </c>
      <c r="E36" s="31">
        <v>51165293.600000016</v>
      </c>
      <c r="F36" s="59">
        <f t="shared" si="0"/>
        <v>0.51563972311641104</v>
      </c>
    </row>
    <row r="37" spans="2:6" x14ac:dyDescent="0.25">
      <c r="B37" s="17" t="s">
        <v>42</v>
      </c>
      <c r="C37" s="31">
        <v>29820868</v>
      </c>
      <c r="D37" s="31">
        <v>24489679</v>
      </c>
      <c r="E37" s="31">
        <v>16897402.250000007</v>
      </c>
      <c r="F37" s="59">
        <f t="shared" si="0"/>
        <v>0.68998055262382196</v>
      </c>
    </row>
    <row r="38" spans="2:6" x14ac:dyDescent="0.25">
      <c r="B38" s="17" t="s">
        <v>43</v>
      </c>
      <c r="C38" s="31">
        <v>57717333</v>
      </c>
      <c r="D38" s="31">
        <v>104435921</v>
      </c>
      <c r="E38" s="31">
        <v>83611506.460000068</v>
      </c>
      <c r="F38" s="59">
        <f t="shared" si="0"/>
        <v>0.8006010351553281</v>
      </c>
    </row>
    <row r="39" spans="2:6" x14ac:dyDescent="0.25">
      <c r="B39" s="17" t="s">
        <v>44</v>
      </c>
      <c r="C39" s="31">
        <v>16181164</v>
      </c>
      <c r="D39" s="31">
        <v>18422690</v>
      </c>
      <c r="E39" s="31">
        <v>14946270.469999993</v>
      </c>
      <c r="F39" s="59">
        <f t="shared" si="0"/>
        <v>0.81129685567091414</v>
      </c>
    </row>
    <row r="40" spans="2:6" x14ac:dyDescent="0.25">
      <c r="B40" s="17" t="s">
        <v>45</v>
      </c>
      <c r="C40" s="31">
        <v>91407430</v>
      </c>
      <c r="D40" s="31">
        <v>80063525</v>
      </c>
      <c r="E40" s="31">
        <v>57691921.31000001</v>
      </c>
      <c r="F40" s="59">
        <f t="shared" si="0"/>
        <v>0.72057683333328137</v>
      </c>
    </row>
    <row r="41" spans="2:6" x14ac:dyDescent="0.25">
      <c r="B41" s="17" t="s">
        <v>48</v>
      </c>
      <c r="C41" s="31">
        <v>0</v>
      </c>
      <c r="D41" s="31">
        <v>14947</v>
      </c>
      <c r="E41" s="31">
        <v>14811.75</v>
      </c>
      <c r="F41" s="59">
        <f t="shared" si="0"/>
        <v>0.99095136147721952</v>
      </c>
    </row>
    <row r="42" spans="2:6" x14ac:dyDescent="0.25">
      <c r="B42" s="17" t="s">
        <v>49</v>
      </c>
      <c r="C42" s="31">
        <v>3326300</v>
      </c>
      <c r="D42" s="31">
        <v>3467247</v>
      </c>
      <c r="E42" s="31">
        <v>2820446.52</v>
      </c>
      <c r="F42" s="59">
        <f t="shared" si="0"/>
        <v>0.81345416695147477</v>
      </c>
    </row>
    <row r="43" spans="2:6" x14ac:dyDescent="0.25">
      <c r="B43" s="17" t="s">
        <v>46</v>
      </c>
      <c r="C43" s="31">
        <v>612785850</v>
      </c>
      <c r="D43" s="31">
        <v>657693184</v>
      </c>
      <c r="E43" s="31">
        <v>512186367.93000048</v>
      </c>
      <c r="F43" s="59">
        <f t="shared" si="0"/>
        <v>0.77876186098653633</v>
      </c>
    </row>
    <row r="44" spans="2:6" x14ac:dyDescent="0.25">
      <c r="B44" s="18" t="s">
        <v>47</v>
      </c>
      <c r="C44" s="32">
        <v>2146294973</v>
      </c>
      <c r="D44" s="32">
        <v>8183525054</v>
      </c>
      <c r="E44" s="32">
        <v>6701893266.460001</v>
      </c>
      <c r="F44" s="60">
        <f t="shared" si="0"/>
        <v>0.81894944076504084</v>
      </c>
    </row>
    <row r="45" spans="2:6" x14ac:dyDescent="0.25">
      <c r="B45" s="44" t="s">
        <v>11</v>
      </c>
      <c r="C45" s="45">
        <f>SUM(C46:C54)</f>
        <v>810120548</v>
      </c>
      <c r="D45" s="45">
        <f>SUM(D46:D54)</f>
        <v>448669314</v>
      </c>
      <c r="E45" s="45">
        <f>SUM(E46:E54)</f>
        <v>409058774.04999995</v>
      </c>
      <c r="F45" s="57">
        <f t="shared" si="0"/>
        <v>0.9117155135998446</v>
      </c>
    </row>
    <row r="46" spans="2:6" x14ac:dyDescent="0.25">
      <c r="B46" s="17" t="s">
        <v>36</v>
      </c>
      <c r="C46" s="31">
        <v>248355568</v>
      </c>
      <c r="D46" s="31">
        <v>248092995</v>
      </c>
      <c r="E46" s="31">
        <v>239875221.15000001</v>
      </c>
      <c r="F46" s="59">
        <f t="shared" si="0"/>
        <v>0.96687623586470073</v>
      </c>
    </row>
    <row r="47" spans="2:6" x14ac:dyDescent="0.25">
      <c r="B47" s="17" t="s">
        <v>37</v>
      </c>
      <c r="C47" s="31">
        <v>3159210</v>
      </c>
      <c r="D47" s="31">
        <v>33196004</v>
      </c>
      <c r="E47" s="31">
        <v>26968574.900000002</v>
      </c>
      <c r="F47" s="59">
        <f t="shared" ref="F47:F52" si="2">IF(E47=0,"%",E47/D47)</f>
        <v>0.81240425504226355</v>
      </c>
    </row>
    <row r="48" spans="2:6" x14ac:dyDescent="0.25">
      <c r="B48" s="17" t="s">
        <v>38</v>
      </c>
      <c r="C48" s="31">
        <v>0</v>
      </c>
      <c r="D48" s="31">
        <v>8423218</v>
      </c>
      <c r="E48" s="31">
        <v>6866037.1899999995</v>
      </c>
      <c r="F48" s="59">
        <f t="shared" si="2"/>
        <v>0.8151323152267933</v>
      </c>
    </row>
    <row r="49" spans="2:6" x14ac:dyDescent="0.25">
      <c r="B49" s="17" t="s">
        <v>39</v>
      </c>
      <c r="C49" s="31">
        <v>24548966</v>
      </c>
      <c r="D49" s="31">
        <v>14129220</v>
      </c>
      <c r="E49" s="31">
        <v>13301465.029999997</v>
      </c>
      <c r="F49" s="59">
        <f t="shared" si="2"/>
        <v>0.94141538103306466</v>
      </c>
    </row>
    <row r="50" spans="2:6" x14ac:dyDescent="0.25">
      <c r="B50" s="17" t="s">
        <v>40</v>
      </c>
      <c r="C50" s="31">
        <v>0</v>
      </c>
      <c r="D50" s="31">
        <v>2524</v>
      </c>
      <c r="E50" s="31">
        <v>0</v>
      </c>
      <c r="F50" s="59" t="str">
        <f>IF(E50=0,"%",E50/D50)</f>
        <v>%</v>
      </c>
    </row>
    <row r="51" spans="2:6" x14ac:dyDescent="0.25">
      <c r="B51" s="17" t="s">
        <v>41</v>
      </c>
      <c r="C51" s="31">
        <v>21778706</v>
      </c>
      <c r="D51" s="31">
        <v>17291706</v>
      </c>
      <c r="E51" s="31">
        <v>6832076.5500000007</v>
      </c>
      <c r="F51" s="59">
        <f t="shared" si="2"/>
        <v>0.39510714269604169</v>
      </c>
    </row>
    <row r="52" spans="2:6" x14ac:dyDescent="0.25">
      <c r="B52" s="17" t="s">
        <v>45</v>
      </c>
      <c r="C52" s="31">
        <v>73806518</v>
      </c>
      <c r="D52" s="31">
        <v>0</v>
      </c>
      <c r="E52" s="31">
        <v>0</v>
      </c>
      <c r="F52" s="59" t="str">
        <f t="shared" si="2"/>
        <v>%</v>
      </c>
    </row>
    <row r="53" spans="2:6" x14ac:dyDescent="0.25">
      <c r="B53" s="17" t="s">
        <v>46</v>
      </c>
      <c r="C53" s="31">
        <v>0</v>
      </c>
      <c r="D53" s="31">
        <v>879053</v>
      </c>
      <c r="E53" s="31">
        <v>879053</v>
      </c>
      <c r="F53" s="59">
        <f t="shared" si="0"/>
        <v>1</v>
      </c>
    </row>
    <row r="54" spans="2:6" x14ac:dyDescent="0.25">
      <c r="B54" s="17" t="s">
        <v>47</v>
      </c>
      <c r="C54" s="31">
        <v>438471580</v>
      </c>
      <c r="D54" s="31">
        <v>126654594</v>
      </c>
      <c r="E54" s="31">
        <v>114336346.22999999</v>
      </c>
      <c r="F54" s="59">
        <f t="shared" si="0"/>
        <v>0.90274140573219153</v>
      </c>
    </row>
    <row r="55" spans="2:6" x14ac:dyDescent="0.25">
      <c r="B55" s="44" t="s">
        <v>10</v>
      </c>
      <c r="C55" s="45">
        <f>+SUM(C56:C64)</f>
        <v>81805636</v>
      </c>
      <c r="D55" s="45">
        <f>+SUM(D56:D64)</f>
        <v>393414296</v>
      </c>
      <c r="E55" s="45">
        <f>+SUM(E56:E64)</f>
        <v>335733343.04999995</v>
      </c>
      <c r="F55" s="57">
        <f t="shared" si="0"/>
        <v>0.8533836885530971</v>
      </c>
    </row>
    <row r="56" spans="2:6" x14ac:dyDescent="0.25">
      <c r="B56" s="16" t="s">
        <v>36</v>
      </c>
      <c r="C56" s="30">
        <v>23552081</v>
      </c>
      <c r="D56" s="30">
        <v>44699940</v>
      </c>
      <c r="E56" s="30">
        <v>44279875</v>
      </c>
      <c r="F56" s="58">
        <f t="shared" si="0"/>
        <v>0.9906025600929218</v>
      </c>
    </row>
    <row r="57" spans="2:6" x14ac:dyDescent="0.25">
      <c r="B57" s="17" t="s">
        <v>37</v>
      </c>
      <c r="C57" s="31">
        <v>0</v>
      </c>
      <c r="D57" s="31">
        <v>5527628</v>
      </c>
      <c r="E57" s="31">
        <v>5395573</v>
      </c>
      <c r="F57" s="59">
        <f t="shared" si="0"/>
        <v>0.97611000595553821</v>
      </c>
    </row>
    <row r="58" spans="2:6" x14ac:dyDescent="0.25">
      <c r="B58" s="17" t="s">
        <v>38</v>
      </c>
      <c r="C58" s="31">
        <v>37846882</v>
      </c>
      <c r="D58" s="31">
        <v>6900229</v>
      </c>
      <c r="E58" s="31">
        <v>3708519</v>
      </c>
      <c r="F58" s="59">
        <f t="shared" si="0"/>
        <v>0.53744868467408835</v>
      </c>
    </row>
    <row r="59" spans="2:6" x14ac:dyDescent="0.25">
      <c r="B59" s="17" t="s">
        <v>39</v>
      </c>
      <c r="C59" s="31">
        <v>128000</v>
      </c>
      <c r="D59" s="31">
        <v>6340675</v>
      </c>
      <c r="E59" s="31">
        <v>5023158</v>
      </c>
      <c r="F59" s="59">
        <f t="shared" ref="F59" si="3">IF(E59=0,"%",E59/D59)</f>
        <v>0.79221187018732231</v>
      </c>
    </row>
    <row r="60" spans="2:6" x14ac:dyDescent="0.25">
      <c r="B60" s="17" t="s">
        <v>40</v>
      </c>
      <c r="C60" s="31">
        <v>0</v>
      </c>
      <c r="D60" s="31">
        <v>7111</v>
      </c>
      <c r="E60" s="31">
        <v>4008</v>
      </c>
      <c r="F60" s="59">
        <f t="shared" si="0"/>
        <v>0.56363380677823094</v>
      </c>
    </row>
    <row r="61" spans="2:6" x14ac:dyDescent="0.25">
      <c r="B61" s="17" t="s">
        <v>41</v>
      </c>
      <c r="C61" s="31">
        <v>2665</v>
      </c>
      <c r="D61" s="31">
        <v>4089657</v>
      </c>
      <c r="E61" s="31">
        <v>3610188</v>
      </c>
      <c r="F61" s="59">
        <f t="shared" si="0"/>
        <v>0.88276058358928389</v>
      </c>
    </row>
    <row r="62" spans="2:6" x14ac:dyDescent="0.25">
      <c r="B62" s="17" t="s">
        <v>45</v>
      </c>
      <c r="C62" s="31">
        <v>0</v>
      </c>
      <c r="D62" s="31">
        <v>4147</v>
      </c>
      <c r="E62" s="31">
        <v>4146.47</v>
      </c>
      <c r="F62" s="59">
        <f t="shared" si="0"/>
        <v>0.9998721967687485</v>
      </c>
    </row>
    <row r="63" spans="2:6" x14ac:dyDescent="0.25">
      <c r="B63" s="17" t="s">
        <v>46</v>
      </c>
      <c r="C63" s="31">
        <v>2462479</v>
      </c>
      <c r="D63" s="31">
        <v>5524116</v>
      </c>
      <c r="E63" s="31">
        <v>4806863.1100000003</v>
      </c>
      <c r="F63" s="59">
        <f t="shared" si="0"/>
        <v>0.87015969794986203</v>
      </c>
    </row>
    <row r="64" spans="2:6" x14ac:dyDescent="0.25">
      <c r="B64" s="17" t="s">
        <v>47</v>
      </c>
      <c r="C64" s="31">
        <v>17813529</v>
      </c>
      <c r="D64" s="31">
        <v>320320793</v>
      </c>
      <c r="E64" s="31">
        <v>268901012.46999997</v>
      </c>
      <c r="F64" s="59">
        <f t="shared" si="0"/>
        <v>0.83947410953743473</v>
      </c>
    </row>
    <row r="65" spans="2:6" hidden="1" x14ac:dyDescent="0.25">
      <c r="B65" s="44" t="s">
        <v>23</v>
      </c>
      <c r="C65" s="45">
        <f>+C66</f>
        <v>0</v>
      </c>
      <c r="D65" s="45">
        <f t="shared" ref="D65:E65" si="4">+D66</f>
        <v>0</v>
      </c>
      <c r="E65" s="45">
        <f t="shared" si="4"/>
        <v>0</v>
      </c>
      <c r="F65" s="57" t="str">
        <f t="shared" ref="F65:F66" si="5">IF(E65=0,"%",E65/D65)</f>
        <v>%</v>
      </c>
    </row>
    <row r="66" spans="2:6" hidden="1" x14ac:dyDescent="0.25">
      <c r="B66" s="17"/>
      <c r="C66" s="30"/>
      <c r="D66" s="30"/>
      <c r="E66" s="30"/>
      <c r="F66" s="58" t="str">
        <f t="shared" si="5"/>
        <v>%</v>
      </c>
    </row>
    <row r="67" spans="2:6" x14ac:dyDescent="0.25">
      <c r="B67" s="44" t="s">
        <v>9</v>
      </c>
      <c r="C67" s="45">
        <f>SUM(C68:C81)</f>
        <v>765900308</v>
      </c>
      <c r="D67" s="45">
        <f>SUM(D68:D81)</f>
        <v>1123325563</v>
      </c>
      <c r="E67" s="45">
        <f>SUM(E68:E81)</f>
        <v>458632201.54999983</v>
      </c>
      <c r="F67" s="57">
        <f t="shared" si="0"/>
        <v>0.40828074839244072</v>
      </c>
    </row>
    <row r="68" spans="2:6" x14ac:dyDescent="0.25">
      <c r="B68" s="16" t="s">
        <v>36</v>
      </c>
      <c r="C68" s="30">
        <v>2475337</v>
      </c>
      <c r="D68" s="30">
        <v>3392437</v>
      </c>
      <c r="E68" s="30">
        <v>1390328.1399999997</v>
      </c>
      <c r="F68" s="58">
        <f t="shared" si="0"/>
        <v>0.40983167557717348</v>
      </c>
    </row>
    <row r="69" spans="2:6" x14ac:dyDescent="0.25">
      <c r="B69" s="17" t="s">
        <v>37</v>
      </c>
      <c r="C69" s="31">
        <v>50715755</v>
      </c>
      <c r="D69" s="31">
        <v>96192072</v>
      </c>
      <c r="E69" s="31">
        <v>68900519.980000004</v>
      </c>
      <c r="F69" s="59">
        <f t="shared" si="0"/>
        <v>0.71628065127862106</v>
      </c>
    </row>
    <row r="70" spans="2:6" x14ac:dyDescent="0.25">
      <c r="B70" s="17" t="s">
        <v>38</v>
      </c>
      <c r="C70" s="31">
        <v>0</v>
      </c>
      <c r="D70" s="31">
        <v>1563402</v>
      </c>
      <c r="E70" s="31">
        <v>1058816.27</v>
      </c>
      <c r="F70" s="59">
        <f t="shared" si="0"/>
        <v>0.67725144908347312</v>
      </c>
    </row>
    <row r="71" spans="2:6" x14ac:dyDescent="0.25">
      <c r="B71" s="17" t="s">
        <v>39</v>
      </c>
      <c r="C71" s="31">
        <v>0</v>
      </c>
      <c r="D71" s="31">
        <v>32206</v>
      </c>
      <c r="E71" s="31">
        <v>17347.03</v>
      </c>
      <c r="F71" s="59">
        <f t="shared" si="0"/>
        <v>0.53862727442091529</v>
      </c>
    </row>
    <row r="72" spans="2:6" x14ac:dyDescent="0.25">
      <c r="B72" s="17" t="s">
        <v>40</v>
      </c>
      <c r="C72" s="31">
        <v>0</v>
      </c>
      <c r="D72" s="31">
        <v>4534459</v>
      </c>
      <c r="E72" s="31">
        <v>2071340.92</v>
      </c>
      <c r="F72" s="59">
        <f t="shared" si="0"/>
        <v>0.45680001076203358</v>
      </c>
    </row>
    <row r="73" spans="2:6" x14ac:dyDescent="0.25">
      <c r="B73" s="17" t="s">
        <v>41</v>
      </c>
      <c r="C73" s="31">
        <v>0</v>
      </c>
      <c r="D73" s="31">
        <v>2162223</v>
      </c>
      <c r="E73" s="31">
        <v>526403.41999999993</v>
      </c>
      <c r="F73" s="59">
        <f t="shared" si="0"/>
        <v>0.2434547315424912</v>
      </c>
    </row>
    <row r="74" spans="2:6" x14ac:dyDescent="0.25">
      <c r="B74" s="17" t="s">
        <v>42</v>
      </c>
      <c r="C74" s="31">
        <v>0</v>
      </c>
      <c r="D74" s="31">
        <v>2040052</v>
      </c>
      <c r="E74" s="31">
        <v>659806.49000000011</v>
      </c>
      <c r="F74" s="59">
        <f t="shared" si="0"/>
        <v>0.32342630972151698</v>
      </c>
    </row>
    <row r="75" spans="2:6" x14ac:dyDescent="0.25">
      <c r="B75" s="17" t="s">
        <v>43</v>
      </c>
      <c r="C75" s="31">
        <v>3477541</v>
      </c>
      <c r="D75" s="31">
        <v>8272540</v>
      </c>
      <c r="E75" s="31">
        <v>4562613.26</v>
      </c>
      <c r="F75" s="59">
        <f t="shared" si="0"/>
        <v>0.55153716512703477</v>
      </c>
    </row>
    <row r="76" spans="2:6" x14ac:dyDescent="0.25">
      <c r="B76" s="17" t="s">
        <v>44</v>
      </c>
      <c r="C76" s="31">
        <v>0</v>
      </c>
      <c r="D76" s="31">
        <v>186430</v>
      </c>
      <c r="E76" s="31">
        <v>86261.88</v>
      </c>
      <c r="F76" s="59">
        <f t="shared" si="0"/>
        <v>0.46270385667542779</v>
      </c>
    </row>
    <row r="77" spans="2:6" x14ac:dyDescent="0.25">
      <c r="B77" s="17" t="s">
        <v>45</v>
      </c>
      <c r="C77" s="31">
        <v>0</v>
      </c>
      <c r="D77" s="31">
        <v>1769262</v>
      </c>
      <c r="E77" s="31">
        <v>537276.53</v>
      </c>
      <c r="F77" s="59">
        <f t="shared" si="0"/>
        <v>0.30367267821272376</v>
      </c>
    </row>
    <row r="78" spans="2:6" x14ac:dyDescent="0.25">
      <c r="B78" s="17" t="s">
        <v>48</v>
      </c>
      <c r="C78" s="31">
        <v>0</v>
      </c>
      <c r="D78" s="31">
        <v>11057</v>
      </c>
      <c r="E78" s="31">
        <v>11032.17</v>
      </c>
      <c r="F78" s="59">
        <f t="shared" si="0"/>
        <v>0.99775436375146964</v>
      </c>
    </row>
    <row r="79" spans="2:6" x14ac:dyDescent="0.25">
      <c r="B79" s="17" t="s">
        <v>49</v>
      </c>
      <c r="C79" s="31">
        <v>0</v>
      </c>
      <c r="D79" s="31">
        <v>24750</v>
      </c>
      <c r="E79" s="31">
        <v>0</v>
      </c>
      <c r="F79" s="59" t="str">
        <f t="shared" si="0"/>
        <v>%</v>
      </c>
    </row>
    <row r="80" spans="2:6" x14ac:dyDescent="0.25">
      <c r="B80" s="17" t="s">
        <v>46</v>
      </c>
      <c r="C80" s="31">
        <v>0</v>
      </c>
      <c r="D80" s="31">
        <v>11883644</v>
      </c>
      <c r="E80" s="31">
        <v>6118533.9799999986</v>
      </c>
      <c r="F80" s="59">
        <f t="shared" si="0"/>
        <v>0.51487018459994249</v>
      </c>
    </row>
    <row r="81" spans="2:6" x14ac:dyDescent="0.25">
      <c r="B81" s="17" t="s">
        <v>47</v>
      </c>
      <c r="C81" s="31">
        <v>709231675</v>
      </c>
      <c r="D81" s="31">
        <v>991261029</v>
      </c>
      <c r="E81" s="31">
        <v>372691921.47999984</v>
      </c>
      <c r="F81" s="59">
        <f t="shared" si="0"/>
        <v>0.37597757863635317</v>
      </c>
    </row>
    <row r="82" spans="2:6" x14ac:dyDescent="0.25">
      <c r="B82" s="47" t="s">
        <v>3</v>
      </c>
      <c r="C82" s="48">
        <f>+C67+C65+C55+C45+C30+C22+C9</f>
        <v>8107547805</v>
      </c>
      <c r="D82" s="48">
        <f>+D67+D65+D55+D45+D30+D22+D9</f>
        <v>14723770636</v>
      </c>
      <c r="E82" s="48">
        <f>+E67+E65+E55+E45+E30+E22+E9</f>
        <v>11577290803.540001</v>
      </c>
      <c r="F82" s="61">
        <f t="shared" si="0"/>
        <v>0.78629931759689498</v>
      </c>
    </row>
    <row r="83" spans="2:6" x14ac:dyDescent="0.2">
      <c r="B83" s="37" t="s">
        <v>30</v>
      </c>
      <c r="C83" s="21"/>
      <c r="D83" s="21"/>
      <c r="E83" s="21"/>
    </row>
    <row r="84" spans="2:6" x14ac:dyDescent="0.25">
      <c r="C84" s="21"/>
      <c r="D84" s="21"/>
      <c r="E84" s="21"/>
      <c r="F84" s="62"/>
    </row>
    <row r="85" spans="2:6" x14ac:dyDescent="0.25">
      <c r="C85" s="21"/>
      <c r="D85" s="21"/>
      <c r="E85" s="21"/>
    </row>
    <row r="86" spans="2:6" x14ac:dyDescent="0.25">
      <c r="D86" s="21"/>
      <c r="E86" s="21"/>
    </row>
  </sheetData>
  <mergeCells count="1">
    <mergeCell ref="B5:F5"/>
  </mergeCells>
  <pageMargins left="0.7" right="0.7" top="0.75" bottom="0.75" header="0.3" footer="0.3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81"/>
  <sheetViews>
    <sheetView showGridLines="0" zoomScale="115" zoomScaleNormal="115" workbookViewId="0">
      <selection activeCell="B8" sqref="B8"/>
    </sheetView>
  </sheetViews>
  <sheetFormatPr baseColWidth="10" defaultRowHeight="15" x14ac:dyDescent="0.25"/>
  <cols>
    <col min="1" max="1" width="11.42578125" style="1"/>
    <col min="2" max="2" width="108" style="1" bestFit="1" customWidth="1"/>
    <col min="3" max="4" width="14.28515625" style="1" bestFit="1" customWidth="1"/>
    <col min="5" max="5" width="15.7109375" style="1" customWidth="1"/>
    <col min="6" max="6" width="12.28515625" style="1" customWidth="1"/>
    <col min="7" max="16384" width="11.42578125" style="1"/>
  </cols>
  <sheetData>
    <row r="5" spans="2:6" ht="43.5" customHeight="1" x14ac:dyDescent="0.25">
      <c r="B5" s="71" t="s">
        <v>31</v>
      </c>
      <c r="C5" s="71"/>
      <c r="D5" s="71"/>
      <c r="E5" s="71"/>
      <c r="F5" s="71"/>
    </row>
    <row r="7" spans="2:6" x14ac:dyDescent="0.25">
      <c r="E7" s="64"/>
      <c r="F7" s="65" t="s">
        <v>22</v>
      </c>
    </row>
    <row r="8" spans="2:6" ht="38.25" x14ac:dyDescent="0.25">
      <c r="B8" s="50" t="s">
        <v>4</v>
      </c>
      <c r="C8" s="50" t="s">
        <v>1</v>
      </c>
      <c r="D8" s="50" t="s">
        <v>2</v>
      </c>
      <c r="E8" s="52" t="s">
        <v>29</v>
      </c>
      <c r="F8" s="52" t="s">
        <v>5</v>
      </c>
    </row>
    <row r="9" spans="2:6" x14ac:dyDescent="0.25">
      <c r="B9" s="44" t="s">
        <v>20</v>
      </c>
      <c r="C9" s="45">
        <f>SUM(C10:C21)</f>
        <v>2818083194</v>
      </c>
      <c r="D9" s="45">
        <f>SUM(D10:D21)</f>
        <v>2803660383</v>
      </c>
      <c r="E9" s="45">
        <f>SUM(E10:E21)</f>
        <v>2359508626.6800003</v>
      </c>
      <c r="F9" s="46">
        <f t="shared" ref="F9:F80" si="0">IF(E9=0,"%",E9/D9)</f>
        <v>0.84158147006209638</v>
      </c>
    </row>
    <row r="10" spans="2:6" x14ac:dyDescent="0.25">
      <c r="B10" s="11" t="s">
        <v>36</v>
      </c>
      <c r="C10" s="27">
        <v>177798375</v>
      </c>
      <c r="D10" s="27">
        <v>172186699</v>
      </c>
      <c r="E10" s="27">
        <v>153460723.27000001</v>
      </c>
      <c r="F10" s="33">
        <f t="shared" si="0"/>
        <v>0.89124609601813676</v>
      </c>
    </row>
    <row r="11" spans="2:6" x14ac:dyDescent="0.25">
      <c r="B11" s="13" t="s">
        <v>37</v>
      </c>
      <c r="C11" s="28">
        <v>245690226</v>
      </c>
      <c r="D11" s="28">
        <v>261080361</v>
      </c>
      <c r="E11" s="28">
        <v>230857998.58000001</v>
      </c>
      <c r="F11" s="23">
        <f t="shared" si="0"/>
        <v>0.88424114972018142</v>
      </c>
    </row>
    <row r="12" spans="2:6" x14ac:dyDescent="0.25">
      <c r="B12" s="13" t="s">
        <v>38</v>
      </c>
      <c r="C12" s="28">
        <v>62890365</v>
      </c>
      <c r="D12" s="28">
        <v>65402922</v>
      </c>
      <c r="E12" s="28">
        <v>58015569.390000008</v>
      </c>
      <c r="F12" s="23">
        <f t="shared" si="0"/>
        <v>0.88704858461828373</v>
      </c>
    </row>
    <row r="13" spans="2:6" x14ac:dyDescent="0.25">
      <c r="B13" s="13" t="s">
        <v>39</v>
      </c>
      <c r="C13" s="28">
        <v>42696850</v>
      </c>
      <c r="D13" s="28">
        <v>43236979</v>
      </c>
      <c r="E13" s="28">
        <v>37626667.259999998</v>
      </c>
      <c r="F13" s="23">
        <f t="shared" si="0"/>
        <v>0.87024274429534032</v>
      </c>
    </row>
    <row r="14" spans="2:6" x14ac:dyDescent="0.25">
      <c r="B14" s="13" t="s">
        <v>40</v>
      </c>
      <c r="C14" s="28">
        <v>97110238</v>
      </c>
      <c r="D14" s="28">
        <v>102185653</v>
      </c>
      <c r="E14" s="28">
        <v>90538633.799999923</v>
      </c>
      <c r="F14" s="23">
        <f t="shared" si="0"/>
        <v>0.88602099357333386</v>
      </c>
    </row>
    <row r="15" spans="2:6" x14ac:dyDescent="0.25">
      <c r="B15" s="13" t="s">
        <v>41</v>
      </c>
      <c r="C15" s="28">
        <v>57397911</v>
      </c>
      <c r="D15" s="28">
        <v>59341205</v>
      </c>
      <c r="E15" s="28">
        <v>50640528.170000032</v>
      </c>
      <c r="F15" s="23">
        <f t="shared" si="0"/>
        <v>0.85337883128595104</v>
      </c>
    </row>
    <row r="16" spans="2:6" x14ac:dyDescent="0.25">
      <c r="B16" s="13" t="s">
        <v>42</v>
      </c>
      <c r="C16" s="28">
        <v>6859128</v>
      </c>
      <c r="D16" s="28">
        <v>7059652</v>
      </c>
      <c r="E16" s="28">
        <v>5681824.4000000013</v>
      </c>
      <c r="F16" s="23">
        <f t="shared" si="0"/>
        <v>0.80483066304118123</v>
      </c>
    </row>
    <row r="17" spans="2:6" x14ac:dyDescent="0.25">
      <c r="B17" s="13" t="s">
        <v>43</v>
      </c>
      <c r="C17" s="28">
        <v>229823977</v>
      </c>
      <c r="D17" s="28">
        <v>245024459</v>
      </c>
      <c r="E17" s="28">
        <v>219481730.66999975</v>
      </c>
      <c r="F17" s="23">
        <f t="shared" si="0"/>
        <v>0.89575437311750072</v>
      </c>
    </row>
    <row r="18" spans="2:6" x14ac:dyDescent="0.25">
      <c r="B18" s="13" t="s">
        <v>44</v>
      </c>
      <c r="C18" s="28">
        <v>29706835</v>
      </c>
      <c r="D18" s="28">
        <v>31539954</v>
      </c>
      <c r="E18" s="28">
        <v>26499000.45999999</v>
      </c>
      <c r="F18" s="23">
        <f t="shared" si="0"/>
        <v>0.84017245110756944</v>
      </c>
    </row>
    <row r="19" spans="2:6" x14ac:dyDescent="0.25">
      <c r="B19" s="13" t="s">
        <v>45</v>
      </c>
      <c r="C19" s="28">
        <v>30178389</v>
      </c>
      <c r="D19" s="28">
        <v>33179526</v>
      </c>
      <c r="E19" s="28">
        <v>28702604.240000002</v>
      </c>
      <c r="F19" s="23">
        <f t="shared" si="0"/>
        <v>0.8650697493387941</v>
      </c>
    </row>
    <row r="20" spans="2:6" x14ac:dyDescent="0.25">
      <c r="B20" s="13" t="s">
        <v>46</v>
      </c>
      <c r="C20" s="28">
        <v>1150881063</v>
      </c>
      <c r="D20" s="28">
        <v>992987102</v>
      </c>
      <c r="E20" s="28">
        <v>785242151.7700007</v>
      </c>
      <c r="F20" s="23">
        <f t="shared" si="0"/>
        <v>0.79078786641681953</v>
      </c>
    </row>
    <row r="21" spans="2:6" x14ac:dyDescent="0.25">
      <c r="B21" s="13" t="s">
        <v>47</v>
      </c>
      <c r="C21" s="28">
        <v>687049837</v>
      </c>
      <c r="D21" s="28">
        <v>790435871</v>
      </c>
      <c r="E21" s="28">
        <v>672761194.67000008</v>
      </c>
      <c r="F21" s="23">
        <f t="shared" si="0"/>
        <v>0.85112685209854311</v>
      </c>
    </row>
    <row r="22" spans="2:6" x14ac:dyDescent="0.25">
      <c r="B22" s="44" t="s">
        <v>19</v>
      </c>
      <c r="C22" s="45">
        <f>SUM(C23:C29)</f>
        <v>174795319</v>
      </c>
      <c r="D22" s="45">
        <f>SUM(D23:D29)</f>
        <v>178243523</v>
      </c>
      <c r="E22" s="45">
        <f>SUM(E23:E29)</f>
        <v>148704308.47</v>
      </c>
      <c r="F22" s="46">
        <f t="shared" si="0"/>
        <v>0.83427608457896107</v>
      </c>
    </row>
    <row r="23" spans="2:6" x14ac:dyDescent="0.25">
      <c r="B23" s="13" t="s">
        <v>37</v>
      </c>
      <c r="C23" s="28">
        <v>0</v>
      </c>
      <c r="D23" s="28">
        <v>12000</v>
      </c>
      <c r="E23" s="28">
        <v>12000</v>
      </c>
      <c r="F23" s="23">
        <f t="shared" si="0"/>
        <v>1</v>
      </c>
    </row>
    <row r="24" spans="2:6" x14ac:dyDescent="0.25">
      <c r="B24" s="13" t="s">
        <v>41</v>
      </c>
      <c r="C24" s="28">
        <v>0</v>
      </c>
      <c r="D24" s="28">
        <v>6000</v>
      </c>
      <c r="E24" s="28">
        <v>6000</v>
      </c>
      <c r="F24" s="23">
        <f t="shared" si="0"/>
        <v>1</v>
      </c>
    </row>
    <row r="25" spans="2:6" x14ac:dyDescent="0.25">
      <c r="B25" s="13" t="s">
        <v>43</v>
      </c>
      <c r="C25" s="28">
        <v>0</v>
      </c>
      <c r="D25" s="28">
        <v>39000</v>
      </c>
      <c r="E25" s="28">
        <v>39000</v>
      </c>
      <c r="F25" s="23">
        <f t="shared" si="0"/>
        <v>1</v>
      </c>
    </row>
    <row r="26" spans="2:6" x14ac:dyDescent="0.25">
      <c r="B26" s="13" t="s">
        <v>44</v>
      </c>
      <c r="C26" s="28">
        <v>0</v>
      </c>
      <c r="D26" s="28">
        <v>48000</v>
      </c>
      <c r="E26" s="28">
        <v>48000</v>
      </c>
      <c r="F26" s="23">
        <f t="shared" si="0"/>
        <v>1</v>
      </c>
    </row>
    <row r="27" spans="2:6" x14ac:dyDescent="0.25">
      <c r="B27" s="13" t="s">
        <v>45</v>
      </c>
      <c r="C27" s="28">
        <v>0</v>
      </c>
      <c r="D27" s="28">
        <v>20879</v>
      </c>
      <c r="E27" s="28">
        <v>0</v>
      </c>
      <c r="F27" s="23" t="str">
        <f t="shared" si="0"/>
        <v>%</v>
      </c>
    </row>
    <row r="28" spans="2:6" x14ac:dyDescent="0.25">
      <c r="B28" s="13" t="s">
        <v>46</v>
      </c>
      <c r="C28" s="28">
        <v>9891037</v>
      </c>
      <c r="D28" s="28">
        <v>8996881</v>
      </c>
      <c r="E28" s="28">
        <v>6442103.2199999997</v>
      </c>
      <c r="F28" s="23">
        <f t="shared" si="0"/>
        <v>0.71603739340333605</v>
      </c>
    </row>
    <row r="29" spans="2:6" x14ac:dyDescent="0.25">
      <c r="B29" s="13" t="s">
        <v>47</v>
      </c>
      <c r="C29" s="28">
        <v>164904282</v>
      </c>
      <c r="D29" s="28">
        <v>169120763</v>
      </c>
      <c r="E29" s="28">
        <v>142157205.25</v>
      </c>
      <c r="F29" s="23">
        <f t="shared" si="0"/>
        <v>0.8405662482140055</v>
      </c>
    </row>
    <row r="30" spans="2:6" x14ac:dyDescent="0.25">
      <c r="B30" s="44" t="s">
        <v>18</v>
      </c>
      <c r="C30" s="45">
        <f>SUM(C31:C43)</f>
        <v>2506218564</v>
      </c>
      <c r="D30" s="45">
        <f t="shared" ref="D30:E30" si="1">SUM(D31:D43)</f>
        <v>3844458158</v>
      </c>
      <c r="E30" s="45">
        <f t="shared" si="1"/>
        <v>2909093937.0399981</v>
      </c>
      <c r="F30" s="46">
        <f t="shared" si="0"/>
        <v>0.75669803584320816</v>
      </c>
    </row>
    <row r="31" spans="2:6" x14ac:dyDescent="0.25">
      <c r="B31" s="38" t="s">
        <v>36</v>
      </c>
      <c r="C31" s="12">
        <v>115646242</v>
      </c>
      <c r="D31" s="12">
        <v>93767244</v>
      </c>
      <c r="E31" s="12">
        <v>70246921.489999965</v>
      </c>
      <c r="F31" s="33">
        <f t="shared" si="0"/>
        <v>0.74916269790333145</v>
      </c>
    </row>
    <row r="32" spans="2:6" x14ac:dyDescent="0.25">
      <c r="B32" s="39" t="s">
        <v>37</v>
      </c>
      <c r="C32" s="40">
        <v>93364498</v>
      </c>
      <c r="D32" s="40">
        <v>77543775</v>
      </c>
      <c r="E32" s="40">
        <v>56857850.209999986</v>
      </c>
      <c r="F32" s="23">
        <f t="shared" si="0"/>
        <v>0.73323552032384276</v>
      </c>
    </row>
    <row r="33" spans="2:6" x14ac:dyDescent="0.25">
      <c r="B33" s="39" t="s">
        <v>38</v>
      </c>
      <c r="C33" s="40">
        <v>148561701</v>
      </c>
      <c r="D33" s="40">
        <v>134657161</v>
      </c>
      <c r="E33" s="40">
        <v>85977321.779999956</v>
      </c>
      <c r="F33" s="23">
        <f t="shared" si="0"/>
        <v>0.63849052765934933</v>
      </c>
    </row>
    <row r="34" spans="2:6" x14ac:dyDescent="0.25">
      <c r="B34" s="39" t="s">
        <v>39</v>
      </c>
      <c r="C34" s="40">
        <v>30315003</v>
      </c>
      <c r="D34" s="40">
        <v>42941140</v>
      </c>
      <c r="E34" s="40">
        <v>24604927.210000005</v>
      </c>
      <c r="F34" s="23">
        <f t="shared" si="0"/>
        <v>0.57299194222603322</v>
      </c>
    </row>
    <row r="35" spans="2:6" x14ac:dyDescent="0.25">
      <c r="B35" s="39" t="s">
        <v>40</v>
      </c>
      <c r="C35" s="40">
        <v>42016474</v>
      </c>
      <c r="D35" s="40">
        <v>38923622</v>
      </c>
      <c r="E35" s="40">
        <v>25734707.289999992</v>
      </c>
      <c r="F35" s="23">
        <f t="shared" si="0"/>
        <v>0.66115911026985086</v>
      </c>
    </row>
    <row r="36" spans="2:6" x14ac:dyDescent="0.25">
      <c r="B36" s="39" t="s">
        <v>41</v>
      </c>
      <c r="C36" s="40">
        <v>65824492</v>
      </c>
      <c r="D36" s="40">
        <v>60375271</v>
      </c>
      <c r="E36" s="40">
        <v>34121218.18</v>
      </c>
      <c r="F36" s="23">
        <f t="shared" si="0"/>
        <v>0.56515221571427809</v>
      </c>
    </row>
    <row r="37" spans="2:6" x14ac:dyDescent="0.25">
      <c r="B37" s="39" t="s">
        <v>42</v>
      </c>
      <c r="C37" s="40">
        <v>29820868</v>
      </c>
      <c r="D37" s="40">
        <v>24469062</v>
      </c>
      <c r="E37" s="40">
        <v>16887602.250000004</v>
      </c>
      <c r="F37" s="23">
        <f t="shared" si="0"/>
        <v>0.69016140667754255</v>
      </c>
    </row>
    <row r="38" spans="2:6" x14ac:dyDescent="0.25">
      <c r="B38" s="39" t="s">
        <v>43</v>
      </c>
      <c r="C38" s="40">
        <v>57453333</v>
      </c>
      <c r="D38" s="40">
        <v>67022463</v>
      </c>
      <c r="E38" s="40">
        <v>52399894.68999996</v>
      </c>
      <c r="F38" s="23">
        <f t="shared" si="0"/>
        <v>0.78182585874231392</v>
      </c>
    </row>
    <row r="39" spans="2:6" x14ac:dyDescent="0.25">
      <c r="B39" s="39" t="s">
        <v>44</v>
      </c>
      <c r="C39" s="40">
        <v>16181164</v>
      </c>
      <c r="D39" s="40">
        <v>17756641</v>
      </c>
      <c r="E39" s="40">
        <v>14518203.219999995</v>
      </c>
      <c r="F39" s="23">
        <f t="shared" si="0"/>
        <v>0.81762103654626994</v>
      </c>
    </row>
    <row r="40" spans="2:6" x14ac:dyDescent="0.25">
      <c r="B40" s="39" t="s">
        <v>45</v>
      </c>
      <c r="C40" s="40">
        <v>91266513</v>
      </c>
      <c r="D40" s="40">
        <v>77404333</v>
      </c>
      <c r="E40" s="40">
        <v>56699612.5</v>
      </c>
      <c r="F40" s="23">
        <f t="shared" si="0"/>
        <v>0.73251212564547263</v>
      </c>
    </row>
    <row r="41" spans="2:6" x14ac:dyDescent="0.25">
      <c r="B41" s="39" t="s">
        <v>49</v>
      </c>
      <c r="C41" s="40">
        <v>3326300</v>
      </c>
      <c r="D41" s="40">
        <v>3467247</v>
      </c>
      <c r="E41" s="40">
        <v>2820446.52</v>
      </c>
      <c r="F41" s="23">
        <f t="shared" si="0"/>
        <v>0.81345416695147477</v>
      </c>
    </row>
    <row r="42" spans="2:6" x14ac:dyDescent="0.25">
      <c r="B42" s="39" t="s">
        <v>46</v>
      </c>
      <c r="C42" s="40">
        <v>502503358</v>
      </c>
      <c r="D42" s="40">
        <v>559697673</v>
      </c>
      <c r="E42" s="40">
        <v>478385128.1700002</v>
      </c>
      <c r="F42" s="23">
        <f t="shared" si="0"/>
        <v>0.85472059514887455</v>
      </c>
    </row>
    <row r="43" spans="2:6" x14ac:dyDescent="0.25">
      <c r="B43" s="41" t="s">
        <v>47</v>
      </c>
      <c r="C43" s="15">
        <v>1309938618</v>
      </c>
      <c r="D43" s="15">
        <v>2646432526</v>
      </c>
      <c r="E43" s="15">
        <v>1989840103.5299981</v>
      </c>
      <c r="F43" s="34">
        <f t="shared" si="0"/>
        <v>0.75189527183509153</v>
      </c>
    </row>
    <row r="44" spans="2:6" x14ac:dyDescent="0.25">
      <c r="B44" s="44" t="s">
        <v>17</v>
      </c>
      <c r="C44" s="45">
        <f>SUM(C45:C53)</f>
        <v>810120548</v>
      </c>
      <c r="D44" s="45">
        <f>SUM(D45:D53)</f>
        <v>401634271</v>
      </c>
      <c r="E44" s="45">
        <f>SUM(E45:E53)</f>
        <v>362551923.97000003</v>
      </c>
      <c r="F44" s="46">
        <f t="shared" si="0"/>
        <v>0.90269170274565547</v>
      </c>
    </row>
    <row r="45" spans="2:6" x14ac:dyDescent="0.25">
      <c r="B45" s="13" t="s">
        <v>36</v>
      </c>
      <c r="C45" s="28">
        <v>248355568</v>
      </c>
      <c r="D45" s="28">
        <v>248092995</v>
      </c>
      <c r="E45" s="28">
        <v>239875221.15000001</v>
      </c>
      <c r="F45" s="23">
        <f t="shared" si="0"/>
        <v>0.96687623586470073</v>
      </c>
    </row>
    <row r="46" spans="2:6" x14ac:dyDescent="0.25">
      <c r="B46" s="13" t="s">
        <v>37</v>
      </c>
      <c r="C46" s="28">
        <v>3159210</v>
      </c>
      <c r="D46" s="28">
        <v>33196004</v>
      </c>
      <c r="E46" s="28">
        <v>26968574.900000002</v>
      </c>
      <c r="F46" s="23">
        <f t="shared" si="0"/>
        <v>0.81240425504226355</v>
      </c>
    </row>
    <row r="47" spans="2:6" x14ac:dyDescent="0.25">
      <c r="B47" s="13" t="s">
        <v>38</v>
      </c>
      <c r="C47" s="28">
        <v>0</v>
      </c>
      <c r="D47" s="28">
        <v>8423218</v>
      </c>
      <c r="E47" s="28">
        <v>6866037.1899999995</v>
      </c>
      <c r="F47" s="23">
        <f t="shared" si="0"/>
        <v>0.8151323152267933</v>
      </c>
    </row>
    <row r="48" spans="2:6" x14ac:dyDescent="0.25">
      <c r="B48" s="13" t="s">
        <v>39</v>
      </c>
      <c r="C48" s="28">
        <v>24548966</v>
      </c>
      <c r="D48" s="28">
        <v>14129220</v>
      </c>
      <c r="E48" s="28">
        <v>13301465.029999997</v>
      </c>
      <c r="F48" s="23">
        <f t="shared" si="0"/>
        <v>0.94141538103306466</v>
      </c>
    </row>
    <row r="49" spans="2:6" x14ac:dyDescent="0.25">
      <c r="B49" s="13" t="s">
        <v>40</v>
      </c>
      <c r="C49" s="28">
        <v>0</v>
      </c>
      <c r="D49" s="28">
        <v>2524</v>
      </c>
      <c r="E49" s="28">
        <v>0</v>
      </c>
      <c r="F49" s="23" t="str">
        <f t="shared" si="0"/>
        <v>%</v>
      </c>
    </row>
    <row r="50" spans="2:6" x14ac:dyDescent="0.25">
      <c r="B50" s="13" t="s">
        <v>41</v>
      </c>
      <c r="C50" s="28">
        <v>21778706</v>
      </c>
      <c r="D50" s="28">
        <v>17291706</v>
      </c>
      <c r="E50" s="28">
        <v>6832076.5500000007</v>
      </c>
      <c r="F50" s="23">
        <f t="shared" si="0"/>
        <v>0.39510714269604169</v>
      </c>
    </row>
    <row r="51" spans="2:6" x14ac:dyDescent="0.25">
      <c r="B51" s="13" t="s">
        <v>45</v>
      </c>
      <c r="C51" s="28">
        <v>73806518</v>
      </c>
      <c r="D51" s="28">
        <v>0</v>
      </c>
      <c r="E51" s="28">
        <v>0</v>
      </c>
      <c r="F51" s="23" t="str">
        <f t="shared" si="0"/>
        <v>%</v>
      </c>
    </row>
    <row r="52" spans="2:6" x14ac:dyDescent="0.25">
      <c r="B52" s="13" t="s">
        <v>46</v>
      </c>
      <c r="C52" s="28">
        <v>0</v>
      </c>
      <c r="D52" s="28">
        <v>879053</v>
      </c>
      <c r="E52" s="28">
        <v>879053</v>
      </c>
      <c r="F52" s="23">
        <f t="shared" si="0"/>
        <v>1</v>
      </c>
    </row>
    <row r="53" spans="2:6" x14ac:dyDescent="0.25">
      <c r="B53" s="13" t="s">
        <v>47</v>
      </c>
      <c r="C53" s="28">
        <v>438471580</v>
      </c>
      <c r="D53" s="28">
        <v>79619551</v>
      </c>
      <c r="E53" s="28">
        <v>67829496.150000006</v>
      </c>
      <c r="F53" s="23">
        <f t="shared" si="0"/>
        <v>0.85192010376948757</v>
      </c>
    </row>
    <row r="54" spans="2:6" x14ac:dyDescent="0.25">
      <c r="B54" s="44" t="s">
        <v>16</v>
      </c>
      <c r="C54" s="45">
        <f>+SUM(C55:C62)</f>
        <v>81805636</v>
      </c>
      <c r="D54" s="45">
        <f>+SUM(D55:D62)</f>
        <v>204092373</v>
      </c>
      <c r="E54" s="45">
        <f>+SUM(E55:E62)</f>
        <v>151968847.01999998</v>
      </c>
      <c r="F54" s="46">
        <f t="shared" si="0"/>
        <v>0.74460816338295988</v>
      </c>
    </row>
    <row r="55" spans="2:6" x14ac:dyDescent="0.25">
      <c r="B55" s="11" t="s">
        <v>36</v>
      </c>
      <c r="C55" s="27">
        <v>23552081</v>
      </c>
      <c r="D55" s="27">
        <v>44699940</v>
      </c>
      <c r="E55" s="27">
        <v>44279875</v>
      </c>
      <c r="F55" s="33">
        <f t="shared" si="0"/>
        <v>0.9906025600929218</v>
      </c>
    </row>
    <row r="56" spans="2:6" x14ac:dyDescent="0.25">
      <c r="B56" s="13" t="s">
        <v>37</v>
      </c>
      <c r="C56" s="28">
        <v>0</v>
      </c>
      <c r="D56" s="28">
        <v>5527628</v>
      </c>
      <c r="E56" s="28">
        <v>5395573</v>
      </c>
      <c r="F56" s="23">
        <f t="shared" si="0"/>
        <v>0.97611000595553821</v>
      </c>
    </row>
    <row r="57" spans="2:6" x14ac:dyDescent="0.25">
      <c r="B57" s="13" t="s">
        <v>38</v>
      </c>
      <c r="C57" s="28">
        <v>37846882</v>
      </c>
      <c r="D57" s="28">
        <v>6700229</v>
      </c>
      <c r="E57" s="28">
        <v>3621453</v>
      </c>
      <c r="F57" s="23">
        <f t="shared" si="0"/>
        <v>0.54049689943433277</v>
      </c>
    </row>
    <row r="58" spans="2:6" x14ac:dyDescent="0.25">
      <c r="B58" s="13" t="s">
        <v>39</v>
      </c>
      <c r="C58" s="28">
        <v>128000</v>
      </c>
      <c r="D58" s="28">
        <v>6340675</v>
      </c>
      <c r="E58" s="28">
        <v>5023158</v>
      </c>
      <c r="F58" s="23">
        <f t="shared" ref="F58" si="2">IF(E58=0,"%",E58/D58)</f>
        <v>0.79221187018732231</v>
      </c>
    </row>
    <row r="59" spans="2:6" x14ac:dyDescent="0.25">
      <c r="B59" s="13" t="s">
        <v>41</v>
      </c>
      <c r="C59" s="28">
        <v>2665</v>
      </c>
      <c r="D59" s="28">
        <v>4089657</v>
      </c>
      <c r="E59" s="28">
        <v>3610188</v>
      </c>
      <c r="F59" s="23">
        <f t="shared" si="0"/>
        <v>0.88276058358928389</v>
      </c>
    </row>
    <row r="60" spans="2:6" x14ac:dyDescent="0.25">
      <c r="B60" s="13" t="s">
        <v>45</v>
      </c>
      <c r="C60" s="28">
        <v>0</v>
      </c>
      <c r="D60" s="28">
        <v>4147</v>
      </c>
      <c r="E60" s="28">
        <v>4146.47</v>
      </c>
      <c r="F60" s="23">
        <f t="shared" si="0"/>
        <v>0.9998721967687485</v>
      </c>
    </row>
    <row r="61" spans="2:6" x14ac:dyDescent="0.25">
      <c r="B61" s="13" t="s">
        <v>46</v>
      </c>
      <c r="C61" s="28">
        <v>2462479</v>
      </c>
      <c r="D61" s="28">
        <v>4031306</v>
      </c>
      <c r="E61" s="28">
        <v>3456009.0800000005</v>
      </c>
      <c r="F61" s="23">
        <f t="shared" si="0"/>
        <v>0.8572926689266458</v>
      </c>
    </row>
    <row r="62" spans="2:6" x14ac:dyDescent="0.25">
      <c r="B62" s="13" t="s">
        <v>47</v>
      </c>
      <c r="C62" s="28">
        <v>17813529</v>
      </c>
      <c r="D62" s="28">
        <v>132698791</v>
      </c>
      <c r="E62" s="28">
        <v>86578444.469999999</v>
      </c>
      <c r="F62" s="23">
        <f t="shared" ref="F62" si="3">IF(E62=0,"%",E62/D62)</f>
        <v>0.65244335549372112</v>
      </c>
    </row>
    <row r="63" spans="2:6" hidden="1" x14ac:dyDescent="0.25">
      <c r="B63" s="44" t="s">
        <v>23</v>
      </c>
      <c r="C63" s="45">
        <f>+C64</f>
        <v>0</v>
      </c>
      <c r="D63" s="45">
        <f t="shared" ref="D63:E63" si="4">+D64</f>
        <v>0</v>
      </c>
      <c r="E63" s="45">
        <f t="shared" si="4"/>
        <v>0</v>
      </c>
      <c r="F63" s="57" t="str">
        <f t="shared" si="0"/>
        <v>%</v>
      </c>
    </row>
    <row r="64" spans="2:6" hidden="1" x14ac:dyDescent="0.25">
      <c r="B64" s="17"/>
      <c r="C64" s="30"/>
      <c r="D64" s="30"/>
      <c r="E64" s="30"/>
      <c r="F64" s="58" t="str">
        <f t="shared" si="0"/>
        <v>%</v>
      </c>
    </row>
    <row r="65" spans="2:6" x14ac:dyDescent="0.25">
      <c r="B65" s="44" t="s">
        <v>15</v>
      </c>
      <c r="C65" s="45">
        <f>+SUM(C66:C79)</f>
        <v>5390724</v>
      </c>
      <c r="D65" s="45">
        <f>+SUM(D66:D79)</f>
        <v>233997662</v>
      </c>
      <c r="E65" s="45">
        <f>+SUM(E66:E79)</f>
        <v>95112796.760000095</v>
      </c>
      <c r="F65" s="46">
        <f t="shared" si="0"/>
        <v>0.4064690046347561</v>
      </c>
    </row>
    <row r="66" spans="2:6" x14ac:dyDescent="0.25">
      <c r="B66" s="11" t="s">
        <v>36</v>
      </c>
      <c r="C66" s="27">
        <v>2475337</v>
      </c>
      <c r="D66" s="27">
        <v>773924</v>
      </c>
      <c r="E66" s="27">
        <v>576104.24</v>
      </c>
      <c r="F66" s="33">
        <f t="shared" si="0"/>
        <v>0.74439381644709302</v>
      </c>
    </row>
    <row r="67" spans="2:6" x14ac:dyDescent="0.25">
      <c r="B67" s="13" t="s">
        <v>37</v>
      </c>
      <c r="C67" s="28">
        <v>0</v>
      </c>
      <c r="D67" s="28">
        <v>359792</v>
      </c>
      <c r="E67" s="28">
        <v>167475.97000000003</v>
      </c>
      <c r="F67" s="23">
        <f t="shared" si="0"/>
        <v>0.46547997176146227</v>
      </c>
    </row>
    <row r="68" spans="2:6" x14ac:dyDescent="0.25">
      <c r="B68" s="13" t="s">
        <v>38</v>
      </c>
      <c r="C68" s="28">
        <v>0</v>
      </c>
      <c r="D68" s="28">
        <v>1114043</v>
      </c>
      <c r="E68" s="28">
        <v>832264.47000000009</v>
      </c>
      <c r="F68" s="23">
        <f t="shared" si="0"/>
        <v>0.74706673799844359</v>
      </c>
    </row>
    <row r="69" spans="2:6" x14ac:dyDescent="0.25">
      <c r="B69" s="13" t="s">
        <v>39</v>
      </c>
      <c r="C69" s="28">
        <v>0</v>
      </c>
      <c r="D69" s="28">
        <v>12206</v>
      </c>
      <c r="E69" s="28">
        <v>674.36</v>
      </c>
      <c r="F69" s="23">
        <f t="shared" si="0"/>
        <v>5.5248238571194493E-2</v>
      </c>
    </row>
    <row r="70" spans="2:6" x14ac:dyDescent="0.25">
      <c r="B70" s="13" t="s">
        <v>40</v>
      </c>
      <c r="C70" s="28">
        <v>0</v>
      </c>
      <c r="D70" s="28">
        <v>340431</v>
      </c>
      <c r="E70" s="28">
        <v>124291.6</v>
      </c>
      <c r="F70" s="23">
        <f t="shared" si="0"/>
        <v>0.36510071056983651</v>
      </c>
    </row>
    <row r="71" spans="2:6" x14ac:dyDescent="0.25">
      <c r="B71" s="13" t="s">
        <v>41</v>
      </c>
      <c r="C71" s="28">
        <v>0</v>
      </c>
      <c r="D71" s="28">
        <v>267863</v>
      </c>
      <c r="E71" s="28">
        <v>66033.42</v>
      </c>
      <c r="F71" s="23">
        <f t="shared" si="0"/>
        <v>0.24651937744294658</v>
      </c>
    </row>
    <row r="72" spans="2:6" x14ac:dyDescent="0.25">
      <c r="B72" s="13" t="s">
        <v>42</v>
      </c>
      <c r="C72" s="28">
        <v>0</v>
      </c>
      <c r="D72" s="28">
        <v>2040052</v>
      </c>
      <c r="E72" s="28">
        <v>659806.49000000011</v>
      </c>
      <c r="F72" s="23">
        <f t="shared" si="0"/>
        <v>0.32342630972151698</v>
      </c>
    </row>
    <row r="73" spans="2:6" x14ac:dyDescent="0.25">
      <c r="B73" s="13" t="s">
        <v>43</v>
      </c>
      <c r="C73" s="28">
        <v>0</v>
      </c>
      <c r="D73" s="28">
        <v>1505264</v>
      </c>
      <c r="E73" s="28">
        <v>935461.63</v>
      </c>
      <c r="F73" s="23">
        <f t="shared" si="0"/>
        <v>0.621460175756545</v>
      </c>
    </row>
    <row r="74" spans="2:6" x14ac:dyDescent="0.25">
      <c r="B74" s="13" t="s">
        <v>44</v>
      </c>
      <c r="C74" s="28">
        <v>0</v>
      </c>
      <c r="D74" s="28">
        <v>179355</v>
      </c>
      <c r="E74" s="28">
        <v>79222.649999999994</v>
      </c>
      <c r="F74" s="23">
        <f t="shared" si="0"/>
        <v>0.4417086225641883</v>
      </c>
    </row>
    <row r="75" spans="2:6" x14ac:dyDescent="0.25">
      <c r="B75" s="13" t="s">
        <v>45</v>
      </c>
      <c r="C75" s="28">
        <v>0</v>
      </c>
      <c r="D75" s="28">
        <v>1561740</v>
      </c>
      <c r="E75" s="28">
        <v>363797.41000000009</v>
      </c>
      <c r="F75" s="23">
        <f t="shared" si="0"/>
        <v>0.23294364618950664</v>
      </c>
    </row>
    <row r="76" spans="2:6" x14ac:dyDescent="0.25">
      <c r="B76" s="13" t="s">
        <v>49</v>
      </c>
      <c r="C76" s="28">
        <v>0</v>
      </c>
      <c r="D76" s="28">
        <v>24750</v>
      </c>
      <c r="E76" s="28">
        <v>0</v>
      </c>
      <c r="F76" s="23" t="str">
        <f t="shared" si="0"/>
        <v>%</v>
      </c>
    </row>
    <row r="77" spans="2:6" x14ac:dyDescent="0.25">
      <c r="B77" s="13" t="s">
        <v>46</v>
      </c>
      <c r="C77" s="28">
        <v>0</v>
      </c>
      <c r="D77" s="28">
        <v>6488764</v>
      </c>
      <c r="E77" s="28">
        <v>2662501.9499999997</v>
      </c>
      <c r="F77" s="23">
        <f t="shared" si="0"/>
        <v>0.41032497868623358</v>
      </c>
    </row>
    <row r="78" spans="2:6" x14ac:dyDescent="0.25">
      <c r="B78" s="13" t="s">
        <v>47</v>
      </c>
      <c r="C78" s="28">
        <v>2915387</v>
      </c>
      <c r="D78" s="28">
        <v>219329478</v>
      </c>
      <c r="E78" s="28">
        <v>88645162.570000097</v>
      </c>
      <c r="F78" s="23">
        <f t="shared" si="0"/>
        <v>0.40416438035748253</v>
      </c>
    </row>
    <row r="79" spans="2:6" hidden="1" x14ac:dyDescent="0.25">
      <c r="B79" s="13"/>
      <c r="C79" s="28"/>
      <c r="D79" s="28"/>
      <c r="E79" s="28"/>
      <c r="F79" s="23" t="str">
        <f t="shared" si="0"/>
        <v>%</v>
      </c>
    </row>
    <row r="80" spans="2:6" x14ac:dyDescent="0.25">
      <c r="B80" s="47" t="s">
        <v>3</v>
      </c>
      <c r="C80" s="48">
        <f>+C65+C63+C54+C44+C30+C22+C9</f>
        <v>6396413985</v>
      </c>
      <c r="D80" s="48">
        <f>+D65+D63+D54+D44+D30+D22+D9</f>
        <v>7666086370</v>
      </c>
      <c r="E80" s="48">
        <f>+E65+E63+E54+E44+E30+E22+E9</f>
        <v>6026940439.9399986</v>
      </c>
      <c r="F80" s="49">
        <f t="shared" si="0"/>
        <v>0.78618217289143311</v>
      </c>
    </row>
    <row r="81" spans="2:5" x14ac:dyDescent="0.2">
      <c r="B81" s="37" t="s">
        <v>30</v>
      </c>
      <c r="C81" s="9"/>
      <c r="D81" s="9"/>
      <c r="E81" s="9"/>
    </row>
  </sheetData>
  <mergeCells count="1">
    <mergeCell ref="B5:F5"/>
  </mergeCells>
  <pageMargins left="0.7" right="0.7" top="0.75" bottom="0.75" header="0.3" footer="0.3"/>
  <pageSetup paperSize="9"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47"/>
  <sheetViews>
    <sheetView showGridLines="0" zoomScale="115" zoomScaleNormal="115" workbookViewId="0">
      <selection activeCell="B20" sqref="B20"/>
    </sheetView>
  </sheetViews>
  <sheetFormatPr baseColWidth="10" defaultRowHeight="15" x14ac:dyDescent="0.25"/>
  <cols>
    <col min="2" max="2" width="108" bestFit="1" customWidth="1"/>
    <col min="3" max="4" width="12.7109375" bestFit="1" customWidth="1"/>
    <col min="5" max="5" width="15.7109375" customWidth="1"/>
    <col min="6" max="6" width="12.28515625" customWidth="1"/>
  </cols>
  <sheetData>
    <row r="5" spans="2:6" ht="52.5" customHeight="1" x14ac:dyDescent="0.25">
      <c r="B5" s="71" t="s">
        <v>32</v>
      </c>
      <c r="C5" s="71"/>
      <c r="D5" s="71"/>
      <c r="E5" s="71"/>
      <c r="F5" s="71"/>
    </row>
    <row r="7" spans="2:6" x14ac:dyDescent="0.25">
      <c r="E7" s="63"/>
      <c r="F7" s="65" t="s">
        <v>22</v>
      </c>
    </row>
    <row r="8" spans="2:6" ht="38.25" x14ac:dyDescent="0.25">
      <c r="B8" s="50" t="s">
        <v>4</v>
      </c>
      <c r="C8" s="50" t="s">
        <v>1</v>
      </c>
      <c r="D8" s="50" t="s">
        <v>2</v>
      </c>
      <c r="E8" s="52" t="s">
        <v>29</v>
      </c>
      <c r="F8" s="52" t="s">
        <v>5</v>
      </c>
    </row>
    <row r="9" spans="2:6" x14ac:dyDescent="0.25">
      <c r="B9" s="44" t="s">
        <v>20</v>
      </c>
      <c r="C9" s="45">
        <f>SUM(C10:C13)</f>
        <v>1067732</v>
      </c>
      <c r="D9" s="45">
        <f>SUM(D10:D13)</f>
        <v>1067732</v>
      </c>
      <c r="E9" s="45">
        <f>SUM(E10:E13)</f>
        <v>302243</v>
      </c>
      <c r="F9" s="46">
        <f>IF(D9=0,"%",E9/D9)</f>
        <v>0.28307009624137891</v>
      </c>
    </row>
    <row r="10" spans="2:6" x14ac:dyDescent="0.25">
      <c r="B10" s="13" t="s">
        <v>37</v>
      </c>
      <c r="C10" s="28">
        <v>56903</v>
      </c>
      <c r="D10" s="28">
        <v>26005</v>
      </c>
      <c r="E10" s="28">
        <v>0</v>
      </c>
      <c r="F10" s="35">
        <f t="shared" ref="F10:F46" si="0">IF(D10=0,"%",E10/D10)</f>
        <v>0</v>
      </c>
    </row>
    <row r="11" spans="2:6" x14ac:dyDescent="0.25">
      <c r="B11" s="13" t="s">
        <v>43</v>
      </c>
      <c r="C11" s="28">
        <v>581028</v>
      </c>
      <c r="D11" s="28">
        <v>581028</v>
      </c>
      <c r="E11" s="28">
        <v>18890</v>
      </c>
      <c r="F11" s="35">
        <f t="shared" si="0"/>
        <v>3.2511341966307991E-2</v>
      </c>
    </row>
    <row r="12" spans="2:6" x14ac:dyDescent="0.25">
      <c r="B12" s="13" t="s">
        <v>46</v>
      </c>
      <c r="C12" s="28">
        <v>70000</v>
      </c>
      <c r="D12" s="28">
        <v>0</v>
      </c>
      <c r="E12" s="28">
        <v>0</v>
      </c>
      <c r="F12" s="35" t="str">
        <f t="shared" si="0"/>
        <v>%</v>
      </c>
    </row>
    <row r="13" spans="2:6" x14ac:dyDescent="0.25">
      <c r="B13" s="13" t="s">
        <v>47</v>
      </c>
      <c r="C13" s="28">
        <v>359801</v>
      </c>
      <c r="D13" s="28">
        <v>460699</v>
      </c>
      <c r="E13" s="28">
        <v>283353</v>
      </c>
      <c r="F13" s="35">
        <f t="shared" si="0"/>
        <v>0.61505017375770299</v>
      </c>
    </row>
    <row r="14" spans="2:6" hidden="1" x14ac:dyDescent="0.25">
      <c r="B14" s="44" t="s">
        <v>19</v>
      </c>
      <c r="C14" s="45">
        <f>SUM(C15:C15)</f>
        <v>0</v>
      </c>
      <c r="D14" s="45">
        <f>SUM(D15:D15)</f>
        <v>0</v>
      </c>
      <c r="E14" s="45">
        <f>SUM(E15:E15)</f>
        <v>0</v>
      </c>
      <c r="F14" s="46" t="str">
        <f t="shared" si="0"/>
        <v>%</v>
      </c>
    </row>
    <row r="15" spans="2:6" hidden="1" x14ac:dyDescent="0.25">
      <c r="B15" s="22" t="s">
        <v>27</v>
      </c>
      <c r="C15" s="27">
        <v>0</v>
      </c>
      <c r="D15" s="27">
        <v>0</v>
      </c>
      <c r="E15" s="27">
        <v>0</v>
      </c>
      <c r="F15" s="24" t="str">
        <f t="shared" si="0"/>
        <v>%</v>
      </c>
    </row>
    <row r="16" spans="2:6" x14ac:dyDescent="0.25">
      <c r="B16" s="44" t="s">
        <v>18</v>
      </c>
      <c r="C16" s="45">
        <f>+SUM(C17:C28)</f>
        <v>261439962</v>
      </c>
      <c r="D16" s="45">
        <f>+SUM(D17:D28)</f>
        <v>235516922</v>
      </c>
      <c r="E16" s="45">
        <f>+SUM(E17:E28)</f>
        <v>102216102.11000001</v>
      </c>
      <c r="F16" s="46">
        <f t="shared" si="0"/>
        <v>0.43400746427044429</v>
      </c>
    </row>
    <row r="17" spans="2:6" x14ac:dyDescent="0.25">
      <c r="B17" s="11" t="s">
        <v>36</v>
      </c>
      <c r="C17" s="27">
        <v>250286</v>
      </c>
      <c r="D17" s="27">
        <v>256537</v>
      </c>
      <c r="E17" s="27">
        <v>13535.849999999999</v>
      </c>
      <c r="F17" s="24">
        <f t="shared" si="0"/>
        <v>5.2763733886339974E-2</v>
      </c>
    </row>
    <row r="18" spans="2:6" x14ac:dyDescent="0.25">
      <c r="B18" s="13" t="s">
        <v>37</v>
      </c>
      <c r="C18" s="28">
        <v>90968</v>
      </c>
      <c r="D18" s="28">
        <v>194668</v>
      </c>
      <c r="E18" s="28">
        <v>54251.94</v>
      </c>
      <c r="F18" s="35">
        <f t="shared" si="0"/>
        <v>0.27868956377011117</v>
      </c>
    </row>
    <row r="19" spans="2:6" x14ac:dyDescent="0.25">
      <c r="B19" s="13" t="s">
        <v>38</v>
      </c>
      <c r="C19" s="28">
        <v>26608</v>
      </c>
      <c r="D19" s="28">
        <v>174421</v>
      </c>
      <c r="E19" s="28">
        <v>64751.05</v>
      </c>
      <c r="F19" s="35">
        <f t="shared" si="0"/>
        <v>0.37123425504956398</v>
      </c>
    </row>
    <row r="20" spans="2:6" x14ac:dyDescent="0.25">
      <c r="B20" s="13" t="s">
        <v>39</v>
      </c>
      <c r="C20" s="28">
        <v>1000</v>
      </c>
      <c r="D20" s="28">
        <v>334837</v>
      </c>
      <c r="E20" s="28">
        <v>321836.76</v>
      </c>
      <c r="F20" s="35">
        <f t="shared" si="0"/>
        <v>0.96117442218153915</v>
      </c>
    </row>
    <row r="21" spans="2:6" x14ac:dyDescent="0.25">
      <c r="B21" s="13" t="s">
        <v>40</v>
      </c>
      <c r="C21" s="28">
        <v>24500</v>
      </c>
      <c r="D21" s="28">
        <v>36607</v>
      </c>
      <c r="E21" s="28">
        <v>9804.6</v>
      </c>
      <c r="F21" s="35">
        <f t="shared" si="0"/>
        <v>0.26783402081569102</v>
      </c>
    </row>
    <row r="22" spans="2:6" x14ac:dyDescent="0.25">
      <c r="B22" s="13" t="s">
        <v>41</v>
      </c>
      <c r="C22" s="28">
        <v>58008</v>
      </c>
      <c r="D22" s="28">
        <v>938157</v>
      </c>
      <c r="E22" s="28">
        <v>85545.600000000006</v>
      </c>
      <c r="F22" s="35">
        <f t="shared" si="0"/>
        <v>9.118473773579476E-2</v>
      </c>
    </row>
    <row r="23" spans="2:6" x14ac:dyDescent="0.25">
      <c r="B23" s="13" t="s">
        <v>42</v>
      </c>
      <c r="C23" s="28">
        <v>0</v>
      </c>
      <c r="D23" s="28">
        <v>20617</v>
      </c>
      <c r="E23" s="28">
        <v>9800</v>
      </c>
      <c r="F23" s="35">
        <f t="shared" si="0"/>
        <v>0.4753358878595334</v>
      </c>
    </row>
    <row r="24" spans="2:6" x14ac:dyDescent="0.25">
      <c r="B24" s="13" t="s">
        <v>43</v>
      </c>
      <c r="C24" s="28">
        <v>264000</v>
      </c>
      <c r="D24" s="28">
        <v>305522</v>
      </c>
      <c r="E24" s="28">
        <v>128244.4</v>
      </c>
      <c r="F24" s="35">
        <f t="shared" si="0"/>
        <v>0.41975504219008775</v>
      </c>
    </row>
    <row r="25" spans="2:6" x14ac:dyDescent="0.25">
      <c r="B25" s="13" t="s">
        <v>44</v>
      </c>
      <c r="C25" s="28">
        <v>0</v>
      </c>
      <c r="D25" s="28">
        <v>232512</v>
      </c>
      <c r="E25" s="28">
        <v>38353.1</v>
      </c>
      <c r="F25" s="35">
        <f t="shared" si="0"/>
        <v>0.16495105628956785</v>
      </c>
    </row>
    <row r="26" spans="2:6" x14ac:dyDescent="0.25">
      <c r="B26" s="13" t="s">
        <v>45</v>
      </c>
      <c r="C26" s="28">
        <v>0</v>
      </c>
      <c r="D26" s="28">
        <v>9298</v>
      </c>
      <c r="E26" s="28">
        <v>6797.29</v>
      </c>
      <c r="F26" s="35">
        <f t="shared" si="0"/>
        <v>0.7310486126048612</v>
      </c>
    </row>
    <row r="27" spans="2:6" x14ac:dyDescent="0.25">
      <c r="B27" s="13" t="s">
        <v>46</v>
      </c>
      <c r="C27" s="28">
        <v>105471654</v>
      </c>
      <c r="D27" s="28">
        <v>93399137</v>
      </c>
      <c r="E27" s="28">
        <v>33544311.270000007</v>
      </c>
      <c r="F27" s="35">
        <f t="shared" si="0"/>
        <v>0.35915012009158082</v>
      </c>
    </row>
    <row r="28" spans="2:6" x14ac:dyDescent="0.25">
      <c r="B28" s="13" t="s">
        <v>47</v>
      </c>
      <c r="C28" s="28">
        <v>155252938</v>
      </c>
      <c r="D28" s="28">
        <v>139614609</v>
      </c>
      <c r="E28" s="28">
        <v>67938870.25</v>
      </c>
      <c r="F28" s="35">
        <f t="shared" si="0"/>
        <v>0.4866172009979271</v>
      </c>
    </row>
    <row r="29" spans="2:6" hidden="1" x14ac:dyDescent="0.25">
      <c r="B29" s="44" t="s">
        <v>17</v>
      </c>
      <c r="C29" s="45">
        <f>+SUM(C30:C32)</f>
        <v>0</v>
      </c>
      <c r="D29" s="45">
        <f>+SUM(D30:D32)</f>
        <v>0</v>
      </c>
      <c r="E29" s="45">
        <f>+SUM(E30:E32)</f>
        <v>0</v>
      </c>
      <c r="F29" s="46" t="str">
        <f t="shared" ref="F29:F32" si="1">IF(D29=0,"%",E29/D29)</f>
        <v>%</v>
      </c>
    </row>
    <row r="30" spans="2:6" hidden="1" x14ac:dyDescent="0.25">
      <c r="B30" s="13" t="s">
        <v>25</v>
      </c>
      <c r="C30" s="28"/>
      <c r="D30" s="28"/>
      <c r="E30" s="28"/>
      <c r="F30" s="35" t="str">
        <f t="shared" si="1"/>
        <v>%</v>
      </c>
    </row>
    <row r="31" spans="2:6" hidden="1" x14ac:dyDescent="0.25">
      <c r="B31" s="13" t="s">
        <v>26</v>
      </c>
      <c r="C31" s="28"/>
      <c r="D31" s="28"/>
      <c r="E31" s="28"/>
      <c r="F31" s="35" t="str">
        <f t="shared" si="1"/>
        <v>%</v>
      </c>
    </row>
    <row r="32" spans="2:6" hidden="1" x14ac:dyDescent="0.25">
      <c r="B32" s="13" t="s">
        <v>27</v>
      </c>
      <c r="C32" s="28"/>
      <c r="D32" s="28"/>
      <c r="E32" s="28"/>
      <c r="F32" s="35" t="str">
        <f t="shared" si="1"/>
        <v>%</v>
      </c>
    </row>
    <row r="33" spans="2:6" x14ac:dyDescent="0.25">
      <c r="B33" s="44" t="s">
        <v>16</v>
      </c>
      <c r="C33" s="45">
        <f>+SUM(C34:C37)</f>
        <v>0</v>
      </c>
      <c r="D33" s="45">
        <f>+SUM(D34:D37)</f>
        <v>5898773</v>
      </c>
      <c r="E33" s="45">
        <f>+SUM(E34:E37)</f>
        <v>5553163.0300000003</v>
      </c>
      <c r="F33" s="46">
        <f t="shared" si="0"/>
        <v>0.94140985421883505</v>
      </c>
    </row>
    <row r="34" spans="2:6" x14ac:dyDescent="0.25">
      <c r="B34" s="11" t="s">
        <v>38</v>
      </c>
      <c r="C34" s="27">
        <v>0</v>
      </c>
      <c r="D34" s="27">
        <v>200000</v>
      </c>
      <c r="E34" s="27">
        <v>87066</v>
      </c>
      <c r="F34" s="35">
        <f t="shared" si="0"/>
        <v>0.43532999999999999</v>
      </c>
    </row>
    <row r="35" spans="2:6" x14ac:dyDescent="0.25">
      <c r="B35" s="42" t="s">
        <v>40</v>
      </c>
      <c r="C35" s="43">
        <v>0</v>
      </c>
      <c r="D35" s="43">
        <v>7111</v>
      </c>
      <c r="E35" s="43">
        <v>4008</v>
      </c>
      <c r="F35" s="35">
        <f t="shared" si="0"/>
        <v>0.56363380677823094</v>
      </c>
    </row>
    <row r="36" spans="2:6" x14ac:dyDescent="0.25">
      <c r="B36" s="42" t="s">
        <v>46</v>
      </c>
      <c r="C36" s="43">
        <v>0</v>
      </c>
      <c r="D36" s="43">
        <v>1492810</v>
      </c>
      <c r="E36" s="43">
        <v>1350854.03</v>
      </c>
      <c r="F36" s="35">
        <f t="shared" si="0"/>
        <v>0.90490687361419075</v>
      </c>
    </row>
    <row r="37" spans="2:6" x14ac:dyDescent="0.25">
      <c r="B37" s="42" t="s">
        <v>47</v>
      </c>
      <c r="C37" s="43">
        <v>0</v>
      </c>
      <c r="D37" s="43">
        <v>4198852</v>
      </c>
      <c r="E37" s="43">
        <v>4111235</v>
      </c>
      <c r="F37" s="35">
        <f t="shared" si="0"/>
        <v>0.97913310590609048</v>
      </c>
    </row>
    <row r="38" spans="2:6" x14ac:dyDescent="0.25">
      <c r="B38" s="44" t="s">
        <v>15</v>
      </c>
      <c r="C38" s="45">
        <f>+SUM(C39:C45)</f>
        <v>0</v>
      </c>
      <c r="D38" s="45">
        <f>+SUM(D39:D45)</f>
        <v>12031928</v>
      </c>
      <c r="E38" s="45">
        <f>+SUM(E39:E45)</f>
        <v>7795265.4000000004</v>
      </c>
      <c r="F38" s="46">
        <f t="shared" si="0"/>
        <v>0.64788165288223143</v>
      </c>
    </row>
    <row r="39" spans="2:6" x14ac:dyDescent="0.25">
      <c r="B39" s="13" t="s">
        <v>37</v>
      </c>
      <c r="C39" s="27">
        <v>0</v>
      </c>
      <c r="D39" s="27">
        <v>343550</v>
      </c>
      <c r="E39" s="27">
        <v>63450</v>
      </c>
      <c r="F39" s="35">
        <f t="shared" si="0"/>
        <v>0.18468927375927813</v>
      </c>
    </row>
    <row r="40" spans="2:6" x14ac:dyDescent="0.25">
      <c r="B40" s="13" t="s">
        <v>43</v>
      </c>
      <c r="C40" s="28">
        <v>0</v>
      </c>
      <c r="D40" s="28">
        <v>23814</v>
      </c>
      <c r="E40" s="28">
        <v>14363.9</v>
      </c>
      <c r="F40" s="35">
        <f t="shared" si="0"/>
        <v>0.60317040396405475</v>
      </c>
    </row>
    <row r="41" spans="2:6" x14ac:dyDescent="0.25">
      <c r="B41" s="13" t="s">
        <v>44</v>
      </c>
      <c r="C41" s="28">
        <v>0</v>
      </c>
      <c r="D41" s="28">
        <v>7075</v>
      </c>
      <c r="E41" s="28">
        <v>7039.23</v>
      </c>
      <c r="F41" s="35">
        <f t="shared" ref="F41:F42" si="2">IF(D41=0,"%",E41/D41)</f>
        <v>0.99494416961130738</v>
      </c>
    </row>
    <row r="42" spans="2:6" x14ac:dyDescent="0.25">
      <c r="B42" s="13" t="s">
        <v>46</v>
      </c>
      <c r="C42" s="28">
        <v>0</v>
      </c>
      <c r="D42" s="28">
        <v>5379599</v>
      </c>
      <c r="E42" s="28">
        <v>3456032.03</v>
      </c>
      <c r="F42" s="35">
        <f t="shared" si="2"/>
        <v>0.64243301963585009</v>
      </c>
    </row>
    <row r="43" spans="2:6" x14ac:dyDescent="0.25">
      <c r="B43" s="13" t="s">
        <v>47</v>
      </c>
      <c r="C43" s="28">
        <v>0</v>
      </c>
      <c r="D43" s="28">
        <v>6277890</v>
      </c>
      <c r="E43" s="28">
        <v>4254380.24</v>
      </c>
      <c r="F43" s="35">
        <f t="shared" si="0"/>
        <v>0.67767677356564071</v>
      </c>
    </row>
    <row r="44" spans="2:6" hidden="1" x14ac:dyDescent="0.25">
      <c r="B44" s="13"/>
      <c r="C44" s="28"/>
      <c r="D44" s="28"/>
      <c r="E44" s="28"/>
      <c r="F44" s="35" t="str">
        <f t="shared" si="0"/>
        <v>%</v>
      </c>
    </row>
    <row r="45" spans="2:6" hidden="1" x14ac:dyDescent="0.25">
      <c r="B45" s="13"/>
      <c r="C45" s="29"/>
      <c r="D45" s="29"/>
      <c r="E45" s="29"/>
      <c r="F45" s="35" t="str">
        <f t="shared" si="0"/>
        <v>%</v>
      </c>
    </row>
    <row r="46" spans="2:6" x14ac:dyDescent="0.25">
      <c r="B46" s="47" t="s">
        <v>3</v>
      </c>
      <c r="C46" s="48">
        <f>+C38+C33+C29+C16+C14+C9</f>
        <v>262507694</v>
      </c>
      <c r="D46" s="48">
        <f>+D38+D33+D29+D16+D14+D9</f>
        <v>254515355</v>
      </c>
      <c r="E46" s="48">
        <f>+E38+E33+E29+E16+E14+E9</f>
        <v>115866773.54000002</v>
      </c>
      <c r="F46" s="49">
        <f t="shared" si="0"/>
        <v>0.45524472792614035</v>
      </c>
    </row>
    <row r="47" spans="2:6" x14ac:dyDescent="0.25">
      <c r="B47" s="37" t="s">
        <v>30</v>
      </c>
    </row>
  </sheetData>
  <mergeCells count="1">
    <mergeCell ref="B5:F5"/>
  </mergeCells>
  <pageMargins left="0.7" right="0.7" top="0.75" bottom="0.75" header="0.3" footer="0.3"/>
  <pageSetup paperSize="9"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showGridLines="0" zoomScaleNormal="100" workbookViewId="0">
      <selection activeCell="B2" sqref="B2:F2"/>
    </sheetView>
  </sheetViews>
  <sheetFormatPr baseColWidth="10" defaultRowHeight="15" x14ac:dyDescent="0.25"/>
  <cols>
    <col min="2" max="2" width="68.140625" customWidth="1"/>
    <col min="5" max="5" width="12.42578125" customWidth="1"/>
  </cols>
  <sheetData>
    <row r="2" spans="2:6" ht="70.5" customHeight="1" x14ac:dyDescent="0.25">
      <c r="B2" s="71" t="s">
        <v>8</v>
      </c>
      <c r="C2" s="71"/>
      <c r="D2" s="71"/>
      <c r="E2" s="71"/>
      <c r="F2" s="71"/>
    </row>
    <row r="5" spans="2:6" ht="38.25" x14ac:dyDescent="0.25">
      <c r="B5" s="8" t="s">
        <v>4</v>
      </c>
      <c r="C5" s="8" t="s">
        <v>1</v>
      </c>
      <c r="D5" s="8" t="s">
        <v>2</v>
      </c>
      <c r="E5" s="10" t="s">
        <v>7</v>
      </c>
      <c r="F5" s="10" t="s">
        <v>5</v>
      </c>
    </row>
    <row r="6" spans="2:6" x14ac:dyDescent="0.25">
      <c r="B6" s="2" t="s">
        <v>0</v>
      </c>
      <c r="C6" s="3">
        <f>+SUM(C7:C8)</f>
        <v>0</v>
      </c>
      <c r="D6" s="3">
        <f t="shared" ref="D6:E6" si="0">+SUM(D7:D8)</f>
        <v>0</v>
      </c>
      <c r="E6" s="3">
        <f t="shared" si="0"/>
        <v>0</v>
      </c>
      <c r="F6" s="6" t="e">
        <f>E6/D6</f>
        <v>#DIV/0!</v>
      </c>
    </row>
    <row r="7" spans="2:6" x14ac:dyDescent="0.25">
      <c r="B7" s="22"/>
      <c r="C7" s="12"/>
      <c r="D7" s="12"/>
      <c r="E7" s="12"/>
      <c r="F7" s="19" t="e">
        <f>E7/D7</f>
        <v>#DIV/0!</v>
      </c>
    </row>
    <row r="8" spans="2:6" x14ac:dyDescent="0.25">
      <c r="B8" s="14"/>
      <c r="C8" s="15"/>
      <c r="D8" s="15"/>
      <c r="E8" s="15"/>
      <c r="F8" s="20" t="e">
        <f>E8/D8</f>
        <v>#DIV/0!</v>
      </c>
    </row>
    <row r="9" spans="2:6" x14ac:dyDescent="0.25">
      <c r="B9" s="4" t="s">
        <v>3</v>
      </c>
      <c r="C9" s="5">
        <f>+C6</f>
        <v>0</v>
      </c>
      <c r="D9" s="5">
        <f t="shared" ref="D9:E9" si="1">+D6</f>
        <v>0</v>
      </c>
      <c r="E9" s="5">
        <f t="shared" si="1"/>
        <v>0</v>
      </c>
      <c r="F9" s="7" t="e">
        <f>E9/D9</f>
        <v>#DIV/0!</v>
      </c>
    </row>
    <row r="10" spans="2:6" x14ac:dyDescent="0.25">
      <c r="B10" s="1" t="s">
        <v>6</v>
      </c>
    </row>
  </sheetData>
  <mergeCells count="1">
    <mergeCell ref="B2:F2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23"/>
  <sheetViews>
    <sheetView showGridLines="0" zoomScale="120" zoomScaleNormal="120" workbookViewId="0">
      <selection activeCell="B8" sqref="B8"/>
    </sheetView>
  </sheetViews>
  <sheetFormatPr baseColWidth="10" defaultRowHeight="15" x14ac:dyDescent="0.25"/>
  <cols>
    <col min="2" max="2" width="82.28515625" bestFit="1" customWidth="1"/>
    <col min="3" max="4" width="14.140625" bestFit="1" customWidth="1"/>
    <col min="5" max="5" width="15.7109375" customWidth="1"/>
    <col min="6" max="6" width="12.28515625" customWidth="1"/>
  </cols>
  <sheetData>
    <row r="5" spans="2:6" ht="75" customHeight="1" x14ac:dyDescent="0.25">
      <c r="B5" s="71" t="s">
        <v>33</v>
      </c>
      <c r="C5" s="71"/>
      <c r="D5" s="71"/>
      <c r="E5" s="71"/>
      <c r="F5" s="71"/>
    </row>
    <row r="7" spans="2:6" x14ac:dyDescent="0.25">
      <c r="E7" s="63"/>
      <c r="F7" s="65" t="s">
        <v>22</v>
      </c>
    </row>
    <row r="8" spans="2:6" ht="38.25" x14ac:dyDescent="0.25">
      <c r="B8" s="50" t="s">
        <v>4</v>
      </c>
      <c r="C8" s="50" t="s">
        <v>1</v>
      </c>
      <c r="D8" s="50" t="s">
        <v>2</v>
      </c>
      <c r="E8" s="52" t="s">
        <v>29</v>
      </c>
      <c r="F8" s="52" t="s">
        <v>5</v>
      </c>
    </row>
    <row r="9" spans="2:6" x14ac:dyDescent="0.25">
      <c r="B9" s="44" t="s">
        <v>20</v>
      </c>
      <c r="C9" s="45">
        <f>+C10</f>
        <v>0</v>
      </c>
      <c r="D9" s="45">
        <f t="shared" ref="D9:E9" si="0">+D10</f>
        <v>87277430</v>
      </c>
      <c r="E9" s="45">
        <f t="shared" si="0"/>
        <v>73100966.50999999</v>
      </c>
      <c r="F9" s="46">
        <f t="shared" ref="F9:F10" si="1">IF(E9=0,"%",E9/D9)</f>
        <v>0.83757010844613544</v>
      </c>
    </row>
    <row r="10" spans="2:6" x14ac:dyDescent="0.25">
      <c r="B10" s="11" t="s">
        <v>47</v>
      </c>
      <c r="C10" s="27">
        <v>0</v>
      </c>
      <c r="D10" s="27">
        <v>87277430</v>
      </c>
      <c r="E10" s="27">
        <v>73100966.50999999</v>
      </c>
      <c r="F10" s="24">
        <f t="shared" si="1"/>
        <v>0.83757010844613544</v>
      </c>
    </row>
    <row r="11" spans="2:6" x14ac:dyDescent="0.25">
      <c r="B11" s="44" t="s">
        <v>18</v>
      </c>
      <c r="C11" s="45">
        <f>SUM(C12:C13)</f>
        <v>651708774</v>
      </c>
      <c r="D11" s="45">
        <f t="shared" ref="D11:E11" si="2">SUM(D12:D13)</f>
        <v>4948506994</v>
      </c>
      <c r="E11" s="45">
        <f t="shared" si="2"/>
        <v>4375549125.630003</v>
      </c>
      <c r="F11" s="46">
        <f t="shared" ref="F11:F13" si="3">IF(E11=0,"%",E11/D11)</f>
        <v>0.88421601322081567</v>
      </c>
    </row>
    <row r="12" spans="2:6" x14ac:dyDescent="0.25">
      <c r="B12" s="11" t="s">
        <v>45</v>
      </c>
      <c r="C12" s="27">
        <v>0</v>
      </c>
      <c r="D12" s="27">
        <v>1262123</v>
      </c>
      <c r="E12" s="27">
        <v>407029</v>
      </c>
      <c r="F12" s="24">
        <f t="shared" si="3"/>
        <v>0.32249550955017853</v>
      </c>
    </row>
    <row r="13" spans="2:6" x14ac:dyDescent="0.25">
      <c r="B13" s="68" t="s">
        <v>47</v>
      </c>
      <c r="C13" s="69">
        <v>651708774</v>
      </c>
      <c r="D13" s="69">
        <v>4947244871</v>
      </c>
      <c r="E13" s="69">
        <v>4375142096.630003</v>
      </c>
      <c r="F13" s="24">
        <f t="shared" si="3"/>
        <v>0.88435931729929584</v>
      </c>
    </row>
    <row r="14" spans="2:6" x14ac:dyDescent="0.25">
      <c r="B14" s="44" t="s">
        <v>17</v>
      </c>
      <c r="C14" s="45">
        <f>++C15</f>
        <v>0</v>
      </c>
      <c r="D14" s="45">
        <f t="shared" ref="D14:E16" si="4">++D15</f>
        <v>47035043</v>
      </c>
      <c r="E14" s="45">
        <f t="shared" si="4"/>
        <v>46506850.079999998</v>
      </c>
      <c r="F14" s="46">
        <f t="shared" ref="F14:F15" si="5">IF(E14=0,"%",E14/D14)</f>
        <v>0.98877022563793548</v>
      </c>
    </row>
    <row r="15" spans="2:6" x14ac:dyDescent="0.25">
      <c r="B15" s="11" t="s">
        <v>47</v>
      </c>
      <c r="C15" s="27">
        <v>0</v>
      </c>
      <c r="D15" s="27">
        <v>47035043</v>
      </c>
      <c r="E15" s="27">
        <v>46506850.079999998</v>
      </c>
      <c r="F15" s="24">
        <f t="shared" si="5"/>
        <v>0.98877022563793548</v>
      </c>
    </row>
    <row r="16" spans="2:6" x14ac:dyDescent="0.25">
      <c r="B16" s="44" t="s">
        <v>16</v>
      </c>
      <c r="C16" s="45">
        <f>++C17</f>
        <v>0</v>
      </c>
      <c r="D16" s="45">
        <f t="shared" si="4"/>
        <v>183410150</v>
      </c>
      <c r="E16" s="45">
        <f t="shared" si="4"/>
        <v>178198633</v>
      </c>
      <c r="F16" s="46">
        <f t="shared" ref="F16:F17" si="6">IF(E16=0,"%",E16/D16)</f>
        <v>0.9715854493330931</v>
      </c>
    </row>
    <row r="17" spans="2:6" x14ac:dyDescent="0.25">
      <c r="B17" s="11" t="s">
        <v>47</v>
      </c>
      <c r="C17" s="27">
        <v>0</v>
      </c>
      <c r="D17" s="27">
        <v>183410150</v>
      </c>
      <c r="E17" s="27">
        <v>178198633</v>
      </c>
      <c r="F17" s="24">
        <f t="shared" si="6"/>
        <v>0.9715854493330931</v>
      </c>
    </row>
    <row r="18" spans="2:6" x14ac:dyDescent="0.25">
      <c r="B18" s="44" t="s">
        <v>15</v>
      </c>
      <c r="C18" s="45">
        <f>SUM(C19:C21)</f>
        <v>760509584</v>
      </c>
      <c r="D18" s="45">
        <f t="shared" ref="D18:E18" si="7">SUM(D19:D21)</f>
        <v>809172051</v>
      </c>
      <c r="E18" s="45">
        <f t="shared" si="7"/>
        <v>338662493.52000004</v>
      </c>
      <c r="F18" s="46">
        <f t="shared" ref="F18:F21" si="8">IF(E18=0,"%",E18/D18)</f>
        <v>0.41852964780663199</v>
      </c>
    </row>
    <row r="19" spans="2:6" x14ac:dyDescent="0.25">
      <c r="B19" s="11" t="s">
        <v>37</v>
      </c>
      <c r="C19" s="27">
        <v>50715755</v>
      </c>
      <c r="D19" s="27">
        <v>93181443</v>
      </c>
      <c r="E19" s="27">
        <v>67760432.450000003</v>
      </c>
      <c r="F19" s="24">
        <f t="shared" si="8"/>
        <v>0.72718805663913144</v>
      </c>
    </row>
    <row r="20" spans="2:6" x14ac:dyDescent="0.25">
      <c r="B20" s="70" t="s">
        <v>43</v>
      </c>
      <c r="C20" s="69">
        <v>3477541</v>
      </c>
      <c r="D20" s="69">
        <v>3307580</v>
      </c>
      <c r="E20" s="69">
        <v>2049962</v>
      </c>
      <c r="F20" s="24">
        <f t="shared" si="8"/>
        <v>0.61977699707943568</v>
      </c>
    </row>
    <row r="21" spans="2:6" x14ac:dyDescent="0.25">
      <c r="B21" s="70" t="s">
        <v>47</v>
      </c>
      <c r="C21" s="69">
        <v>706316288</v>
      </c>
      <c r="D21" s="69">
        <v>712683028</v>
      </c>
      <c r="E21" s="69">
        <v>268852099.07000005</v>
      </c>
      <c r="F21" s="24">
        <f t="shared" si="8"/>
        <v>0.37723937361673787</v>
      </c>
    </row>
    <row r="22" spans="2:6" x14ac:dyDescent="0.25">
      <c r="B22" s="47" t="s">
        <v>3</v>
      </c>
      <c r="C22" s="48">
        <f>+C18+C16+C14+C11+C9</f>
        <v>1412218358</v>
      </c>
      <c r="D22" s="48">
        <f>+D18+D16+D14+D11+D9</f>
        <v>6075401668</v>
      </c>
      <c r="E22" s="48">
        <f>+E18+E16+E14+E11+E9</f>
        <v>5012018068.7400036</v>
      </c>
      <c r="F22" s="49">
        <f t="shared" ref="F22" si="9">IF(D22=0,"%",E22/D22)</f>
        <v>0.82496900495304071</v>
      </c>
    </row>
    <row r="23" spans="2:6" x14ac:dyDescent="0.25">
      <c r="B23" s="37" t="s">
        <v>30</v>
      </c>
    </row>
  </sheetData>
  <mergeCells count="1">
    <mergeCell ref="B5:F5"/>
  </mergeCells>
  <pageMargins left="0.7" right="0.7" top="0.75" bottom="0.75" header="0.3" footer="0.3"/>
  <pageSetup paperSize="9" scale="7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43"/>
  <sheetViews>
    <sheetView showGridLines="0" zoomScale="120" zoomScaleNormal="120" workbookViewId="0">
      <selection activeCell="B8" sqref="B8"/>
    </sheetView>
  </sheetViews>
  <sheetFormatPr baseColWidth="10" defaultRowHeight="15" x14ac:dyDescent="0.25"/>
  <cols>
    <col min="2" max="2" width="110.5703125" bestFit="1" customWidth="1"/>
    <col min="3" max="4" width="14.140625" bestFit="1" customWidth="1"/>
    <col min="5" max="5" width="15.7109375" customWidth="1"/>
    <col min="6" max="6" width="12.28515625" customWidth="1"/>
  </cols>
  <sheetData>
    <row r="5" spans="2:6" ht="60" customHeight="1" x14ac:dyDescent="0.25">
      <c r="B5" s="71" t="s">
        <v>34</v>
      </c>
      <c r="C5" s="71"/>
      <c r="D5" s="71"/>
      <c r="E5" s="71"/>
      <c r="F5" s="71"/>
    </row>
    <row r="7" spans="2:6" x14ac:dyDescent="0.25">
      <c r="E7" s="63"/>
      <c r="F7" s="65" t="s">
        <v>22</v>
      </c>
    </row>
    <row r="8" spans="2:6" ht="38.25" x14ac:dyDescent="0.25">
      <c r="B8" s="50" t="s">
        <v>4</v>
      </c>
      <c r="C8" s="50" t="s">
        <v>1</v>
      </c>
      <c r="D8" s="50" t="s">
        <v>2</v>
      </c>
      <c r="E8" s="52" t="s">
        <v>29</v>
      </c>
      <c r="F8" s="52" t="s">
        <v>5</v>
      </c>
    </row>
    <row r="9" spans="2:6" x14ac:dyDescent="0.25">
      <c r="B9" s="44" t="s">
        <v>20</v>
      </c>
      <c r="C9" s="45">
        <f>+C10</f>
        <v>0</v>
      </c>
      <c r="D9" s="45">
        <f t="shared" ref="D9:E9" si="0">+D10</f>
        <v>1067605</v>
      </c>
      <c r="E9" s="45">
        <f t="shared" si="0"/>
        <v>979938</v>
      </c>
      <c r="F9" s="46">
        <f t="shared" ref="F9:F42" si="1">IF(E9=0,"%",E9/D9)</f>
        <v>0.91788442354616173</v>
      </c>
    </row>
    <row r="10" spans="2:6" x14ac:dyDescent="0.25">
      <c r="B10" s="26" t="s">
        <v>47</v>
      </c>
      <c r="C10" s="27">
        <v>0</v>
      </c>
      <c r="D10" s="27">
        <v>1067605</v>
      </c>
      <c r="E10" s="27">
        <v>979938</v>
      </c>
      <c r="F10" s="24">
        <f t="shared" si="1"/>
        <v>0.91788442354616173</v>
      </c>
    </row>
    <row r="11" spans="2:6" x14ac:dyDescent="0.25">
      <c r="B11" s="44" t="s">
        <v>18</v>
      </c>
      <c r="C11" s="45">
        <f>+SUM(C12:C24)</f>
        <v>36407768</v>
      </c>
      <c r="D11" s="45">
        <f>+SUM(D12:D24)</f>
        <v>653417598</v>
      </c>
      <c r="E11" s="45">
        <f>+SUM(E12:E24)</f>
        <v>401339967.18000013</v>
      </c>
      <c r="F11" s="46">
        <f t="shared" ref="F11:F12" si="2">IF(E11=0,"%",E11/D11)</f>
        <v>0.61421664860027247</v>
      </c>
    </row>
    <row r="12" spans="2:6" x14ac:dyDescent="0.25">
      <c r="B12" s="26" t="s">
        <v>36</v>
      </c>
      <c r="C12" s="27">
        <v>50000</v>
      </c>
      <c r="D12" s="27">
        <v>34932216</v>
      </c>
      <c r="E12" s="27">
        <v>21896308.899999991</v>
      </c>
      <c r="F12" s="24">
        <f t="shared" si="2"/>
        <v>0.62682278444631145</v>
      </c>
    </row>
    <row r="13" spans="2:6" x14ac:dyDescent="0.25">
      <c r="B13" s="25" t="s">
        <v>37</v>
      </c>
      <c r="C13" s="28">
        <v>1166086</v>
      </c>
      <c r="D13" s="28">
        <v>66379831</v>
      </c>
      <c r="E13" s="28">
        <v>48363304.150000013</v>
      </c>
      <c r="F13" s="35">
        <f t="shared" si="1"/>
        <v>0.72858432179497434</v>
      </c>
    </row>
    <row r="14" spans="2:6" x14ac:dyDescent="0.25">
      <c r="B14" s="25" t="s">
        <v>38</v>
      </c>
      <c r="C14" s="28">
        <v>5000</v>
      </c>
      <c r="D14" s="28">
        <v>2786652</v>
      </c>
      <c r="E14" s="28">
        <v>1656780.77</v>
      </c>
      <c r="F14" s="35">
        <f t="shared" si="1"/>
        <v>0.59454168299450383</v>
      </c>
    </row>
    <row r="15" spans="2:6" x14ac:dyDescent="0.25">
      <c r="B15" s="25" t="s">
        <v>39</v>
      </c>
      <c r="C15" s="28">
        <v>0</v>
      </c>
      <c r="D15" s="28">
        <v>447762</v>
      </c>
      <c r="E15" s="28">
        <v>188851.06000000003</v>
      </c>
      <c r="F15" s="35">
        <f t="shared" si="1"/>
        <v>0.42176660815343869</v>
      </c>
    </row>
    <row r="16" spans="2:6" x14ac:dyDescent="0.25">
      <c r="B16" s="25" t="s">
        <v>40</v>
      </c>
      <c r="C16" s="28">
        <v>687613</v>
      </c>
      <c r="D16" s="28">
        <v>17184125</v>
      </c>
      <c r="E16" s="28">
        <v>10980692.15</v>
      </c>
      <c r="F16" s="35">
        <f t="shared" si="1"/>
        <v>0.63900211095997039</v>
      </c>
    </row>
    <row r="17" spans="2:6" x14ac:dyDescent="0.25">
      <c r="B17" s="25" t="s">
        <v>41</v>
      </c>
      <c r="C17" s="28">
        <v>152671</v>
      </c>
      <c r="D17" s="28">
        <v>37913399</v>
      </c>
      <c r="E17" s="28">
        <v>16958529.819999997</v>
      </c>
      <c r="F17" s="35">
        <f t="shared" si="1"/>
        <v>0.44729647742741285</v>
      </c>
    </row>
    <row r="18" spans="2:6" x14ac:dyDescent="0.25">
      <c r="B18" s="25" t="s">
        <v>42</v>
      </c>
      <c r="C18" s="28">
        <v>0</v>
      </c>
      <c r="D18" s="28">
        <v>0</v>
      </c>
      <c r="E18" s="28">
        <v>0</v>
      </c>
      <c r="F18" s="35" t="str">
        <f t="shared" si="1"/>
        <v>%</v>
      </c>
    </row>
    <row r="19" spans="2:6" x14ac:dyDescent="0.25">
      <c r="B19" s="25" t="s">
        <v>43</v>
      </c>
      <c r="C19" s="28">
        <v>0</v>
      </c>
      <c r="D19" s="28">
        <v>37107936</v>
      </c>
      <c r="E19" s="28">
        <v>31083367.370000005</v>
      </c>
      <c r="F19" s="35">
        <f t="shared" si="1"/>
        <v>0.83764743396129615</v>
      </c>
    </row>
    <row r="20" spans="2:6" x14ac:dyDescent="0.25">
      <c r="B20" s="25" t="s">
        <v>44</v>
      </c>
      <c r="C20" s="28">
        <v>0</v>
      </c>
      <c r="D20" s="28">
        <v>433537</v>
      </c>
      <c r="E20" s="28">
        <v>389714.15</v>
      </c>
      <c r="F20" s="35">
        <f t="shared" si="1"/>
        <v>0.89891785476210806</v>
      </c>
    </row>
    <row r="21" spans="2:6" x14ac:dyDescent="0.25">
      <c r="B21" s="25" t="s">
        <v>45</v>
      </c>
      <c r="C21" s="28">
        <v>140917</v>
      </c>
      <c r="D21" s="28">
        <v>1387771</v>
      </c>
      <c r="E21" s="28">
        <v>578482.52</v>
      </c>
      <c r="F21" s="35">
        <f t="shared" si="1"/>
        <v>0.41684292293180936</v>
      </c>
    </row>
    <row r="22" spans="2:6" x14ac:dyDescent="0.25">
      <c r="B22" s="25" t="s">
        <v>48</v>
      </c>
      <c r="C22" s="28">
        <v>0</v>
      </c>
      <c r="D22" s="28">
        <v>14947</v>
      </c>
      <c r="E22" s="28">
        <v>14811.75</v>
      </c>
      <c r="F22" s="35">
        <f t="shared" si="1"/>
        <v>0.99095136147721952</v>
      </c>
    </row>
    <row r="23" spans="2:6" x14ac:dyDescent="0.25">
      <c r="B23" s="25" t="s">
        <v>46</v>
      </c>
      <c r="C23" s="28">
        <v>4810838</v>
      </c>
      <c r="D23" s="28">
        <v>4596374</v>
      </c>
      <c r="E23" s="28">
        <v>256928.49000000002</v>
      </c>
      <c r="F23" s="35">
        <f t="shared" si="1"/>
        <v>5.5898081835812317E-2</v>
      </c>
    </row>
    <row r="24" spans="2:6" x14ac:dyDescent="0.25">
      <c r="B24" s="25" t="s">
        <v>47</v>
      </c>
      <c r="C24" s="28">
        <v>29394643</v>
      </c>
      <c r="D24" s="28">
        <v>450233048</v>
      </c>
      <c r="E24" s="28">
        <v>268972196.05000013</v>
      </c>
      <c r="F24" s="35">
        <f t="shared" si="1"/>
        <v>0.59740660363519149</v>
      </c>
    </row>
    <row r="25" spans="2:6" x14ac:dyDescent="0.25">
      <c r="B25" s="44" t="s">
        <v>17</v>
      </c>
      <c r="C25" s="45">
        <f>SUM(C26:C27)</f>
        <v>0</v>
      </c>
      <c r="D25" s="45">
        <f t="shared" ref="D25:E25" si="3">SUM(D26:D27)</f>
        <v>0</v>
      </c>
      <c r="E25" s="45">
        <f t="shared" si="3"/>
        <v>0</v>
      </c>
      <c r="F25" s="46" t="str">
        <f t="shared" ref="F25:F26" si="4">IF(E25=0,"%",E25/D25)</f>
        <v>%</v>
      </c>
    </row>
    <row r="26" spans="2:6" hidden="1" x14ac:dyDescent="0.25">
      <c r="B26" s="25" t="s">
        <v>24</v>
      </c>
      <c r="C26" s="28"/>
      <c r="D26" s="28">
        <v>0</v>
      </c>
      <c r="E26" s="28">
        <v>0</v>
      </c>
      <c r="F26" s="35" t="str">
        <f t="shared" si="4"/>
        <v>%</v>
      </c>
    </row>
    <row r="27" spans="2:6" x14ac:dyDescent="0.25">
      <c r="B27" s="66" t="s">
        <v>27</v>
      </c>
      <c r="C27" s="67">
        <v>0</v>
      </c>
      <c r="D27" s="67">
        <v>0</v>
      </c>
      <c r="E27" s="67">
        <v>0</v>
      </c>
      <c r="F27" s="35" t="str">
        <f t="shared" si="1"/>
        <v>%</v>
      </c>
    </row>
    <row r="28" spans="2:6" x14ac:dyDescent="0.25">
      <c r="B28" s="44" t="s">
        <v>16</v>
      </c>
      <c r="C28" s="45">
        <f>+C29</f>
        <v>0</v>
      </c>
      <c r="D28" s="45">
        <f t="shared" ref="D28:E28" si="5">+D29</f>
        <v>13000</v>
      </c>
      <c r="E28" s="45">
        <f t="shared" si="5"/>
        <v>12700</v>
      </c>
      <c r="F28" s="46">
        <f t="shared" si="1"/>
        <v>0.97692307692307689</v>
      </c>
    </row>
    <row r="29" spans="2:6" x14ac:dyDescent="0.25">
      <c r="B29" s="25" t="s">
        <v>47</v>
      </c>
      <c r="C29" s="28">
        <v>0</v>
      </c>
      <c r="D29" s="28">
        <v>13000</v>
      </c>
      <c r="E29" s="28">
        <v>12700</v>
      </c>
      <c r="F29" s="35">
        <f t="shared" si="1"/>
        <v>0.97692307692307689</v>
      </c>
    </row>
    <row r="30" spans="2:6" x14ac:dyDescent="0.25">
      <c r="B30" s="44" t="s">
        <v>15</v>
      </c>
      <c r="C30" s="45">
        <f>+SUM(C31:C41)</f>
        <v>0</v>
      </c>
      <c r="D30" s="45">
        <f>+SUM(D31:D41)</f>
        <v>67861138</v>
      </c>
      <c r="E30" s="45">
        <f>+SUM(E31:E41)</f>
        <v>17061645.870000005</v>
      </c>
      <c r="F30" s="46">
        <f t="shared" si="1"/>
        <v>0.25141997869237037</v>
      </c>
    </row>
    <row r="31" spans="2:6" x14ac:dyDescent="0.25">
      <c r="B31" s="26" t="s">
        <v>36</v>
      </c>
      <c r="C31" s="27">
        <v>0</v>
      </c>
      <c r="D31" s="27">
        <v>2559433</v>
      </c>
      <c r="E31" s="27">
        <v>814223.9</v>
      </c>
      <c r="F31" s="24">
        <f t="shared" si="1"/>
        <v>0.31812667102440267</v>
      </c>
    </row>
    <row r="32" spans="2:6" x14ac:dyDescent="0.25">
      <c r="B32" s="25" t="s">
        <v>37</v>
      </c>
      <c r="C32" s="28">
        <v>0</v>
      </c>
      <c r="D32" s="28">
        <v>2103583</v>
      </c>
      <c r="E32" s="28">
        <v>909161.55999999994</v>
      </c>
      <c r="F32" s="35">
        <f>IF(E32=0,"%",E32/D32)</f>
        <v>0.43219666635450082</v>
      </c>
    </row>
    <row r="33" spans="2:6" x14ac:dyDescent="0.25">
      <c r="B33" s="25" t="s">
        <v>38</v>
      </c>
      <c r="C33" s="28">
        <v>0</v>
      </c>
      <c r="D33" s="28">
        <v>449359</v>
      </c>
      <c r="E33" s="28">
        <v>226551.80000000002</v>
      </c>
      <c r="F33" s="35">
        <f t="shared" ref="F33" si="6">IF(E33=0,"%",E33/D33)</f>
        <v>0.50416660175939509</v>
      </c>
    </row>
    <row r="34" spans="2:6" x14ac:dyDescent="0.25">
      <c r="B34" s="25" t="s">
        <v>39</v>
      </c>
      <c r="C34" s="28">
        <v>0</v>
      </c>
      <c r="D34" s="28">
        <v>20000</v>
      </c>
      <c r="E34" s="28">
        <v>16672.669999999998</v>
      </c>
      <c r="F34" s="35">
        <f t="shared" si="1"/>
        <v>0.83363349999999992</v>
      </c>
    </row>
    <row r="35" spans="2:6" x14ac:dyDescent="0.25">
      <c r="B35" s="25" t="s">
        <v>40</v>
      </c>
      <c r="C35" s="28">
        <v>0</v>
      </c>
      <c r="D35" s="28">
        <v>4194028</v>
      </c>
      <c r="E35" s="28">
        <v>1947049.32</v>
      </c>
      <c r="F35" s="35">
        <f t="shared" si="1"/>
        <v>0.46424328116073621</v>
      </c>
    </row>
    <row r="36" spans="2:6" x14ac:dyDescent="0.25">
      <c r="B36" s="25" t="s">
        <v>41</v>
      </c>
      <c r="C36" s="28">
        <v>0</v>
      </c>
      <c r="D36" s="28">
        <v>1894360</v>
      </c>
      <c r="E36" s="28">
        <v>460370</v>
      </c>
      <c r="F36" s="35">
        <f t="shared" si="1"/>
        <v>0.24302138980975105</v>
      </c>
    </row>
    <row r="37" spans="2:6" x14ac:dyDescent="0.25">
      <c r="B37" s="25" t="s">
        <v>43</v>
      </c>
      <c r="C37" s="28">
        <v>0</v>
      </c>
      <c r="D37" s="28">
        <v>3435882</v>
      </c>
      <c r="E37" s="28">
        <v>1562825.73</v>
      </c>
      <c r="F37" s="35">
        <f t="shared" si="1"/>
        <v>0.45485430815144406</v>
      </c>
    </row>
    <row r="38" spans="2:6" x14ac:dyDescent="0.25">
      <c r="B38" s="25" t="s">
        <v>45</v>
      </c>
      <c r="C38" s="28">
        <v>0</v>
      </c>
      <c r="D38" s="28">
        <v>207522</v>
      </c>
      <c r="E38" s="28">
        <v>173479.12</v>
      </c>
      <c r="F38" s="35">
        <f t="shared" si="1"/>
        <v>0.83595532039976483</v>
      </c>
    </row>
    <row r="39" spans="2:6" x14ac:dyDescent="0.25">
      <c r="B39" s="25" t="s">
        <v>48</v>
      </c>
      <c r="C39" s="28">
        <v>0</v>
      </c>
      <c r="D39" s="28">
        <v>11057</v>
      </c>
      <c r="E39" s="28">
        <v>11032.17</v>
      </c>
      <c r="F39" s="35">
        <f t="shared" si="1"/>
        <v>0.99775436375146964</v>
      </c>
    </row>
    <row r="40" spans="2:6" x14ac:dyDescent="0.25">
      <c r="B40" s="25" t="s">
        <v>46</v>
      </c>
      <c r="C40" s="28">
        <v>0</v>
      </c>
      <c r="D40" s="28">
        <v>15281</v>
      </c>
      <c r="E40" s="28">
        <v>0</v>
      </c>
      <c r="F40" s="35" t="str">
        <f t="shared" ref="F40" si="7">IF(E40=0,"%",E40/D40)</f>
        <v>%</v>
      </c>
    </row>
    <row r="41" spans="2:6" x14ac:dyDescent="0.25">
      <c r="B41" s="25" t="s">
        <v>47</v>
      </c>
      <c r="C41" s="28">
        <v>0</v>
      </c>
      <c r="D41" s="28">
        <v>52970633</v>
      </c>
      <c r="E41" s="28">
        <v>10940279.600000005</v>
      </c>
      <c r="F41" s="35">
        <f t="shared" si="1"/>
        <v>0.20653480958024431</v>
      </c>
    </row>
    <row r="42" spans="2:6" x14ac:dyDescent="0.25">
      <c r="B42" s="47" t="s">
        <v>3</v>
      </c>
      <c r="C42" s="48">
        <f>+C30+C28+C25+C11</f>
        <v>36407768</v>
      </c>
      <c r="D42" s="48">
        <f t="shared" ref="D42:E42" si="8">+D30+D28+D25+D11</f>
        <v>721291736</v>
      </c>
      <c r="E42" s="48">
        <f t="shared" si="8"/>
        <v>418414313.05000013</v>
      </c>
      <c r="F42" s="49">
        <f t="shared" si="1"/>
        <v>0.58009026329673652</v>
      </c>
    </row>
    <row r="43" spans="2:6" x14ac:dyDescent="0.25">
      <c r="B43" s="37" t="s">
        <v>30</v>
      </c>
    </row>
  </sheetData>
  <mergeCells count="1">
    <mergeCell ref="B5:F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16"/>
  <sheetViews>
    <sheetView showGridLines="0" zoomScale="120" zoomScaleNormal="120" workbookViewId="0">
      <selection activeCell="B8" sqref="B8"/>
    </sheetView>
  </sheetViews>
  <sheetFormatPr baseColWidth="10" defaultRowHeight="15" x14ac:dyDescent="0.25"/>
  <cols>
    <col min="1" max="1" width="2.42578125" customWidth="1"/>
    <col min="2" max="2" width="85.28515625" bestFit="1" customWidth="1"/>
    <col min="5" max="5" width="15.7109375" customWidth="1"/>
    <col min="6" max="6" width="12.28515625" customWidth="1"/>
  </cols>
  <sheetData>
    <row r="5" spans="2:6" ht="60" customHeight="1" x14ac:dyDescent="0.25">
      <c r="B5" s="72" t="s">
        <v>35</v>
      </c>
      <c r="C5" s="72"/>
      <c r="D5" s="72"/>
      <c r="E5" s="72"/>
      <c r="F5" s="72"/>
    </row>
    <row r="8" spans="2:6" ht="38.25" x14ac:dyDescent="0.25">
      <c r="B8" s="50" t="s">
        <v>4</v>
      </c>
      <c r="C8" s="50" t="s">
        <v>1</v>
      </c>
      <c r="D8" s="50" t="s">
        <v>2</v>
      </c>
      <c r="E8" s="52" t="s">
        <v>29</v>
      </c>
      <c r="F8" s="52" t="s">
        <v>5</v>
      </c>
    </row>
    <row r="9" spans="2:6" x14ac:dyDescent="0.25">
      <c r="B9" s="44" t="s">
        <v>21</v>
      </c>
      <c r="C9" s="45">
        <f>SUM(C10:C11)</f>
        <v>0</v>
      </c>
      <c r="D9" s="45">
        <f t="shared" ref="D9:E9" si="0">SUM(D10:D11)</f>
        <v>5145118</v>
      </c>
      <c r="E9" s="45">
        <f t="shared" si="0"/>
        <v>3071270.2700000005</v>
      </c>
      <c r="F9" s="46">
        <f t="shared" ref="F9:F15" si="1">IF(E9=0,"%",E9/D9)</f>
        <v>0.59692902475706111</v>
      </c>
    </row>
    <row r="10" spans="2:6" x14ac:dyDescent="0.25">
      <c r="B10" s="25" t="s">
        <v>36</v>
      </c>
      <c r="C10" s="28">
        <v>0</v>
      </c>
      <c r="D10" s="28">
        <v>3815288</v>
      </c>
      <c r="E10" s="28">
        <v>2375111.2000000002</v>
      </c>
      <c r="F10" s="35">
        <f t="shared" si="1"/>
        <v>0.62252474780409772</v>
      </c>
    </row>
    <row r="11" spans="2:6" x14ac:dyDescent="0.25">
      <c r="B11" s="54" t="s">
        <v>37</v>
      </c>
      <c r="C11" s="29">
        <v>0</v>
      </c>
      <c r="D11" s="29">
        <v>1329830</v>
      </c>
      <c r="E11" s="29">
        <v>696159.07000000007</v>
      </c>
      <c r="F11" s="36">
        <f t="shared" si="1"/>
        <v>0.52349478504771296</v>
      </c>
    </row>
    <row r="12" spans="2:6" x14ac:dyDescent="0.25">
      <c r="B12" s="44" t="s">
        <v>15</v>
      </c>
      <c r="C12" s="45">
        <f>SUM(C13:C14)</f>
        <v>0</v>
      </c>
      <c r="D12" s="45">
        <f t="shared" ref="D12:E12" si="2">SUM(D13:D14)</f>
        <v>262784</v>
      </c>
      <c r="E12" s="45">
        <f t="shared" si="2"/>
        <v>0</v>
      </c>
      <c r="F12" s="55" t="str">
        <f t="shared" si="1"/>
        <v>%</v>
      </c>
    </row>
    <row r="13" spans="2:6" x14ac:dyDescent="0.25">
      <c r="B13" s="25" t="s">
        <v>36</v>
      </c>
      <c r="C13" s="28">
        <v>0</v>
      </c>
      <c r="D13" s="28">
        <v>59080</v>
      </c>
      <c r="E13" s="28">
        <v>0</v>
      </c>
      <c r="F13" s="35" t="str">
        <f t="shared" si="1"/>
        <v>%</v>
      </c>
    </row>
    <row r="14" spans="2:6" x14ac:dyDescent="0.25">
      <c r="B14" s="54" t="s">
        <v>37</v>
      </c>
      <c r="C14" s="29">
        <v>0</v>
      </c>
      <c r="D14" s="29">
        <v>203704</v>
      </c>
      <c r="E14" s="29">
        <v>0</v>
      </c>
      <c r="F14" s="36" t="str">
        <f t="shared" si="1"/>
        <v>%</v>
      </c>
    </row>
    <row r="15" spans="2:6" x14ac:dyDescent="0.25">
      <c r="B15" s="47" t="s">
        <v>3</v>
      </c>
      <c r="C15" s="48">
        <f>+C12+C9</f>
        <v>0</v>
      </c>
      <c r="D15" s="48">
        <f t="shared" ref="D15:E15" si="3">+D12+D9</f>
        <v>5407902</v>
      </c>
      <c r="E15" s="48">
        <f t="shared" si="3"/>
        <v>3071270.2700000005</v>
      </c>
      <c r="F15" s="49">
        <f t="shared" si="1"/>
        <v>0.56792269349555524</v>
      </c>
    </row>
    <row r="16" spans="2:6" x14ac:dyDescent="0.25">
      <c r="B16" s="37" t="s">
        <v>30</v>
      </c>
    </row>
  </sheetData>
  <mergeCells count="1">
    <mergeCell ref="B5:F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TODA FUENTE</vt:lpstr>
      <vt:lpstr>RO</vt:lpstr>
      <vt:lpstr>RDR</vt:lpstr>
      <vt:lpstr>ROOC</vt:lpstr>
      <vt:lpstr>ROCC</vt:lpstr>
      <vt:lpstr>DYT</vt:lpstr>
      <vt:lpstr>RD</vt:lpstr>
      <vt:lpstr>RDR!Área_de_impresión</vt:lpstr>
      <vt:lpstr>RO!Área_de_impresión</vt:lpstr>
      <vt:lpstr>ROCC!Área_de_impresión</vt:lpstr>
      <vt:lpstr>ROOC!Área_de_impresión</vt:lpstr>
      <vt:lpstr>'TODA FUENTE'!Área_de_impresión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VICENTE GALLO</dc:creator>
  <cp:lastModifiedBy>DAMIAN VICENTE GALLO</cp:lastModifiedBy>
  <cp:lastPrinted>2014-05-15T18:05:16Z</cp:lastPrinted>
  <dcterms:created xsi:type="dcterms:W3CDTF">2013-07-12T22:51:31Z</dcterms:created>
  <dcterms:modified xsi:type="dcterms:W3CDTF">2021-12-09T20:27:41Z</dcterms:modified>
</cp:coreProperties>
</file>