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ño 2022\5.- Informacion Portal MINSA - Transparencia\PpR - Pliego MINSA 2022\4. Abril - 2022\"/>
    </mc:Choice>
  </mc:AlternateContent>
  <bookViews>
    <workbookView xWindow="30" yWindow="30" windowWidth="28770" windowHeight="15570" activeTab="4"/>
  </bookViews>
  <sheets>
    <sheet name="TODA FUENTE" sheetId="1" r:id="rId1"/>
    <sheet name="RO" sheetId="2" r:id="rId2"/>
    <sheet name="RDR" sheetId="3" r:id="rId3"/>
    <sheet name="ROOC" sheetId="4" state="hidden" r:id="rId4"/>
    <sheet name="ROCC" sheetId="8" r:id="rId5"/>
    <sheet name="DYT" sheetId="5" r:id="rId6"/>
    <sheet name="RD" sheetId="7" r:id="rId7"/>
  </sheets>
  <definedNames>
    <definedName name="_xlnm.Print_Area" localSheetId="2">RDR!$B$5:$F$50</definedName>
    <definedName name="_xlnm.Print_Area" localSheetId="1">RO!$B$5:$F$90</definedName>
    <definedName name="_xlnm.Print_Area" localSheetId="4">ROCC!$B$5:$F$37</definedName>
    <definedName name="_xlnm.Print_Area" localSheetId="3">ROOC!$B$2:$F$10</definedName>
    <definedName name="_xlnm.Print_Area" localSheetId="0">'TODA FUENTE'!$B$5:$F$87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8" l="1"/>
  <c r="D9" i="8"/>
  <c r="C9" i="8"/>
  <c r="F88" i="2" l="1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3" i="2"/>
  <c r="F72" i="2"/>
  <c r="F71" i="2"/>
  <c r="F70" i="2"/>
  <c r="F69" i="2"/>
  <c r="F68" i="2"/>
  <c r="F67" i="2"/>
  <c r="F66" i="2"/>
  <c r="F65" i="2"/>
  <c r="F64" i="2"/>
  <c r="F63" i="2"/>
  <c r="F62" i="2"/>
  <c r="F60" i="2"/>
  <c r="F59" i="2"/>
  <c r="F58" i="2"/>
  <c r="F57" i="2"/>
  <c r="F56" i="2"/>
  <c r="F55" i="2"/>
  <c r="F54" i="2"/>
  <c r="F53" i="2"/>
  <c r="F52" i="2"/>
  <c r="F51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4" i="2"/>
  <c r="F33" i="2"/>
  <c r="F32" i="2"/>
  <c r="F31" i="2"/>
  <c r="F30" i="2"/>
  <c r="F29" i="2"/>
  <c r="F28" i="2"/>
  <c r="F27" i="2"/>
  <c r="F26" i="2"/>
  <c r="F25" i="2"/>
  <c r="F24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11" i="7" l="1"/>
  <c r="F20" i="5"/>
  <c r="C26" i="5"/>
  <c r="D26" i="5"/>
  <c r="E26" i="5"/>
  <c r="C48" i="1"/>
  <c r="D48" i="1"/>
  <c r="E48" i="1"/>
  <c r="E13" i="8" l="1"/>
  <c r="D13" i="8"/>
  <c r="C13" i="8"/>
  <c r="F31" i="8"/>
  <c r="F27" i="8"/>
  <c r="F26" i="8"/>
  <c r="F25" i="8"/>
  <c r="F24" i="8"/>
  <c r="F23" i="8"/>
  <c r="F22" i="8"/>
  <c r="F21" i="8"/>
  <c r="F20" i="8"/>
  <c r="F19" i="8"/>
  <c r="F18" i="8"/>
  <c r="F17" i="8"/>
  <c r="F14" i="8"/>
  <c r="F12" i="8"/>
  <c r="F11" i="8"/>
  <c r="C50" i="2"/>
  <c r="D50" i="2"/>
  <c r="E50" i="2"/>
  <c r="C23" i="1"/>
  <c r="D23" i="1"/>
  <c r="E23" i="1"/>
  <c r="F50" i="2" l="1"/>
  <c r="F40" i="5"/>
  <c r="E15" i="8"/>
  <c r="D15" i="8"/>
  <c r="C15" i="8"/>
  <c r="E32" i="8"/>
  <c r="D32" i="8"/>
  <c r="C32" i="8"/>
  <c r="F35" i="8"/>
  <c r="F34" i="8"/>
  <c r="C28" i="8"/>
  <c r="D28" i="8"/>
  <c r="E28" i="8"/>
  <c r="F28" i="8" s="1"/>
  <c r="F29" i="8"/>
  <c r="F48" i="3"/>
  <c r="F47" i="3"/>
  <c r="F46" i="3"/>
  <c r="F45" i="3"/>
  <c r="F44" i="3"/>
  <c r="F43" i="3"/>
  <c r="F42" i="3"/>
  <c r="F41" i="3"/>
  <c r="F39" i="3"/>
  <c r="F38" i="3"/>
  <c r="F37" i="3"/>
  <c r="F36" i="3"/>
  <c r="E40" i="3"/>
  <c r="D40" i="3"/>
  <c r="F41" i="5"/>
  <c r="F31" i="3"/>
  <c r="F40" i="3" l="1"/>
  <c r="F16" i="5" l="1"/>
  <c r="E30" i="8"/>
  <c r="D30" i="8"/>
  <c r="D36" i="8" s="1"/>
  <c r="C30" i="8"/>
  <c r="C36" i="8" s="1"/>
  <c r="F13" i="8" l="1"/>
  <c r="E36" i="8"/>
  <c r="F30" i="8"/>
  <c r="F35" i="5"/>
  <c r="F28" i="5"/>
  <c r="F18" i="5"/>
  <c r="F35" i="3"/>
  <c r="F27" i="5" l="1"/>
  <c r="C32" i="1"/>
  <c r="D32" i="1"/>
  <c r="E32" i="1"/>
  <c r="F26" i="5" l="1"/>
  <c r="F33" i="8"/>
  <c r="F16" i="8"/>
  <c r="F32" i="8" l="1"/>
  <c r="F15" i="8"/>
  <c r="C74" i="2"/>
  <c r="F36" i="8" l="1"/>
  <c r="F17" i="5" l="1"/>
  <c r="F11" i="3" l="1"/>
  <c r="F15" i="7" l="1"/>
  <c r="F14" i="7"/>
  <c r="E13" i="7"/>
  <c r="D13" i="7"/>
  <c r="C13" i="7"/>
  <c r="E29" i="5"/>
  <c r="D29" i="5"/>
  <c r="C29" i="5"/>
  <c r="C34" i="3"/>
  <c r="D34" i="3"/>
  <c r="E34" i="3"/>
  <c r="E72" i="2"/>
  <c r="D72" i="2"/>
  <c r="C72" i="2"/>
  <c r="E69" i="1"/>
  <c r="D69" i="1"/>
  <c r="C69" i="1"/>
  <c r="F13" i="7" l="1"/>
  <c r="F32" i="3"/>
  <c r="F36" i="5" l="1"/>
  <c r="F33" i="5"/>
  <c r="F30" i="5"/>
  <c r="F29" i="5"/>
  <c r="C35" i="2"/>
  <c r="D35" i="2"/>
  <c r="E35" i="2"/>
  <c r="F35" i="2" s="1"/>
  <c r="E11" i="5" l="1"/>
  <c r="D11" i="5"/>
  <c r="C11" i="5"/>
  <c r="E9" i="5"/>
  <c r="D9" i="5"/>
  <c r="C9" i="5"/>
  <c r="E61" i="2"/>
  <c r="D61" i="2"/>
  <c r="C61" i="2"/>
  <c r="E59" i="1"/>
  <c r="D59" i="1"/>
  <c r="C59" i="1"/>
  <c r="C71" i="1"/>
  <c r="D71" i="1"/>
  <c r="E71" i="1"/>
  <c r="F61" i="2" l="1"/>
  <c r="F15" i="5"/>
  <c r="F14" i="5"/>
  <c r="F13" i="5"/>
  <c r="F12" i="5"/>
  <c r="F11" i="5"/>
  <c r="F33" i="3" l="1"/>
  <c r="E29" i="3"/>
  <c r="D29" i="3"/>
  <c r="C29" i="3"/>
  <c r="E9" i="7" l="1"/>
  <c r="E16" i="7" s="1"/>
  <c r="D9" i="7"/>
  <c r="D16" i="7" s="1"/>
  <c r="C9" i="7"/>
  <c r="C16" i="7" s="1"/>
  <c r="F30" i="3"/>
  <c r="F28" i="3"/>
  <c r="F27" i="3"/>
  <c r="F26" i="3"/>
  <c r="F25" i="3"/>
  <c r="F24" i="3"/>
  <c r="F23" i="3"/>
  <c r="F22" i="3"/>
  <c r="F21" i="3"/>
  <c r="F20" i="3"/>
  <c r="F19" i="3"/>
  <c r="F18" i="3"/>
  <c r="F17" i="3"/>
  <c r="F15" i="3"/>
  <c r="F13" i="3"/>
  <c r="F12" i="3"/>
  <c r="F10" i="3"/>
  <c r="F34" i="5" l="1"/>
  <c r="F29" i="3" l="1"/>
  <c r="F34" i="3"/>
  <c r="D74" i="2"/>
  <c r="E74" i="2"/>
  <c r="F74" i="2" s="1"/>
  <c r="F12" i="7"/>
  <c r="F10" i="7"/>
  <c r="F42" i="5" l="1"/>
  <c r="C31" i="5" l="1"/>
  <c r="C43" i="5" s="1"/>
  <c r="D31" i="5"/>
  <c r="D43" i="5" s="1"/>
  <c r="E31" i="5"/>
  <c r="E43" i="5" s="1"/>
  <c r="F39" i="5" l="1"/>
  <c r="F25" i="5" l="1"/>
  <c r="F10" i="8" l="1"/>
  <c r="F38" i="5" l="1"/>
  <c r="F37" i="5"/>
  <c r="F32" i="5"/>
  <c r="F24" i="5"/>
  <c r="F23" i="5"/>
  <c r="F22" i="5"/>
  <c r="F21" i="5"/>
  <c r="F19" i="5"/>
  <c r="F10" i="5"/>
  <c r="E9" i="3" l="1"/>
  <c r="D9" i="3"/>
  <c r="C9" i="3"/>
  <c r="F9" i="3" l="1"/>
  <c r="F9" i="5"/>
  <c r="F9" i="8"/>
  <c r="F31" i="5"/>
  <c r="F43" i="5"/>
  <c r="E14" i="3"/>
  <c r="D14" i="3"/>
  <c r="C14" i="3"/>
  <c r="F14" i="3" l="1"/>
  <c r="F16" i="7" l="1"/>
  <c r="F9" i="7"/>
  <c r="E6" i="4"/>
  <c r="E9" i="4" s="1"/>
  <c r="D6" i="4"/>
  <c r="D9" i="4" s="1"/>
  <c r="C6" i="4"/>
  <c r="C9" i="4" s="1"/>
  <c r="C40" i="3"/>
  <c r="E16" i="3"/>
  <c r="D16" i="3"/>
  <c r="C16" i="3"/>
  <c r="E23" i="2"/>
  <c r="F23" i="2" s="1"/>
  <c r="D23" i="2"/>
  <c r="C23" i="2"/>
  <c r="E9" i="2"/>
  <c r="F9" i="2" s="1"/>
  <c r="D9" i="2"/>
  <c r="C9" i="2"/>
  <c r="E9" i="1"/>
  <c r="E86" i="1" s="1"/>
  <c r="D9" i="1"/>
  <c r="D86" i="1" s="1"/>
  <c r="C9" i="1"/>
  <c r="C86" i="1" s="1"/>
  <c r="E49" i="3" l="1"/>
  <c r="D49" i="3"/>
  <c r="D89" i="2"/>
  <c r="E89" i="2"/>
  <c r="F89" i="2" s="1"/>
  <c r="C89" i="2"/>
  <c r="C49" i="3"/>
  <c r="F16" i="3"/>
  <c r="F9" i="4"/>
  <c r="F8" i="4"/>
  <c r="F7" i="4"/>
  <c r="F6" i="4"/>
  <c r="F49" i="3" l="1"/>
</calcChain>
</file>

<file path=xl/sharedStrings.xml><?xml version="1.0" encoding="utf-8"?>
<sst xmlns="http://schemas.openxmlformats.org/spreadsheetml/2006/main" count="273" uniqueCount="50">
  <si>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</si>
  <si>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</si>
  <si>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</si>
  <si>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</si>
  <si>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</si>
  <si>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</si>
  <si>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</si>
  <si>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31.01.17</t>
  </si>
  <si>
    <t>EJECUCION DE LOS PROGRAMAS PRESUPUESTALES AL MES DE ENERO DEL AÑO FISCAL 2017 DEL PLIEGO 011 MINSA - ROOC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</si>
  <si>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</si>
  <si>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</si>
  <si>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</si>
  <si>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</si>
  <si>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</si>
  <si>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</si>
  <si>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</si>
  <si>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</si>
  <si>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</si>
  <si>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</si>
  <si>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</si>
  <si>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</si>
  <si>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</si>
  <si>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(EN SOLES)</t>
  </si>
  <si>
    <t>6-24: DONACIONES Y TRANSFERENCIAS</t>
  </si>
  <si>
    <t>0104  REDUCCION DE LA MORTALIDAD POR EMERGENCIAS Y URGENCIAS MEDICAS</t>
  </si>
  <si>
    <t>9002: ASIGNACIONES PRESUPUESTARIAS QUE NO RESULTAN EN PRODUCTOS</t>
  </si>
  <si>
    <t>0001.PROGRAMA ARTICULADO NUTRICIONAL</t>
  </si>
  <si>
    <t>0002.SALUD MATERNO NEONATAL</t>
  </si>
  <si>
    <t>0016.TBC-VIH/SIDA</t>
  </si>
  <si>
    <t>0017.ENFERMEDADES METAXENICAS Y ZOONOSIS</t>
  </si>
  <si>
    <t>0018.ENFERMEDADES NO TRANSMISIBLES</t>
  </si>
  <si>
    <t>0024.PREVENCION Y CONTROL DEL CANCER</t>
  </si>
  <si>
    <t>0068.REDUCCION DE VULNERABILIDAD Y ATENCION DE EMERGENCIAS POR DESASTRES</t>
  </si>
  <si>
    <t>0104.REDUCCION DE LA MORTALIDAD POR EMERGENCIAS Y URGENCIAS MEDICAS</t>
  </si>
  <si>
    <t>0129.PREVENCION Y MANEJO DE CONDICIONES SECUNDARIAS DE SALUD EN PERSONAS CON DISCAPACIDAD</t>
  </si>
  <si>
    <t>0131.CONTROL Y PREVENCION EN SALUD MENTAL</t>
  </si>
  <si>
    <t>9001.ACCIONES CENTRALES</t>
  </si>
  <si>
    <t>9002.ASIGNACIONES PRESUPUESTARIAS QUE NO RESULTAN EN PRODUCTOS</t>
  </si>
  <si>
    <t>0137.DESARROLLO DE LA CIENCIA, TECNOLOGIA E INNOVACION TECNOLOGICA</t>
  </si>
  <si>
    <t>1002.PRODUCTOS ESPECIFICOS PARA REDUCCION DE LA VIOLENCIA CONTRA LA MUJER</t>
  </si>
  <si>
    <t>1001.PRODUCTOS ESPECIFICOS PARA DESARROLLO INFANTIL TEMPRANO</t>
  </si>
  <si>
    <t>EJECUCION DE LOS PROGRAMAS PRESUPUESTALES AL MES DE ABRIL
DEL AÑO FISCAL 2022 DEL PLIEGO 011 MINSA - TODA FUENTE</t>
  </si>
  <si>
    <t>DEVENGADO
AL 30.04.22</t>
  </si>
  <si>
    <t>Fuente: Reporte SIAF Operaciones en Linea al 30 de Abril del 2022</t>
  </si>
  <si>
    <t>DEVENGADO
AL 31.04.22</t>
  </si>
  <si>
    <t>EJECUCION DE LOS PROGRAMAS PRESUPUESTALES AL MES DE ABRIL
DEL AÑO FISCAL 2022 DEL PLIEGO 011 MINSA - RECURSOS ORDINARIOS</t>
  </si>
  <si>
    <t>EJECUCION DE LOS PROGRAMAS PRESUPUESTALES AL MES DE ABRIL
DEL AÑO FISCAL 2022 DEL PLIEGO 011 MINSA - RECURSOS DIRECTAMENTE RECAUDADOS</t>
  </si>
  <si>
    <t>EJECUCION DE LOS PROGRAMAS PRESUPUESTALES AL MES DE ABRIL
DEL AÑO FISCAL 2022 DEL PLIEGO 011 MINSA - ROOC</t>
  </si>
  <si>
    <t>EJECUCION DE LOS PROGRAMAS PRESUPUESTALES AL MES DE ABRIL
DEL AÑO FISCAL 2022 DEL PLIEGO 011 MINSA - DONACIONES Y TRANSFERENCIAS</t>
  </si>
  <si>
    <t>EJECUCION DE LOS PROGRAMAS PRESUPUESTALES AL MES DE ABRIL
DEL AÑO FISCAL 2022 DEL PLIEGO 011 MINSA - RECURSOS DETERMINADOS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</si>
</sst>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77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4" fontId="2" fillId="0" borderId="6" xfId="2" applyNumberFormat="1" applyBorder="1" applyAlignment="1">
      <alignment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6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0" fontId="4" fillId="0" borderId="6" xfId="3" applyBorder="1" applyAlignment="1">
      <alignment horizontal="left" vertical="center" indent="3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3" fontId="3" fillId="4" borderId="1" xfId="2" applyNumberFormat="1" applyFont="1" applyFill="1" applyBorder="1" applyAlignment="1">
      <alignment horizontal="left" vertical="center"/>
    </xf>
    <xf numFmtId="164" fontId="3" fillId="4" borderId="1" xfId="2" applyNumberFormat="1" applyFont="1" applyFill="1" applyBorder="1" applyAlignment="1">
      <alignment vertical="center"/>
    </xf>
    <xf numFmtId="165" fontId="3" fillId="4" borderId="1" xfId="1" applyNumberFormat="1" applyFont="1" applyFill="1" applyBorder="1" applyAlignment="1">
      <alignment horizontal="right" vertical="center"/>
    </xf>
    <xf numFmtId="3" fontId="3" fillId="5" borderId="2" xfId="2" applyNumberFormat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vertical="center"/>
    </xf>
    <xf numFmtId="165" fontId="3" fillId="5" borderId="1" xfId="1" applyNumberFormat="1" applyFont="1" applyFill="1" applyBorder="1" applyAlignment="1">
      <alignment horizontal="right" vertical="center"/>
    </xf>
    <xf numFmtId="3" fontId="3" fillId="5" borderId="1" xfId="2" applyNumberFormat="1" applyFont="1" applyFill="1" applyBorder="1" applyAlignment="1">
      <alignment horizontal="center" vertical="center"/>
    </xf>
    <xf numFmtId="3" fontId="3" fillId="5" borderId="3" xfId="2" applyNumberFormat="1" applyFont="1" applyFill="1" applyBorder="1" applyAlignment="1">
      <alignment horizontal="center" vertical="center"/>
    </xf>
    <xf numFmtId="3" fontId="3" fillId="5" borderId="1" xfId="2" applyNumberFormat="1" applyFont="1" applyFill="1" applyBorder="1" applyAlignment="1">
      <alignment horizontal="center" vertical="center" wrapText="1"/>
    </xf>
    <xf numFmtId="3" fontId="3" fillId="5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164" fontId="3" fillId="4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2" fillId="0" borderId="6" xfId="1" applyNumberFormat="1" applyFont="1" applyBorder="1" applyAlignment="1">
      <alignment horizontal="center" vertical="center"/>
    </xf>
    <xf numFmtId="165" fontId="3" fillId="5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66" fontId="2" fillId="0" borderId="8" xfId="3" applyNumberFormat="1" applyFont="1" applyBorder="1" applyAlignment="1">
      <alignment horizontal="left" vertical="center" indent="4"/>
    </xf>
    <xf numFmtId="164" fontId="4" fillId="0" borderId="8" xfId="3" applyNumberFormat="1" applyBorder="1" applyAlignment="1">
      <alignment vertical="center"/>
    </xf>
    <xf numFmtId="3" fontId="4" fillId="0" borderId="3" xfId="3" applyNumberFormat="1" applyBorder="1" applyAlignment="1">
      <alignment horizontal="left" vertical="center" indent="3"/>
    </xf>
    <xf numFmtId="164" fontId="4" fillId="0" borderId="3" xfId="3" applyNumberFormat="1" applyBorder="1" applyAlignment="1">
      <alignment vertical="center"/>
    </xf>
    <xf numFmtId="3" fontId="4" fillId="0" borderId="9" xfId="3" applyNumberFormat="1" applyBorder="1" applyAlignment="1">
      <alignment horizontal="left" vertical="center" indent="3"/>
    </xf>
    <xf numFmtId="166" fontId="2" fillId="0" borderId="10" xfId="3" applyNumberFormat="1" applyFont="1" applyBorder="1" applyAlignment="1">
      <alignment horizontal="left" vertical="center" indent="4"/>
    </xf>
    <xf numFmtId="164" fontId="4" fillId="0" borderId="10" xfId="3" applyNumberFormat="1" applyBorder="1" applyAlignment="1">
      <alignment vertical="center"/>
    </xf>
    <xf numFmtId="165" fontId="0" fillId="0" borderId="10" xfId="1" applyNumberFormat="1" applyFont="1" applyBorder="1" applyAlignment="1">
      <alignment horizontal="right"/>
    </xf>
    <xf numFmtId="164" fontId="0" fillId="0" borderId="0" xfId="0" applyNumberFormat="1"/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0</xdr:row>
      <xdr:rowOff>150812</xdr:rowOff>
    </xdr:from>
    <xdr:to>
      <xdr:col>1</xdr:col>
      <xdr:colOff>4244975</xdr:colOff>
      <xdr:row>3</xdr:row>
      <xdr:rowOff>51990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730250" y="150812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1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1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142873</xdr:rowOff>
    </xdr:from>
    <xdr:to>
      <xdr:col>1</xdr:col>
      <xdr:colOff>4387850</xdr:colOff>
      <xdr:row>3</xdr:row>
      <xdr:rowOff>44051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873125" y="142873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2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2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4" name="Imagen 3" descr="Imagen relacionada">
            <a:extLst>
              <a:ext uri="{FF2B5EF4-FFF2-40B4-BE49-F238E27FC236}">
                <a16:creationId xmlns:a16="http://schemas.microsoft.com/office/drawing/2014/main" xmlns="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300-000005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xmlns="" id="{00000000-0008-0000-0300-000006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111129</xdr:colOff>
      <xdr:row>0</xdr:row>
      <xdr:rowOff>111129</xdr:rowOff>
    </xdr:from>
    <xdr:to>
      <xdr:col>1</xdr:col>
      <xdr:colOff>4387854</xdr:colOff>
      <xdr:row>3</xdr:row>
      <xdr:rowOff>12307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873129" y="111129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5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5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5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1</xdr:col>
      <xdr:colOff>4324350</xdr:colOff>
      <xdr:row>3</xdr:row>
      <xdr:rowOff>44053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206375" y="142875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6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6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6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90"/>
  <sheetViews>
    <sheetView showGridLines="0" zoomScale="120" zoomScaleNormal="120" workbookViewId="0"/>
  </sheetViews>
  <sheetFormatPr baseColWidth="10" defaultRowHeight="15" x14ac:dyDescent="0.25"/>
  <cols>
    <col min="1" max="1" width="11.42578125" style="1"/>
    <col min="2" max="2" width="109.42578125" style="1" bestFit="1" customWidth="1"/>
    <col min="3" max="3" width="14.140625" style="1" customWidth="1"/>
    <col min="4" max="4" width="15.28515625" style="1" bestFit="1" customWidth="1"/>
    <col min="5" max="5" width="15.7109375" style="1" customWidth="1"/>
    <col min="6" max="6" width="12.28515625" style="56" customWidth="1"/>
    <col min="7" max="16384" width="11.42578125" style="1"/>
  </cols>
  <sheetData>
    <row r="5" spans="2:6" ht="51.75" customHeight="1" x14ac:dyDescent="0.25">
      <c r="B5" s="75" t="s">
        <v>41</v>
      </c>
      <c r="C5" s="75"/>
      <c r="D5" s="75"/>
      <c r="E5" s="75"/>
      <c r="F5" s="75"/>
    </row>
    <row r="7" spans="2:6" x14ac:dyDescent="0.25">
      <c r="F7" s="65" t="s">
        <v>22</v>
      </c>
    </row>
    <row r="8" spans="2:6" ht="38.25" x14ac:dyDescent="0.25">
      <c r="B8" s="50" t="s">
        <v>4</v>
      </c>
      <c r="C8" s="51" t="s">
        <v>1</v>
      </c>
      <c r="D8" s="51" t="s">
        <v>2</v>
      </c>
      <c r="E8" s="52" t="s">
        <v>42</v>
      </c>
      <c r="F8" s="53" t="s">
        <v>5</v>
      </c>
    </row>
    <row r="9" spans="2:6" x14ac:dyDescent="0.25">
      <c r="B9" s="44" t="s">
        <v>14</v>
      </c>
      <c r="C9" s="45">
        <f>SUM(C10:C22)</f>
        <v>2957363612</v>
      </c>
      <c r="D9" s="45">
        <f>SUM(D10:D22)</f>
        <v>2975935543</v>
      </c>
      <c r="E9" s="45">
        <f>SUM(E10:E22)</f>
        <v>874366627.8099997</v>
      </c>
      <c r="F9" s="57">
        <f>IF(E9=0,"0.0%",E9/D9)</f>
        <v>0.29381235419116725</v>
      </c>
    </row>
    <row r="10" spans="2:6" x14ac:dyDescent="0.25">
      <c r="B10" s="16" t="s">
        <v>26</v>
      </c>
      <c r="C10" s="30">
        <v>36181137</v>
      </c>
      <c r="D10" s="30">
        <v>36877362</v>
      </c>
      <c r="E10" s="30">
        <v>13741724.76</v>
      </c>
      <c r="F10" s="58">
        <f t="shared" ref="F10:F73" si="0">IF(E10=0,"0.0%",E10/D10)</f>
        <v>0.37263307391672973</v>
      </c>
    </row>
    <row r="11" spans="2:6" x14ac:dyDescent="0.25">
      <c r="B11" s="17" t="s">
        <v>27</v>
      </c>
      <c r="C11" s="31">
        <v>269058152</v>
      </c>
      <c r="D11" s="31">
        <v>274191247</v>
      </c>
      <c r="E11" s="31">
        <v>92052748.939999953</v>
      </c>
      <c r="F11" s="59">
        <f t="shared" si="0"/>
        <v>0.33572460808714272</v>
      </c>
    </row>
    <row r="12" spans="2:6" x14ac:dyDescent="0.25">
      <c r="B12" s="17" t="s">
        <v>28</v>
      </c>
      <c r="C12" s="31">
        <v>62847283</v>
      </c>
      <c r="D12" s="31">
        <v>63705700</v>
      </c>
      <c r="E12" s="31">
        <v>20707034.510000024</v>
      </c>
      <c r="F12" s="59">
        <f t="shared" si="0"/>
        <v>0.32504210000047129</v>
      </c>
    </row>
    <row r="13" spans="2:6" x14ac:dyDescent="0.25">
      <c r="B13" s="17" t="s">
        <v>29</v>
      </c>
      <c r="C13" s="31">
        <v>26952843</v>
      </c>
      <c r="D13" s="31">
        <v>28057853</v>
      </c>
      <c r="E13" s="31">
        <v>7443467.2199999951</v>
      </c>
      <c r="F13" s="59">
        <f t="shared" si="0"/>
        <v>0.26528997853114406</v>
      </c>
    </row>
    <row r="14" spans="2:6" x14ac:dyDescent="0.25">
      <c r="B14" s="17" t="s">
        <v>30</v>
      </c>
      <c r="C14" s="31">
        <v>118097961</v>
      </c>
      <c r="D14" s="31">
        <v>121561511</v>
      </c>
      <c r="E14" s="31">
        <v>37675168.000000037</v>
      </c>
      <c r="F14" s="59">
        <f t="shared" si="0"/>
        <v>0.30992678266396373</v>
      </c>
    </row>
    <row r="15" spans="2:6" x14ac:dyDescent="0.25">
      <c r="B15" s="17" t="s">
        <v>31</v>
      </c>
      <c r="C15" s="31">
        <v>53414095</v>
      </c>
      <c r="D15" s="31">
        <v>55215961</v>
      </c>
      <c r="E15" s="31">
        <v>17473376.240000002</v>
      </c>
      <c r="F15" s="59">
        <f t="shared" si="0"/>
        <v>0.31645516846116295</v>
      </c>
    </row>
    <row r="16" spans="2:6" x14ac:dyDescent="0.25">
      <c r="B16" s="17" t="s">
        <v>32</v>
      </c>
      <c r="C16" s="31">
        <v>6689450</v>
      </c>
      <c r="D16" s="31">
        <v>6894146</v>
      </c>
      <c r="E16" s="31">
        <v>2200762.6599999992</v>
      </c>
      <c r="F16" s="59">
        <f t="shared" si="0"/>
        <v>0.31922193988929148</v>
      </c>
    </row>
    <row r="17" spans="2:6" x14ac:dyDescent="0.25">
      <c r="B17" s="17" t="s">
        <v>33</v>
      </c>
      <c r="C17" s="31">
        <v>222580148</v>
      </c>
      <c r="D17" s="31">
        <v>234652570</v>
      </c>
      <c r="E17" s="31">
        <v>78101755.539999887</v>
      </c>
      <c r="F17" s="59">
        <f t="shared" si="0"/>
        <v>0.33283997503202239</v>
      </c>
    </row>
    <row r="18" spans="2:6" x14ac:dyDescent="0.25">
      <c r="B18" s="17" t="s">
        <v>34</v>
      </c>
      <c r="C18" s="31">
        <v>30771269</v>
      </c>
      <c r="D18" s="31">
        <v>31461690</v>
      </c>
      <c r="E18" s="31">
        <v>10199556.459999999</v>
      </c>
      <c r="F18" s="59">
        <f t="shared" si="0"/>
        <v>0.32418971962408882</v>
      </c>
    </row>
    <row r="19" spans="2:6" x14ac:dyDescent="0.25">
      <c r="B19" s="17" t="s">
        <v>35</v>
      </c>
      <c r="C19" s="31">
        <v>39672426</v>
      </c>
      <c r="D19" s="31">
        <v>41706557</v>
      </c>
      <c r="E19" s="31">
        <v>13465480.529999999</v>
      </c>
      <c r="F19" s="59">
        <f t="shared" si="0"/>
        <v>0.32286243455675323</v>
      </c>
    </row>
    <row r="20" spans="2:6" x14ac:dyDescent="0.25">
      <c r="B20" s="17" t="s">
        <v>40</v>
      </c>
      <c r="C20" s="31">
        <v>111286962</v>
      </c>
      <c r="D20" s="31">
        <v>115429334</v>
      </c>
      <c r="E20" s="31">
        <v>38854013.850000009</v>
      </c>
      <c r="F20" s="59">
        <f t="shared" si="0"/>
        <v>0.33660433187633232</v>
      </c>
    </row>
    <row r="21" spans="2:6" x14ac:dyDescent="0.25">
      <c r="B21" s="17" t="s">
        <v>36</v>
      </c>
      <c r="C21" s="31">
        <v>1214157399</v>
      </c>
      <c r="D21" s="31">
        <v>1205700836</v>
      </c>
      <c r="E21" s="31">
        <v>289692715.69999993</v>
      </c>
      <c r="F21" s="59">
        <f t="shared" si="0"/>
        <v>0.24026915056397949</v>
      </c>
    </row>
    <row r="22" spans="2:6" x14ac:dyDescent="0.25">
      <c r="B22" s="17" t="s">
        <v>37</v>
      </c>
      <c r="C22" s="31">
        <v>765654487</v>
      </c>
      <c r="D22" s="31">
        <v>760480776</v>
      </c>
      <c r="E22" s="31">
        <v>252758823.39999989</v>
      </c>
      <c r="F22" s="59">
        <f t="shared" si="0"/>
        <v>0.33236714375538651</v>
      </c>
    </row>
    <row r="23" spans="2:6" x14ac:dyDescent="0.25">
      <c r="B23" s="44" t="s">
        <v>13</v>
      </c>
      <c r="C23" s="45">
        <f>SUM(C24:C31)</f>
        <v>148175601</v>
      </c>
      <c r="D23" s="45">
        <f>SUM(D24:D31)</f>
        <v>150836902</v>
      </c>
      <c r="E23" s="45">
        <f>SUM(E24:E31)</f>
        <v>51300456.449999996</v>
      </c>
      <c r="F23" s="57">
        <f t="shared" si="0"/>
        <v>0.34010547664257912</v>
      </c>
    </row>
    <row r="24" spans="2:6" x14ac:dyDescent="0.25">
      <c r="B24" s="17" t="s">
        <v>36</v>
      </c>
      <c r="C24" s="31">
        <v>3434431</v>
      </c>
      <c r="D24" s="31">
        <v>3434761</v>
      </c>
      <c r="E24" s="31">
        <v>84188.94</v>
      </c>
      <c r="F24" s="59">
        <f t="shared" si="0"/>
        <v>2.4510858251855078E-2</v>
      </c>
    </row>
    <row r="25" spans="2:6" x14ac:dyDescent="0.25">
      <c r="B25" s="17" t="s">
        <v>37</v>
      </c>
      <c r="C25" s="31">
        <v>144741170</v>
      </c>
      <c r="D25" s="31">
        <v>147402141</v>
      </c>
      <c r="E25" s="31">
        <v>51216267.509999998</v>
      </c>
      <c r="F25" s="59">
        <f t="shared" si="0"/>
        <v>0.34745945454075866</v>
      </c>
    </row>
    <row r="26" spans="2:6" hidden="1" x14ac:dyDescent="0.25">
      <c r="B26" s="17"/>
      <c r="C26" s="31"/>
      <c r="D26" s="31"/>
      <c r="E26" s="31"/>
      <c r="F26" s="59" t="str">
        <f t="shared" si="0"/>
        <v>0.0%</v>
      </c>
    </row>
    <row r="27" spans="2:6" hidden="1" x14ac:dyDescent="0.25">
      <c r="B27" s="17"/>
      <c r="C27" s="31"/>
      <c r="D27" s="31"/>
      <c r="E27" s="31"/>
      <c r="F27" s="59" t="str">
        <f t="shared" si="0"/>
        <v>0.0%</v>
      </c>
    </row>
    <row r="28" spans="2:6" hidden="1" x14ac:dyDescent="0.25">
      <c r="B28" s="17"/>
      <c r="C28" s="31"/>
      <c r="D28" s="31"/>
      <c r="E28" s="31"/>
      <c r="F28" s="59" t="str">
        <f t="shared" si="0"/>
        <v>0.0%</v>
      </c>
    </row>
    <row r="29" spans="2:6" hidden="1" x14ac:dyDescent="0.25">
      <c r="B29" s="17"/>
      <c r="C29" s="31"/>
      <c r="D29" s="31"/>
      <c r="E29" s="31"/>
      <c r="F29" s="59" t="str">
        <f t="shared" si="0"/>
        <v>0.0%</v>
      </c>
    </row>
    <row r="30" spans="2:6" hidden="1" x14ac:dyDescent="0.25">
      <c r="B30" s="17"/>
      <c r="C30" s="31"/>
      <c r="D30" s="31"/>
      <c r="E30" s="31"/>
      <c r="F30" s="59" t="str">
        <f t="shared" si="0"/>
        <v>0.0%</v>
      </c>
    </row>
    <row r="31" spans="2:6" hidden="1" x14ac:dyDescent="0.25">
      <c r="B31" s="17"/>
      <c r="C31" s="31"/>
      <c r="D31" s="31"/>
      <c r="E31" s="31"/>
      <c r="F31" s="59" t="str">
        <f t="shared" si="0"/>
        <v>0.0%</v>
      </c>
    </row>
    <row r="32" spans="2:6" x14ac:dyDescent="0.25">
      <c r="B32" s="44" t="s">
        <v>12</v>
      </c>
      <c r="C32" s="45">
        <f>SUM(C33:C47)</f>
        <v>3023786662</v>
      </c>
      <c r="D32" s="45">
        <f t="shared" ref="D32:E32" si="1">SUM(D33:D47)</f>
        <v>5450009498</v>
      </c>
      <c r="E32" s="45">
        <f t="shared" si="1"/>
        <v>2621034603.809998</v>
      </c>
      <c r="F32" s="57">
        <f t="shared" si="0"/>
        <v>0.48092294238603511</v>
      </c>
    </row>
    <row r="33" spans="2:6" x14ac:dyDescent="0.25">
      <c r="B33" s="16" t="s">
        <v>26</v>
      </c>
      <c r="C33" s="30">
        <v>26284982</v>
      </c>
      <c r="D33" s="30">
        <v>32688762</v>
      </c>
      <c r="E33" s="30">
        <v>5554996.2699999986</v>
      </c>
      <c r="F33" s="58">
        <f t="shared" si="0"/>
        <v>0.16993596361954602</v>
      </c>
    </row>
    <row r="34" spans="2:6" x14ac:dyDescent="0.25">
      <c r="B34" s="17" t="s">
        <v>27</v>
      </c>
      <c r="C34" s="31">
        <v>73359511</v>
      </c>
      <c r="D34" s="31">
        <v>182343130</v>
      </c>
      <c r="E34" s="31">
        <v>29394296.750000007</v>
      </c>
      <c r="F34" s="59">
        <f t="shared" si="0"/>
        <v>0.16120320381689185</v>
      </c>
    </row>
    <row r="35" spans="2:6" x14ac:dyDescent="0.25">
      <c r="B35" s="17" t="s">
        <v>28</v>
      </c>
      <c r="C35" s="31">
        <v>59430522</v>
      </c>
      <c r="D35" s="31">
        <v>108429431</v>
      </c>
      <c r="E35" s="31">
        <v>23735549.66</v>
      </c>
      <c r="F35" s="59">
        <f t="shared" si="0"/>
        <v>0.21890320221269077</v>
      </c>
    </row>
    <row r="36" spans="2:6" x14ac:dyDescent="0.25">
      <c r="B36" s="17" t="s">
        <v>29</v>
      </c>
      <c r="C36" s="31">
        <v>31244585</v>
      </c>
      <c r="D36" s="31">
        <v>34173179</v>
      </c>
      <c r="E36" s="31">
        <v>5694804.4000000004</v>
      </c>
      <c r="F36" s="59">
        <f t="shared" si="0"/>
        <v>0.16664543851773347</v>
      </c>
    </row>
    <row r="37" spans="2:6" x14ac:dyDescent="0.25">
      <c r="B37" s="17" t="s">
        <v>30</v>
      </c>
      <c r="C37" s="31">
        <v>31262391</v>
      </c>
      <c r="D37" s="31">
        <v>58721154</v>
      </c>
      <c r="E37" s="31">
        <v>10125084.589999996</v>
      </c>
      <c r="F37" s="59">
        <f t="shared" si="0"/>
        <v>0.17242652605226383</v>
      </c>
    </row>
    <row r="38" spans="2:6" x14ac:dyDescent="0.25">
      <c r="B38" s="17" t="s">
        <v>31</v>
      </c>
      <c r="C38" s="31">
        <v>35875895</v>
      </c>
      <c r="D38" s="31">
        <v>79093482</v>
      </c>
      <c r="E38" s="31">
        <v>15336967.529999997</v>
      </c>
      <c r="F38" s="59">
        <f t="shared" si="0"/>
        <v>0.19390937334128239</v>
      </c>
    </row>
    <row r="39" spans="2:6" x14ac:dyDescent="0.25">
      <c r="B39" s="17" t="s">
        <v>32</v>
      </c>
      <c r="C39" s="31">
        <v>31855561</v>
      </c>
      <c r="D39" s="31">
        <v>30207475</v>
      </c>
      <c r="E39" s="31">
        <v>3765987.07</v>
      </c>
      <c r="F39" s="59">
        <f t="shared" si="0"/>
        <v>0.12467070054680174</v>
      </c>
    </row>
    <row r="40" spans="2:6" x14ac:dyDescent="0.25">
      <c r="B40" s="17" t="s">
        <v>33</v>
      </c>
      <c r="C40" s="31">
        <v>44065036</v>
      </c>
      <c r="D40" s="31">
        <v>61625605</v>
      </c>
      <c r="E40" s="31">
        <v>15765557.950000005</v>
      </c>
      <c r="F40" s="59">
        <f t="shared" si="0"/>
        <v>0.25582804339202841</v>
      </c>
    </row>
    <row r="41" spans="2:6" x14ac:dyDescent="0.25">
      <c r="B41" s="17" t="s">
        <v>34</v>
      </c>
      <c r="C41" s="31">
        <v>13396393</v>
      </c>
      <c r="D41" s="31">
        <v>16338138</v>
      </c>
      <c r="E41" s="31">
        <v>4476193.6100000013</v>
      </c>
      <c r="F41" s="59">
        <f t="shared" si="0"/>
        <v>0.27397207747908614</v>
      </c>
    </row>
    <row r="42" spans="2:6" x14ac:dyDescent="0.25">
      <c r="B42" s="17" t="s">
        <v>35</v>
      </c>
      <c r="C42" s="31">
        <v>67552750</v>
      </c>
      <c r="D42" s="31">
        <v>75663237</v>
      </c>
      <c r="E42" s="31">
        <v>14449363.320000002</v>
      </c>
      <c r="F42" s="59">
        <f t="shared" si="0"/>
        <v>0.19096940460001735</v>
      </c>
    </row>
    <row r="43" spans="2:6" x14ac:dyDescent="0.25">
      <c r="B43" s="17" t="s">
        <v>38</v>
      </c>
      <c r="C43" s="31">
        <v>0</v>
      </c>
      <c r="D43" s="31">
        <v>319</v>
      </c>
      <c r="E43" s="31">
        <v>0</v>
      </c>
      <c r="F43" s="59" t="str">
        <f t="shared" si="0"/>
        <v>0.0%</v>
      </c>
    </row>
    <row r="44" spans="2:6" x14ac:dyDescent="0.25">
      <c r="B44" s="17" t="s">
        <v>40</v>
      </c>
      <c r="C44" s="31">
        <v>107246938</v>
      </c>
      <c r="D44" s="31">
        <v>144034039</v>
      </c>
      <c r="E44" s="31">
        <v>18905215.77</v>
      </c>
      <c r="F44" s="59">
        <f t="shared" si="0"/>
        <v>0.13125519426696075</v>
      </c>
    </row>
    <row r="45" spans="2:6" x14ac:dyDescent="0.25">
      <c r="B45" s="17" t="s">
        <v>39</v>
      </c>
      <c r="C45" s="31">
        <v>809881</v>
      </c>
      <c r="D45" s="31">
        <v>809881</v>
      </c>
      <c r="E45" s="31">
        <v>127293.4</v>
      </c>
      <c r="F45" s="59">
        <f t="shared" si="0"/>
        <v>0.15717543688517202</v>
      </c>
    </row>
    <row r="46" spans="2:6" x14ac:dyDescent="0.25">
      <c r="B46" s="17" t="s">
        <v>36</v>
      </c>
      <c r="C46" s="31">
        <v>699032796</v>
      </c>
      <c r="D46" s="31">
        <v>687944351</v>
      </c>
      <c r="E46" s="31">
        <v>204949480.24999976</v>
      </c>
      <c r="F46" s="59">
        <f t="shared" si="0"/>
        <v>0.29791578337998414</v>
      </c>
    </row>
    <row r="47" spans="2:6" x14ac:dyDescent="0.25">
      <c r="B47" s="18" t="s">
        <v>37</v>
      </c>
      <c r="C47" s="32">
        <v>1802369421</v>
      </c>
      <c r="D47" s="32">
        <v>3937937315</v>
      </c>
      <c r="E47" s="32">
        <v>2268753813.2399983</v>
      </c>
      <c r="F47" s="60">
        <f t="shared" si="0"/>
        <v>0.5761274575392773</v>
      </c>
    </row>
    <row r="48" spans="2:6" x14ac:dyDescent="0.25">
      <c r="B48" s="44" t="s">
        <v>11</v>
      </c>
      <c r="C48" s="45">
        <f>SUM(C49:C58)</f>
        <v>1325440155</v>
      </c>
      <c r="D48" s="45">
        <f>SUM(D49:D58)</f>
        <v>762006887</v>
      </c>
      <c r="E48" s="45">
        <f>SUM(E49:E58)</f>
        <v>4649982.54</v>
      </c>
      <c r="F48" s="57">
        <f t="shared" si="0"/>
        <v>6.1022841385421755E-3</v>
      </c>
    </row>
    <row r="49" spans="2:6" x14ac:dyDescent="0.25">
      <c r="B49" s="17" t="s">
        <v>27</v>
      </c>
      <c r="C49" s="31">
        <v>19875268</v>
      </c>
      <c r="D49" s="31">
        <v>483570</v>
      </c>
      <c r="E49" s="31">
        <v>254210</v>
      </c>
      <c r="F49" s="59">
        <f t="shared" si="0"/>
        <v>0.52569431519738608</v>
      </c>
    </row>
    <row r="50" spans="2:6" x14ac:dyDescent="0.25">
      <c r="B50" s="17" t="s">
        <v>28</v>
      </c>
      <c r="C50" s="31">
        <v>0</v>
      </c>
      <c r="D50" s="31">
        <v>1223215</v>
      </c>
      <c r="E50" s="31">
        <v>1165170.19</v>
      </c>
      <c r="F50" s="59">
        <f t="shared" si="0"/>
        <v>0.95254733632272326</v>
      </c>
    </row>
    <row r="51" spans="2:6" x14ac:dyDescent="0.25">
      <c r="B51" s="17" t="s">
        <v>29</v>
      </c>
      <c r="C51" s="31">
        <v>12000000</v>
      </c>
      <c r="D51" s="31">
        <v>2825560</v>
      </c>
      <c r="E51" s="31">
        <v>59140.350000000006</v>
      </c>
      <c r="F51" s="59">
        <f t="shared" si="0"/>
        <v>2.093048811563018E-2</v>
      </c>
    </row>
    <row r="52" spans="2:6" x14ac:dyDescent="0.25">
      <c r="B52" s="17" t="s">
        <v>31</v>
      </c>
      <c r="C52" s="31">
        <v>20000000</v>
      </c>
      <c r="D52" s="31">
        <v>0</v>
      </c>
      <c r="E52" s="31">
        <v>0</v>
      </c>
      <c r="F52" s="59" t="str">
        <f t="shared" si="0"/>
        <v>0.0%</v>
      </c>
    </row>
    <row r="53" spans="2:6" x14ac:dyDescent="0.25">
      <c r="B53" s="17" t="s">
        <v>35</v>
      </c>
      <c r="C53" s="31">
        <v>60785355</v>
      </c>
      <c r="D53" s="31">
        <v>15413988</v>
      </c>
      <c r="E53" s="31">
        <v>0</v>
      </c>
      <c r="F53" s="59" t="str">
        <f t="shared" si="0"/>
        <v>0.0%</v>
      </c>
    </row>
    <row r="54" spans="2:6" x14ac:dyDescent="0.25">
      <c r="B54" s="17" t="s">
        <v>40</v>
      </c>
      <c r="C54" s="31">
        <v>262912696</v>
      </c>
      <c r="D54" s="31">
        <v>238873202</v>
      </c>
      <c r="E54" s="31">
        <v>0</v>
      </c>
      <c r="F54" s="59" t="str">
        <f t="shared" si="0"/>
        <v>0.0%</v>
      </c>
    </row>
    <row r="55" spans="2:6" x14ac:dyDescent="0.25">
      <c r="B55" s="17" t="s">
        <v>36</v>
      </c>
      <c r="C55" s="31">
        <v>665178436</v>
      </c>
      <c r="D55" s="31">
        <v>275995902</v>
      </c>
      <c r="E55" s="31">
        <v>879053</v>
      </c>
      <c r="F55" s="59">
        <f t="shared" si="0"/>
        <v>3.1850219283328343E-3</v>
      </c>
    </row>
    <row r="56" spans="2:6" x14ac:dyDescent="0.25">
      <c r="B56" s="17" t="s">
        <v>37</v>
      </c>
      <c r="C56" s="31">
        <v>284688400</v>
      </c>
      <c r="D56" s="31">
        <v>227191450</v>
      </c>
      <c r="E56" s="31">
        <v>2292409</v>
      </c>
      <c r="F56" s="59">
        <f t="shared" si="0"/>
        <v>1.0090208060206491E-2</v>
      </c>
    </row>
    <row r="57" spans="2:6" hidden="1" x14ac:dyDescent="0.25">
      <c r="B57" s="17"/>
      <c r="C57" s="31"/>
      <c r="D57" s="31"/>
      <c r="E57" s="31"/>
      <c r="F57" s="59" t="str">
        <f t="shared" si="0"/>
        <v>0.0%</v>
      </c>
    </row>
    <row r="58" spans="2:6" hidden="1" x14ac:dyDescent="0.25">
      <c r="B58" s="17"/>
      <c r="C58" s="31"/>
      <c r="D58" s="31"/>
      <c r="E58" s="31"/>
      <c r="F58" s="59" t="str">
        <f t="shared" si="0"/>
        <v>0.0%</v>
      </c>
    </row>
    <row r="59" spans="2:6" x14ac:dyDescent="0.25">
      <c r="B59" s="44" t="s">
        <v>10</v>
      </c>
      <c r="C59" s="45">
        <f>+SUM(C60:C68)</f>
        <v>108841412</v>
      </c>
      <c r="D59" s="45">
        <f>+SUM(D60:D68)</f>
        <v>307092863</v>
      </c>
      <c r="E59" s="45">
        <f>+SUM(E60:E68)</f>
        <v>170708341.84</v>
      </c>
      <c r="F59" s="57">
        <f t="shared" si="0"/>
        <v>0.55588508365953138</v>
      </c>
    </row>
    <row r="60" spans="2:6" x14ac:dyDescent="0.25">
      <c r="B60" s="16" t="s">
        <v>26</v>
      </c>
      <c r="C60" s="30">
        <v>37000</v>
      </c>
      <c r="D60" s="30">
        <v>0</v>
      </c>
      <c r="E60" s="30">
        <v>0</v>
      </c>
      <c r="F60" s="58" t="str">
        <f t="shared" si="0"/>
        <v>0.0%</v>
      </c>
    </row>
    <row r="61" spans="2:6" x14ac:dyDescent="0.25">
      <c r="B61" s="17" t="s">
        <v>27</v>
      </c>
      <c r="C61" s="31">
        <v>124732</v>
      </c>
      <c r="D61" s="31">
        <v>157434</v>
      </c>
      <c r="E61" s="31">
        <v>138392</v>
      </c>
      <c r="F61" s="59">
        <f t="shared" si="0"/>
        <v>0.87904772793678621</v>
      </c>
    </row>
    <row r="62" spans="2:6" x14ac:dyDescent="0.25">
      <c r="B62" s="17" t="s">
        <v>28</v>
      </c>
      <c r="C62" s="31">
        <v>5500000</v>
      </c>
      <c r="D62" s="31">
        <v>2425967</v>
      </c>
      <c r="E62" s="31">
        <v>2336491</v>
      </c>
      <c r="F62" s="59">
        <f t="shared" si="0"/>
        <v>0.96311738782926559</v>
      </c>
    </row>
    <row r="63" spans="2:6" x14ac:dyDescent="0.25">
      <c r="B63" s="17" t="s">
        <v>29</v>
      </c>
      <c r="C63" s="31">
        <v>128000</v>
      </c>
      <c r="D63" s="31">
        <v>792986</v>
      </c>
      <c r="E63" s="31">
        <v>626942</v>
      </c>
      <c r="F63" s="59">
        <f t="shared" si="0"/>
        <v>0.79060916586169239</v>
      </c>
    </row>
    <row r="64" spans="2:6" x14ac:dyDescent="0.25">
      <c r="B64" s="17" t="s">
        <v>31</v>
      </c>
      <c r="C64" s="31">
        <v>1372000</v>
      </c>
      <c r="D64" s="31">
        <v>585434</v>
      </c>
      <c r="E64" s="31">
        <v>556215</v>
      </c>
      <c r="F64" s="59">
        <f t="shared" si="0"/>
        <v>0.95009001868699117</v>
      </c>
    </row>
    <row r="65" spans="2:6" x14ac:dyDescent="0.25">
      <c r="B65" s="17" t="s">
        <v>40</v>
      </c>
      <c r="C65" s="31">
        <v>44055701</v>
      </c>
      <c r="D65" s="31">
        <v>44097167</v>
      </c>
      <c r="E65" s="31">
        <v>20420783</v>
      </c>
      <c r="F65" s="59">
        <f t="shared" si="0"/>
        <v>0.46308605267091196</v>
      </c>
    </row>
    <row r="66" spans="2:6" x14ac:dyDescent="0.25">
      <c r="B66" s="17" t="s">
        <v>36</v>
      </c>
      <c r="C66" s="31">
        <v>2728879</v>
      </c>
      <c r="D66" s="31">
        <v>3544977</v>
      </c>
      <c r="E66" s="31">
        <v>1844430.7400000002</v>
      </c>
      <c r="F66" s="59">
        <f t="shared" si="0"/>
        <v>0.52029413448944806</v>
      </c>
    </row>
    <row r="67" spans="2:6" x14ac:dyDescent="0.25">
      <c r="B67" s="17" t="s">
        <v>37</v>
      </c>
      <c r="C67" s="31">
        <v>54895100</v>
      </c>
      <c r="D67" s="31">
        <v>255488898</v>
      </c>
      <c r="E67" s="31">
        <v>144785088.09999999</v>
      </c>
      <c r="F67" s="59">
        <f t="shared" si="0"/>
        <v>0.56669815883741448</v>
      </c>
    </row>
    <row r="68" spans="2:6" hidden="1" x14ac:dyDescent="0.25">
      <c r="B68" s="17"/>
      <c r="C68" s="31"/>
      <c r="D68" s="31"/>
      <c r="E68" s="31"/>
      <c r="F68" s="59" t="str">
        <f t="shared" si="0"/>
        <v>0.0%</v>
      </c>
    </row>
    <row r="69" spans="2:6" hidden="1" x14ac:dyDescent="0.25">
      <c r="B69" s="44" t="s">
        <v>23</v>
      </c>
      <c r="C69" s="45">
        <f>+C70</f>
        <v>0</v>
      </c>
      <c r="D69" s="45">
        <f t="shared" ref="D69:E69" si="2">+D70</f>
        <v>0</v>
      </c>
      <c r="E69" s="45">
        <f t="shared" si="2"/>
        <v>0</v>
      </c>
      <c r="F69" s="57" t="str">
        <f t="shared" si="0"/>
        <v>0.0%</v>
      </c>
    </row>
    <row r="70" spans="2:6" hidden="1" x14ac:dyDescent="0.25">
      <c r="B70" s="17"/>
      <c r="C70" s="30"/>
      <c r="D70" s="30"/>
      <c r="E70" s="30"/>
      <c r="F70" s="58" t="str">
        <f t="shared" si="0"/>
        <v>0.0%</v>
      </c>
    </row>
    <row r="71" spans="2:6" x14ac:dyDescent="0.25">
      <c r="B71" s="44" t="s">
        <v>9</v>
      </c>
      <c r="C71" s="45">
        <f>SUM(C72:C85)</f>
        <v>1077001277</v>
      </c>
      <c r="D71" s="45">
        <f>SUM(D72:D85)</f>
        <v>1550405977</v>
      </c>
      <c r="E71" s="45">
        <f>SUM(E72:E85)</f>
        <v>215875654.72000006</v>
      </c>
      <c r="F71" s="57">
        <f t="shared" si="0"/>
        <v>0.13923814660319775</v>
      </c>
    </row>
    <row r="72" spans="2:6" x14ac:dyDescent="0.25">
      <c r="B72" s="16" t="s">
        <v>26</v>
      </c>
      <c r="C72" s="30">
        <v>15044270</v>
      </c>
      <c r="D72" s="30">
        <v>15932470</v>
      </c>
      <c r="E72" s="30">
        <v>32023.85</v>
      </c>
      <c r="F72" s="58">
        <f t="shared" si="0"/>
        <v>2.0099739713930107E-3</v>
      </c>
    </row>
    <row r="73" spans="2:6" x14ac:dyDescent="0.25">
      <c r="B73" s="17" t="s">
        <v>27</v>
      </c>
      <c r="C73" s="31">
        <v>236193378</v>
      </c>
      <c r="D73" s="31">
        <v>216942347</v>
      </c>
      <c r="E73" s="31">
        <v>8068499.5700000003</v>
      </c>
      <c r="F73" s="59">
        <f t="shared" si="0"/>
        <v>3.7191906889437312E-2</v>
      </c>
    </row>
    <row r="74" spans="2:6" x14ac:dyDescent="0.25">
      <c r="B74" s="17" t="s">
        <v>28</v>
      </c>
      <c r="C74" s="31">
        <v>0</v>
      </c>
      <c r="D74" s="31">
        <v>196818</v>
      </c>
      <c r="E74" s="31">
        <v>44545.060000000005</v>
      </c>
      <c r="F74" s="59">
        <f t="shared" ref="F74:F86" si="3">IF(E74=0,"0.0%",E74/D74)</f>
        <v>0.22632614903108458</v>
      </c>
    </row>
    <row r="75" spans="2:6" x14ac:dyDescent="0.25">
      <c r="B75" s="17" t="s">
        <v>29</v>
      </c>
      <c r="C75" s="31">
        <v>4823573</v>
      </c>
      <c r="D75" s="31">
        <v>4835600</v>
      </c>
      <c r="E75" s="31">
        <v>2900</v>
      </c>
      <c r="F75" s="59">
        <f t="shared" si="3"/>
        <v>5.997187525849946E-4</v>
      </c>
    </row>
    <row r="76" spans="2:6" x14ac:dyDescent="0.25">
      <c r="B76" s="17" t="s">
        <v>30</v>
      </c>
      <c r="C76" s="31">
        <v>0</v>
      </c>
      <c r="D76" s="31">
        <v>2460592</v>
      </c>
      <c r="E76" s="31">
        <v>455215.94</v>
      </c>
      <c r="F76" s="59">
        <f t="shared" si="3"/>
        <v>0.18500260912820979</v>
      </c>
    </row>
    <row r="77" spans="2:6" x14ac:dyDescent="0.25">
      <c r="B77" s="17" t="s">
        <v>31</v>
      </c>
      <c r="C77" s="31">
        <v>0</v>
      </c>
      <c r="D77" s="31">
        <v>1105199</v>
      </c>
      <c r="E77" s="31">
        <v>146300</v>
      </c>
      <c r="F77" s="59">
        <f t="shared" si="3"/>
        <v>0.13237435068254677</v>
      </c>
    </row>
    <row r="78" spans="2:6" x14ac:dyDescent="0.25">
      <c r="B78" s="17" t="s">
        <v>32</v>
      </c>
      <c r="C78" s="31">
        <v>0</v>
      </c>
      <c r="D78" s="31">
        <v>1400857</v>
      </c>
      <c r="E78" s="31">
        <v>172675.79</v>
      </c>
      <c r="F78" s="59">
        <f t="shared" si="3"/>
        <v>0.12326439458131701</v>
      </c>
    </row>
    <row r="79" spans="2:6" x14ac:dyDescent="0.25">
      <c r="B79" s="17" t="s">
        <v>33</v>
      </c>
      <c r="C79" s="31">
        <v>0</v>
      </c>
      <c r="D79" s="31">
        <v>4712990</v>
      </c>
      <c r="E79" s="31">
        <v>58390</v>
      </c>
      <c r="F79" s="59">
        <f t="shared" si="3"/>
        <v>1.2389162718359258E-2</v>
      </c>
    </row>
    <row r="80" spans="2:6" x14ac:dyDescent="0.25">
      <c r="B80" s="17" t="s">
        <v>34</v>
      </c>
      <c r="C80" s="31">
        <v>0</v>
      </c>
      <c r="D80" s="31">
        <v>101225</v>
      </c>
      <c r="E80" s="31">
        <v>11280</v>
      </c>
      <c r="F80" s="59">
        <f t="shared" si="3"/>
        <v>0.11143492220301308</v>
      </c>
    </row>
    <row r="81" spans="2:6" x14ac:dyDescent="0.25">
      <c r="B81" s="17" t="s">
        <v>35</v>
      </c>
      <c r="C81" s="31">
        <v>500000</v>
      </c>
      <c r="D81" s="31">
        <v>573720</v>
      </c>
      <c r="E81" s="31">
        <v>0</v>
      </c>
      <c r="F81" s="59" t="str">
        <f t="shared" si="3"/>
        <v>0.0%</v>
      </c>
    </row>
    <row r="82" spans="2:6" x14ac:dyDescent="0.25">
      <c r="B82" s="17" t="s">
        <v>40</v>
      </c>
      <c r="C82" s="31">
        <v>0</v>
      </c>
      <c r="D82" s="31">
        <v>2084662</v>
      </c>
      <c r="E82" s="31">
        <v>0</v>
      </c>
      <c r="F82" s="59" t="str">
        <f t="shared" si="3"/>
        <v>0.0%</v>
      </c>
    </row>
    <row r="83" spans="2:6" x14ac:dyDescent="0.25">
      <c r="B83" s="17" t="s">
        <v>36</v>
      </c>
      <c r="C83" s="31">
        <v>0</v>
      </c>
      <c r="D83" s="31">
        <v>10297063</v>
      </c>
      <c r="E83" s="31">
        <v>684858.5</v>
      </c>
      <c r="F83" s="59">
        <f t="shared" si="3"/>
        <v>6.6510081564034332E-2</v>
      </c>
    </row>
    <row r="84" spans="2:6" x14ac:dyDescent="0.25">
      <c r="B84" s="17" t="s">
        <v>37</v>
      </c>
      <c r="C84" s="31">
        <v>820440056</v>
      </c>
      <c r="D84" s="31">
        <v>1289762434</v>
      </c>
      <c r="E84" s="31">
        <v>206198966.01000005</v>
      </c>
      <c r="F84" s="59">
        <f t="shared" si="3"/>
        <v>0.15987360197064016</v>
      </c>
    </row>
    <row r="85" spans="2:6" hidden="1" x14ac:dyDescent="0.25">
      <c r="B85" s="17"/>
      <c r="C85" s="31"/>
      <c r="D85" s="31"/>
      <c r="E85" s="31"/>
      <c r="F85" s="59" t="str">
        <f t="shared" si="3"/>
        <v>0.0%</v>
      </c>
    </row>
    <row r="86" spans="2:6" x14ac:dyDescent="0.25">
      <c r="B86" s="47" t="s">
        <v>3</v>
      </c>
      <c r="C86" s="48">
        <f>+C71+C69+C59+C48+C32+C23+C9</f>
        <v>8640608719</v>
      </c>
      <c r="D86" s="48">
        <f>+D71+D69+D59+D48+D32+D23+D9</f>
        <v>11196287670</v>
      </c>
      <c r="E86" s="48">
        <f>+E71+E69+E59+E48+E32+E23+E9</f>
        <v>3937935667.1699972</v>
      </c>
      <c r="F86" s="61">
        <f t="shared" si="3"/>
        <v>0.35171797860477777</v>
      </c>
    </row>
    <row r="87" spans="2:6" x14ac:dyDescent="0.2">
      <c r="B87" s="37" t="s">
        <v>43</v>
      </c>
      <c r="C87" s="21"/>
      <c r="D87" s="21"/>
      <c r="E87" s="21"/>
    </row>
    <row r="88" spans="2:6" x14ac:dyDescent="0.25">
      <c r="C88" s="21"/>
      <c r="D88" s="21"/>
      <c r="E88" s="21"/>
      <c r="F88" s="62"/>
    </row>
    <row r="89" spans="2:6" x14ac:dyDescent="0.25">
      <c r="C89" s="21"/>
      <c r="D89" s="21"/>
      <c r="E89" s="21"/>
    </row>
    <row r="90" spans="2:6" x14ac:dyDescent="0.25">
      <c r="D90" s="21"/>
      <c r="E90" s="21"/>
    </row>
  </sheetData>
  <mergeCells count="1">
    <mergeCell ref="B5:F5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90"/>
  <sheetViews>
    <sheetView showGridLines="0" zoomScale="115" zoomScaleNormal="115" workbookViewId="0"/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5" spans="2:6" ht="43.5" customHeight="1" x14ac:dyDescent="0.25">
      <c r="B5" s="75" t="s">
        <v>45</v>
      </c>
      <c r="C5" s="75"/>
      <c r="D5" s="75"/>
      <c r="E5" s="75"/>
      <c r="F5" s="75"/>
    </row>
    <row r="7" spans="2:6" x14ac:dyDescent="0.25">
      <c r="E7" s="64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44</v>
      </c>
      <c r="F8" s="52" t="s">
        <v>5</v>
      </c>
    </row>
    <row r="9" spans="2:6" x14ac:dyDescent="0.25">
      <c r="B9" s="44" t="s">
        <v>20</v>
      </c>
      <c r="C9" s="45">
        <f>SUM(C10:C22)</f>
        <v>2947950443</v>
      </c>
      <c r="D9" s="45">
        <f>SUM(D10:D22)</f>
        <v>2957149745</v>
      </c>
      <c r="E9" s="45">
        <f>SUM(E10:E22)</f>
        <v>856500986.22000003</v>
      </c>
      <c r="F9" s="46">
        <f>IF(E9=0,"0.0%",E9/D9)</f>
        <v>0.28963734003264013</v>
      </c>
    </row>
    <row r="10" spans="2:6" x14ac:dyDescent="0.25">
      <c r="B10" s="11" t="s">
        <v>26</v>
      </c>
      <c r="C10" s="27">
        <v>36181137</v>
      </c>
      <c r="D10" s="27">
        <v>36877362</v>
      </c>
      <c r="E10" s="27">
        <v>13741724.760000004</v>
      </c>
      <c r="F10" s="33">
        <f t="shared" ref="F10:F73" si="0">IF(E10=0,"0.0%",E10/D10)</f>
        <v>0.37263307391672984</v>
      </c>
    </row>
    <row r="11" spans="2:6" x14ac:dyDescent="0.25">
      <c r="B11" s="13" t="s">
        <v>27</v>
      </c>
      <c r="C11" s="28">
        <v>269058152</v>
      </c>
      <c r="D11" s="28">
        <v>274191247</v>
      </c>
      <c r="E11" s="28">
        <v>92052748.940000042</v>
      </c>
      <c r="F11" s="23">
        <f t="shared" si="0"/>
        <v>0.33572460808714305</v>
      </c>
    </row>
    <row r="12" spans="2:6" x14ac:dyDescent="0.25">
      <c r="B12" s="13" t="s">
        <v>28</v>
      </c>
      <c r="C12" s="28">
        <v>62847283</v>
      </c>
      <c r="D12" s="28">
        <v>63705700</v>
      </c>
      <c r="E12" s="28">
        <v>20707034.510000009</v>
      </c>
      <c r="F12" s="23">
        <f t="shared" si="0"/>
        <v>0.32504210000047107</v>
      </c>
    </row>
    <row r="13" spans="2:6" x14ac:dyDescent="0.25">
      <c r="B13" s="13" t="s">
        <v>29</v>
      </c>
      <c r="C13" s="28">
        <v>26952843</v>
      </c>
      <c r="D13" s="28">
        <v>28057853</v>
      </c>
      <c r="E13" s="28">
        <v>7443467.2200000007</v>
      </c>
      <c r="F13" s="23">
        <f t="shared" si="0"/>
        <v>0.26528997853114422</v>
      </c>
    </row>
    <row r="14" spans="2:6" x14ac:dyDescent="0.25">
      <c r="B14" s="13" t="s">
        <v>30</v>
      </c>
      <c r="C14" s="28">
        <v>118097961</v>
      </c>
      <c r="D14" s="28">
        <v>121561511</v>
      </c>
      <c r="E14" s="28">
        <v>37675167.999999978</v>
      </c>
      <c r="F14" s="23">
        <f t="shared" si="0"/>
        <v>0.30992678266396323</v>
      </c>
    </row>
    <row r="15" spans="2:6" x14ac:dyDescent="0.25">
      <c r="B15" s="13" t="s">
        <v>31</v>
      </c>
      <c r="C15" s="28">
        <v>53414095</v>
      </c>
      <c r="D15" s="28">
        <v>55215961</v>
      </c>
      <c r="E15" s="28">
        <v>17473376.240000002</v>
      </c>
      <c r="F15" s="23">
        <f t="shared" si="0"/>
        <v>0.31645516846116295</v>
      </c>
    </row>
    <row r="16" spans="2:6" x14ac:dyDescent="0.25">
      <c r="B16" s="13" t="s">
        <v>32</v>
      </c>
      <c r="C16" s="28">
        <v>6689450</v>
      </c>
      <c r="D16" s="28">
        <v>6894146</v>
      </c>
      <c r="E16" s="28">
        <v>2200762.6599999997</v>
      </c>
      <c r="F16" s="23">
        <f t="shared" si="0"/>
        <v>0.31922193988929154</v>
      </c>
    </row>
    <row r="17" spans="2:6" x14ac:dyDescent="0.25">
      <c r="B17" s="13" t="s">
        <v>33</v>
      </c>
      <c r="C17" s="28">
        <v>222407242</v>
      </c>
      <c r="D17" s="28">
        <v>234479664</v>
      </c>
      <c r="E17" s="28">
        <v>78101755.539999858</v>
      </c>
      <c r="F17" s="23">
        <f t="shared" si="0"/>
        <v>0.3330854122172397</v>
      </c>
    </row>
    <row r="18" spans="2:6" x14ac:dyDescent="0.25">
      <c r="B18" s="13" t="s">
        <v>34</v>
      </c>
      <c r="C18" s="28">
        <v>30771269</v>
      </c>
      <c r="D18" s="28">
        <v>31461690</v>
      </c>
      <c r="E18" s="28">
        <v>10199556.460000005</v>
      </c>
      <c r="F18" s="23">
        <f t="shared" si="0"/>
        <v>0.32418971962408899</v>
      </c>
    </row>
    <row r="19" spans="2:6" x14ac:dyDescent="0.25">
      <c r="B19" s="13" t="s">
        <v>35</v>
      </c>
      <c r="C19" s="28">
        <v>39672426</v>
      </c>
      <c r="D19" s="28">
        <v>41706557</v>
      </c>
      <c r="E19" s="28">
        <v>13465480.530000007</v>
      </c>
      <c r="F19" s="23">
        <f t="shared" si="0"/>
        <v>0.32286243455675345</v>
      </c>
    </row>
    <row r="20" spans="2:6" x14ac:dyDescent="0.25">
      <c r="B20" s="13" t="s">
        <v>40</v>
      </c>
      <c r="C20" s="28">
        <v>111286962</v>
      </c>
      <c r="D20" s="28">
        <v>115429334</v>
      </c>
      <c r="E20" s="28">
        <v>38854013.850000054</v>
      </c>
      <c r="F20" s="23">
        <f t="shared" si="0"/>
        <v>0.33660433187633271</v>
      </c>
    </row>
    <row r="21" spans="2:6" x14ac:dyDescent="0.25">
      <c r="B21" s="13" t="s">
        <v>36</v>
      </c>
      <c r="C21" s="28">
        <v>1214157399</v>
      </c>
      <c r="D21" s="28">
        <v>1205426156</v>
      </c>
      <c r="E21" s="28">
        <v>289669825.70000017</v>
      </c>
      <c r="F21" s="23">
        <f t="shared" si="0"/>
        <v>0.24030491146900265</v>
      </c>
    </row>
    <row r="22" spans="2:6" x14ac:dyDescent="0.25">
      <c r="B22" s="13" t="s">
        <v>37</v>
      </c>
      <c r="C22" s="28">
        <v>756414224</v>
      </c>
      <c r="D22" s="28">
        <v>742142564</v>
      </c>
      <c r="E22" s="28">
        <v>234916071.80999988</v>
      </c>
      <c r="F22" s="23">
        <f t="shared" si="0"/>
        <v>0.31653766163720515</v>
      </c>
    </row>
    <row r="23" spans="2:6" x14ac:dyDescent="0.25">
      <c r="B23" s="44" t="s">
        <v>19</v>
      </c>
      <c r="C23" s="45">
        <f>SUM(C24:C34)</f>
        <v>148172601</v>
      </c>
      <c r="D23" s="45">
        <f>SUM(D24:D34)</f>
        <v>150833902</v>
      </c>
      <c r="E23" s="45">
        <f>SUM(E24:E34)</f>
        <v>51300456.449999996</v>
      </c>
      <c r="F23" s="46">
        <f t="shared" si="0"/>
        <v>0.340112241145893</v>
      </c>
    </row>
    <row r="24" spans="2:6" x14ac:dyDescent="0.25">
      <c r="B24" s="13" t="s">
        <v>36</v>
      </c>
      <c r="C24" s="28">
        <v>3431431</v>
      </c>
      <c r="D24" s="28">
        <v>3431761</v>
      </c>
      <c r="E24" s="28">
        <v>84188.94</v>
      </c>
      <c r="F24" s="23">
        <f t="shared" si="0"/>
        <v>2.4532285319403071E-2</v>
      </c>
    </row>
    <row r="25" spans="2:6" x14ac:dyDescent="0.25">
      <c r="B25" s="13" t="s">
        <v>37</v>
      </c>
      <c r="C25" s="28">
        <v>144741170</v>
      </c>
      <c r="D25" s="28">
        <v>147402141</v>
      </c>
      <c r="E25" s="28">
        <v>51216267.509999998</v>
      </c>
      <c r="F25" s="23">
        <f t="shared" si="0"/>
        <v>0.34745945454075866</v>
      </c>
    </row>
    <row r="26" spans="2:6" hidden="1" x14ac:dyDescent="0.25">
      <c r="B26" s="13"/>
      <c r="C26" s="28"/>
      <c r="D26" s="28"/>
      <c r="E26" s="28"/>
      <c r="F26" s="23" t="str">
        <f t="shared" si="0"/>
        <v>0.0%</v>
      </c>
    </row>
    <row r="27" spans="2:6" hidden="1" x14ac:dyDescent="0.25">
      <c r="B27" s="13"/>
      <c r="C27" s="28"/>
      <c r="D27" s="28"/>
      <c r="E27" s="28"/>
      <c r="F27" s="23" t="str">
        <f t="shared" si="0"/>
        <v>0.0%</v>
      </c>
    </row>
    <row r="28" spans="2:6" hidden="1" x14ac:dyDescent="0.25">
      <c r="B28" s="13"/>
      <c r="C28" s="28"/>
      <c r="D28" s="28"/>
      <c r="E28" s="28"/>
      <c r="F28" s="23" t="str">
        <f t="shared" si="0"/>
        <v>0.0%</v>
      </c>
    </row>
    <row r="29" spans="2:6" hidden="1" x14ac:dyDescent="0.25">
      <c r="B29" s="13"/>
      <c r="C29" s="28"/>
      <c r="D29" s="28"/>
      <c r="E29" s="28"/>
      <c r="F29" s="23" t="str">
        <f t="shared" si="0"/>
        <v>0.0%</v>
      </c>
    </row>
    <row r="30" spans="2:6" hidden="1" x14ac:dyDescent="0.25">
      <c r="B30" s="13"/>
      <c r="C30" s="28"/>
      <c r="D30" s="28"/>
      <c r="E30" s="28"/>
      <c r="F30" s="23" t="str">
        <f t="shared" si="0"/>
        <v>0.0%</v>
      </c>
    </row>
    <row r="31" spans="2:6" hidden="1" x14ac:dyDescent="0.25">
      <c r="B31" s="13"/>
      <c r="C31" s="28"/>
      <c r="D31" s="28"/>
      <c r="E31" s="28"/>
      <c r="F31" s="23" t="str">
        <f t="shared" si="0"/>
        <v>0.0%</v>
      </c>
    </row>
    <row r="32" spans="2:6" hidden="1" x14ac:dyDescent="0.25">
      <c r="B32" s="13"/>
      <c r="C32" s="28"/>
      <c r="D32" s="28"/>
      <c r="E32" s="28"/>
      <c r="F32" s="23" t="str">
        <f t="shared" si="0"/>
        <v>0.0%</v>
      </c>
    </row>
    <row r="33" spans="2:6" hidden="1" x14ac:dyDescent="0.25">
      <c r="B33" s="13"/>
      <c r="C33" s="28"/>
      <c r="D33" s="28"/>
      <c r="E33" s="28"/>
      <c r="F33" s="23" t="str">
        <f t="shared" si="0"/>
        <v>0.0%</v>
      </c>
    </row>
    <row r="34" spans="2:6" hidden="1" x14ac:dyDescent="0.25">
      <c r="B34" s="13"/>
      <c r="C34" s="28"/>
      <c r="D34" s="28"/>
      <c r="E34" s="28"/>
      <c r="F34" s="23" t="str">
        <f t="shared" si="0"/>
        <v>0.0%</v>
      </c>
    </row>
    <row r="35" spans="2:6" x14ac:dyDescent="0.25">
      <c r="B35" s="44" t="s">
        <v>18</v>
      </c>
      <c r="C35" s="45">
        <f>SUM(C36:C49)</f>
        <v>2172186351</v>
      </c>
      <c r="D35" s="45">
        <f t="shared" ref="D35:E35" si="1">SUM(D36:D49)</f>
        <v>3230500339</v>
      </c>
      <c r="E35" s="45">
        <f t="shared" si="1"/>
        <v>1275057970.6499991</v>
      </c>
      <c r="F35" s="46">
        <f t="shared" si="0"/>
        <v>0.39469365016215807</v>
      </c>
    </row>
    <row r="36" spans="2:6" x14ac:dyDescent="0.25">
      <c r="B36" s="38" t="s">
        <v>26</v>
      </c>
      <c r="C36" s="12">
        <v>26262582</v>
      </c>
      <c r="D36" s="12">
        <v>20692121</v>
      </c>
      <c r="E36" s="12">
        <v>4638872.0999999996</v>
      </c>
      <c r="F36" s="33">
        <f t="shared" si="0"/>
        <v>0.22418543270648764</v>
      </c>
    </row>
    <row r="37" spans="2:6" x14ac:dyDescent="0.25">
      <c r="B37" s="39" t="s">
        <v>27</v>
      </c>
      <c r="C37" s="40">
        <v>73296760</v>
      </c>
      <c r="D37" s="40">
        <v>95911109</v>
      </c>
      <c r="E37" s="40">
        <v>19931325.079999998</v>
      </c>
      <c r="F37" s="23">
        <f t="shared" si="0"/>
        <v>0.20781039118211009</v>
      </c>
    </row>
    <row r="38" spans="2:6" x14ac:dyDescent="0.25">
      <c r="B38" s="39" t="s">
        <v>28</v>
      </c>
      <c r="C38" s="40">
        <v>59411022</v>
      </c>
      <c r="D38" s="40">
        <v>103893307</v>
      </c>
      <c r="E38" s="40">
        <v>23559462.440000001</v>
      </c>
      <c r="F38" s="23">
        <f t="shared" si="0"/>
        <v>0.22676593055219621</v>
      </c>
    </row>
    <row r="39" spans="2:6" x14ac:dyDescent="0.25">
      <c r="B39" s="39" t="s">
        <v>29</v>
      </c>
      <c r="C39" s="40">
        <v>31238585</v>
      </c>
      <c r="D39" s="40">
        <v>33826753</v>
      </c>
      <c r="E39" s="40">
        <v>5690458.6000000015</v>
      </c>
      <c r="F39" s="23">
        <f t="shared" si="0"/>
        <v>0.16822361283094484</v>
      </c>
    </row>
    <row r="40" spans="2:6" x14ac:dyDescent="0.25">
      <c r="B40" s="39" t="s">
        <v>30</v>
      </c>
      <c r="C40" s="40">
        <v>31247391</v>
      </c>
      <c r="D40" s="40">
        <v>33995008</v>
      </c>
      <c r="E40" s="40">
        <v>8429608.6799999941</v>
      </c>
      <c r="F40" s="23">
        <f t="shared" si="0"/>
        <v>0.24796607431302836</v>
      </c>
    </row>
    <row r="41" spans="2:6" x14ac:dyDescent="0.25">
      <c r="B41" s="39" t="s">
        <v>31</v>
      </c>
      <c r="C41" s="40">
        <v>35875895</v>
      </c>
      <c r="D41" s="40">
        <v>58936972</v>
      </c>
      <c r="E41" s="40">
        <v>12856916.089999998</v>
      </c>
      <c r="F41" s="23">
        <f t="shared" si="0"/>
        <v>0.21814687205172328</v>
      </c>
    </row>
    <row r="42" spans="2:6" x14ac:dyDescent="0.25">
      <c r="B42" s="39" t="s">
        <v>32</v>
      </c>
      <c r="C42" s="40">
        <v>31855561</v>
      </c>
      <c r="D42" s="40">
        <v>29509339</v>
      </c>
      <c r="E42" s="40">
        <v>3765987.0699999994</v>
      </c>
      <c r="F42" s="23">
        <f t="shared" si="0"/>
        <v>0.12762017712426563</v>
      </c>
    </row>
    <row r="43" spans="2:6" x14ac:dyDescent="0.25">
      <c r="B43" s="39" t="s">
        <v>33</v>
      </c>
      <c r="C43" s="40">
        <v>44029494</v>
      </c>
      <c r="D43" s="40">
        <v>50308820</v>
      </c>
      <c r="E43" s="40">
        <v>14412478.73</v>
      </c>
      <c r="F43" s="23">
        <f t="shared" si="0"/>
        <v>0.28648015854873959</v>
      </c>
    </row>
    <row r="44" spans="2:6" x14ac:dyDescent="0.25">
      <c r="B44" s="39" t="s">
        <v>34</v>
      </c>
      <c r="C44" s="40">
        <v>13368393</v>
      </c>
      <c r="D44" s="40">
        <v>15536083</v>
      </c>
      <c r="E44" s="40">
        <v>4336064.3600000013</v>
      </c>
      <c r="F44" s="23">
        <f t="shared" si="0"/>
        <v>0.27909636940018928</v>
      </c>
    </row>
    <row r="45" spans="2:6" x14ac:dyDescent="0.25">
      <c r="B45" s="39" t="s">
        <v>35</v>
      </c>
      <c r="C45" s="40">
        <v>67552750</v>
      </c>
      <c r="D45" s="40">
        <v>68260987</v>
      </c>
      <c r="E45" s="40">
        <v>13402518.66</v>
      </c>
      <c r="F45" s="23">
        <f t="shared" si="0"/>
        <v>0.19634229226717745</v>
      </c>
    </row>
    <row r="46" spans="2:6" x14ac:dyDescent="0.25">
      <c r="B46" s="39" t="s">
        <v>40</v>
      </c>
      <c r="C46" s="40">
        <v>107239238</v>
      </c>
      <c r="D46" s="40">
        <v>118518779</v>
      </c>
      <c r="E46" s="40">
        <v>16504472.199999997</v>
      </c>
      <c r="F46" s="23">
        <f t="shared" si="0"/>
        <v>0.13925617812853097</v>
      </c>
    </row>
    <row r="47" spans="2:6" x14ac:dyDescent="0.25">
      <c r="B47" s="39" t="s">
        <v>39</v>
      </c>
      <c r="C47" s="40">
        <v>809881</v>
      </c>
      <c r="D47" s="40">
        <v>809881</v>
      </c>
      <c r="E47" s="40">
        <v>127293.4</v>
      </c>
      <c r="F47" s="23">
        <f t="shared" si="0"/>
        <v>0.15717543688517202</v>
      </c>
    </row>
    <row r="48" spans="2:6" x14ac:dyDescent="0.25">
      <c r="B48" s="39" t="s">
        <v>36</v>
      </c>
      <c r="C48" s="40">
        <v>625540514</v>
      </c>
      <c r="D48" s="40">
        <v>580838731</v>
      </c>
      <c r="E48" s="40">
        <v>199032770.13999984</v>
      </c>
      <c r="F48" s="23">
        <f t="shared" si="0"/>
        <v>0.3426644256269471</v>
      </c>
    </row>
    <row r="49" spans="2:6" x14ac:dyDescent="0.25">
      <c r="B49" s="41" t="s">
        <v>37</v>
      </c>
      <c r="C49" s="15">
        <v>1024458285</v>
      </c>
      <c r="D49" s="15">
        <v>2019462449</v>
      </c>
      <c r="E49" s="15">
        <v>948369743.09999931</v>
      </c>
      <c r="F49" s="34">
        <f t="shared" si="0"/>
        <v>0.46961494311004109</v>
      </c>
    </row>
    <row r="50" spans="2:6" x14ac:dyDescent="0.25">
      <c r="B50" s="44" t="s">
        <v>17</v>
      </c>
      <c r="C50" s="45">
        <f>SUM(C51:C60)</f>
        <v>1325440155</v>
      </c>
      <c r="D50" s="45">
        <f>SUM(D51:D60)</f>
        <v>760425963</v>
      </c>
      <c r="E50" s="45">
        <f>SUM(E51:E60)</f>
        <v>4649982.54</v>
      </c>
      <c r="F50" s="46">
        <f t="shared" si="0"/>
        <v>6.11497077461044E-3</v>
      </c>
    </row>
    <row r="51" spans="2:6" x14ac:dyDescent="0.25">
      <c r="B51" s="13" t="s">
        <v>27</v>
      </c>
      <c r="C51" s="28">
        <v>19875268</v>
      </c>
      <c r="D51" s="28">
        <v>483570</v>
      </c>
      <c r="E51" s="28">
        <v>254210</v>
      </c>
      <c r="F51" s="23">
        <f t="shared" si="0"/>
        <v>0.52569431519738608</v>
      </c>
    </row>
    <row r="52" spans="2:6" x14ac:dyDescent="0.25">
      <c r="B52" s="13" t="s">
        <v>28</v>
      </c>
      <c r="C52" s="28">
        <v>0</v>
      </c>
      <c r="D52" s="28">
        <v>1223215</v>
      </c>
      <c r="E52" s="28">
        <v>1165170.19</v>
      </c>
      <c r="F52" s="23">
        <f t="shared" si="0"/>
        <v>0.95254733632272326</v>
      </c>
    </row>
    <row r="53" spans="2:6" x14ac:dyDescent="0.25">
      <c r="B53" s="13" t="s">
        <v>29</v>
      </c>
      <c r="C53" s="28">
        <v>12000000</v>
      </c>
      <c r="D53" s="28">
        <v>2825560</v>
      </c>
      <c r="E53" s="28">
        <v>59140.350000000006</v>
      </c>
      <c r="F53" s="23">
        <f t="shared" si="0"/>
        <v>2.093048811563018E-2</v>
      </c>
    </row>
    <row r="54" spans="2:6" x14ac:dyDescent="0.25">
      <c r="B54" s="13" t="s">
        <v>31</v>
      </c>
      <c r="C54" s="28">
        <v>20000000</v>
      </c>
      <c r="D54" s="28">
        <v>0</v>
      </c>
      <c r="E54" s="28">
        <v>0</v>
      </c>
      <c r="F54" s="23" t="str">
        <f t="shared" si="0"/>
        <v>0.0%</v>
      </c>
    </row>
    <row r="55" spans="2:6" x14ac:dyDescent="0.25">
      <c r="B55" s="13" t="s">
        <v>35</v>
      </c>
      <c r="C55" s="28">
        <v>60785355</v>
      </c>
      <c r="D55" s="28">
        <v>15413988</v>
      </c>
      <c r="E55" s="28">
        <v>0</v>
      </c>
      <c r="F55" s="23" t="str">
        <f t="shared" si="0"/>
        <v>0.0%</v>
      </c>
    </row>
    <row r="56" spans="2:6" x14ac:dyDescent="0.25">
      <c r="B56" s="13" t="s">
        <v>40</v>
      </c>
      <c r="C56" s="28">
        <v>262912696</v>
      </c>
      <c r="D56" s="28">
        <v>238873202</v>
      </c>
      <c r="E56" s="28">
        <v>0</v>
      </c>
      <c r="F56" s="23" t="str">
        <f t="shared" si="0"/>
        <v>0.0%</v>
      </c>
    </row>
    <row r="57" spans="2:6" x14ac:dyDescent="0.25">
      <c r="B57" s="13" t="s">
        <v>36</v>
      </c>
      <c r="C57" s="28">
        <v>665178436</v>
      </c>
      <c r="D57" s="28">
        <v>274414978</v>
      </c>
      <c r="E57" s="28">
        <v>879053</v>
      </c>
      <c r="F57" s="23">
        <f t="shared" si="0"/>
        <v>3.2033710638054167E-3</v>
      </c>
    </row>
    <row r="58" spans="2:6" x14ac:dyDescent="0.25">
      <c r="B58" s="13" t="s">
        <v>37</v>
      </c>
      <c r="C58" s="28">
        <v>284688400</v>
      </c>
      <c r="D58" s="28">
        <v>227191450</v>
      </c>
      <c r="E58" s="28">
        <v>2292409</v>
      </c>
      <c r="F58" s="23">
        <f t="shared" si="0"/>
        <v>1.0090208060206491E-2</v>
      </c>
    </row>
    <row r="59" spans="2:6" hidden="1" x14ac:dyDescent="0.25">
      <c r="B59" s="13"/>
      <c r="C59" s="28"/>
      <c r="D59" s="28"/>
      <c r="E59" s="28"/>
      <c r="F59" s="23" t="str">
        <f t="shared" si="0"/>
        <v>0.0%</v>
      </c>
    </row>
    <row r="60" spans="2:6" hidden="1" x14ac:dyDescent="0.25">
      <c r="B60" s="13"/>
      <c r="C60" s="28"/>
      <c r="D60" s="28"/>
      <c r="E60" s="28"/>
      <c r="F60" s="23" t="str">
        <f t="shared" si="0"/>
        <v>0.0%</v>
      </c>
    </row>
    <row r="61" spans="2:6" x14ac:dyDescent="0.25">
      <c r="B61" s="44" t="s">
        <v>16</v>
      </c>
      <c r="C61" s="45">
        <f>+SUM(C62:C71)</f>
        <v>108799867</v>
      </c>
      <c r="D61" s="45">
        <f t="shared" ref="D61:E61" si="2">+SUM(D62:D71)</f>
        <v>235579358</v>
      </c>
      <c r="E61" s="45">
        <f t="shared" si="2"/>
        <v>123208913.13000001</v>
      </c>
      <c r="F61" s="46">
        <f t="shared" si="0"/>
        <v>0.52300385813089789</v>
      </c>
    </row>
    <row r="62" spans="2:6" x14ac:dyDescent="0.25">
      <c r="B62" s="11" t="s">
        <v>26</v>
      </c>
      <c r="C62" s="27">
        <v>37000</v>
      </c>
      <c r="D62" s="27">
        <v>0</v>
      </c>
      <c r="E62" s="27">
        <v>0</v>
      </c>
      <c r="F62" s="33" t="str">
        <f t="shared" si="0"/>
        <v>0.0%</v>
      </c>
    </row>
    <row r="63" spans="2:6" x14ac:dyDescent="0.25">
      <c r="B63" s="13" t="s">
        <v>27</v>
      </c>
      <c r="C63" s="28">
        <v>124732</v>
      </c>
      <c r="D63" s="28">
        <v>157434</v>
      </c>
      <c r="E63" s="28">
        <v>138392</v>
      </c>
      <c r="F63" s="23">
        <f t="shared" si="0"/>
        <v>0.87904772793678621</v>
      </c>
    </row>
    <row r="64" spans="2:6" x14ac:dyDescent="0.25">
      <c r="B64" s="13" t="s">
        <v>28</v>
      </c>
      <c r="C64" s="28">
        <v>5500000</v>
      </c>
      <c r="D64" s="28">
        <v>2406311</v>
      </c>
      <c r="E64" s="28">
        <v>2317069</v>
      </c>
      <c r="F64" s="23">
        <f t="shared" si="0"/>
        <v>0.96291335575492942</v>
      </c>
    </row>
    <row r="65" spans="2:6" x14ac:dyDescent="0.25">
      <c r="B65" s="13" t="s">
        <v>29</v>
      </c>
      <c r="C65" s="28">
        <v>128000</v>
      </c>
      <c r="D65" s="28">
        <v>792986</v>
      </c>
      <c r="E65" s="28">
        <v>626942</v>
      </c>
      <c r="F65" s="23">
        <f t="shared" si="0"/>
        <v>0.79060916586169239</v>
      </c>
    </row>
    <row r="66" spans="2:6" x14ac:dyDescent="0.25">
      <c r="B66" s="13" t="s">
        <v>31</v>
      </c>
      <c r="C66" s="28">
        <v>1372000</v>
      </c>
      <c r="D66" s="28">
        <v>585336</v>
      </c>
      <c r="E66" s="28">
        <v>556122</v>
      </c>
      <c r="F66" s="23">
        <f t="shared" si="0"/>
        <v>0.95009020460043458</v>
      </c>
    </row>
    <row r="67" spans="2:6" x14ac:dyDescent="0.25">
      <c r="B67" s="13" t="s">
        <v>40</v>
      </c>
      <c r="C67" s="28">
        <v>44055701</v>
      </c>
      <c r="D67" s="28">
        <v>44097167</v>
      </c>
      <c r="E67" s="28">
        <v>20420783</v>
      </c>
      <c r="F67" s="23">
        <f t="shared" si="0"/>
        <v>0.46308605267091196</v>
      </c>
    </row>
    <row r="68" spans="2:6" x14ac:dyDescent="0.25">
      <c r="B68" s="13" t="s">
        <v>36</v>
      </c>
      <c r="C68" s="28">
        <v>2687334</v>
      </c>
      <c r="D68" s="28">
        <v>3425381</v>
      </c>
      <c r="E68" s="28">
        <v>1779521.03</v>
      </c>
      <c r="F68" s="23">
        <f t="shared" si="0"/>
        <v>0.51951039315042624</v>
      </c>
    </row>
    <row r="69" spans="2:6" x14ac:dyDescent="0.25">
      <c r="B69" s="13" t="s">
        <v>37</v>
      </c>
      <c r="C69" s="28">
        <v>54895100</v>
      </c>
      <c r="D69" s="28">
        <v>184114743</v>
      </c>
      <c r="E69" s="28">
        <v>97370084.100000009</v>
      </c>
      <c r="F69" s="23">
        <f t="shared" si="0"/>
        <v>0.5288554436946965</v>
      </c>
    </row>
    <row r="70" spans="2:6" hidden="1" x14ac:dyDescent="0.25">
      <c r="B70" s="13"/>
      <c r="C70" s="28"/>
      <c r="D70" s="28"/>
      <c r="E70" s="28"/>
      <c r="F70" s="23" t="str">
        <f t="shared" si="0"/>
        <v>0.0%</v>
      </c>
    </row>
    <row r="71" spans="2:6" ht="16.5" hidden="1" customHeight="1" x14ac:dyDescent="0.25">
      <c r="B71" s="13"/>
      <c r="C71" s="28"/>
      <c r="D71" s="28"/>
      <c r="E71" s="28"/>
      <c r="F71" s="23" t="str">
        <f t="shared" si="0"/>
        <v>0.0%</v>
      </c>
    </row>
    <row r="72" spans="2:6" hidden="1" x14ac:dyDescent="0.25">
      <c r="B72" s="44" t="s">
        <v>23</v>
      </c>
      <c r="C72" s="45">
        <f>+C73</f>
        <v>0</v>
      </c>
      <c r="D72" s="45">
        <f t="shared" ref="D72:E72" si="3">+D73</f>
        <v>0</v>
      </c>
      <c r="E72" s="45">
        <f t="shared" si="3"/>
        <v>0</v>
      </c>
      <c r="F72" s="57" t="str">
        <f t="shared" si="0"/>
        <v>0.0%</v>
      </c>
    </row>
    <row r="73" spans="2:6" hidden="1" x14ac:dyDescent="0.25">
      <c r="B73" s="17"/>
      <c r="C73" s="30"/>
      <c r="D73" s="30"/>
      <c r="E73" s="30"/>
      <c r="F73" s="58" t="str">
        <f t="shared" si="0"/>
        <v>0.0%</v>
      </c>
    </row>
    <row r="74" spans="2:6" x14ac:dyDescent="0.25">
      <c r="B74" s="44" t="s">
        <v>15</v>
      </c>
      <c r="C74" s="45">
        <f>+SUM(C75:C88)</f>
        <v>593759931</v>
      </c>
      <c r="D74" s="45">
        <f>+SUM(D75:D88)</f>
        <v>676781715</v>
      </c>
      <c r="E74" s="45">
        <f>+SUM(E75:E88)</f>
        <v>79185225.909999996</v>
      </c>
      <c r="F74" s="46">
        <f t="shared" ref="F74:F89" si="4">IF(E74=0,"0.0%",E74/D74)</f>
        <v>0.11700260830776138</v>
      </c>
    </row>
    <row r="75" spans="2:6" x14ac:dyDescent="0.25">
      <c r="B75" s="11" t="s">
        <v>26</v>
      </c>
      <c r="C75" s="27">
        <v>15044270</v>
      </c>
      <c r="D75" s="27">
        <v>15170320</v>
      </c>
      <c r="E75" s="27">
        <v>32023.85</v>
      </c>
      <c r="F75" s="33">
        <f t="shared" si="4"/>
        <v>2.110954152582147E-3</v>
      </c>
    </row>
    <row r="76" spans="2:6" x14ac:dyDescent="0.25">
      <c r="B76" s="13" t="s">
        <v>27</v>
      </c>
      <c r="C76" s="28">
        <v>236193378</v>
      </c>
      <c r="D76" s="28">
        <v>215843547</v>
      </c>
      <c r="E76" s="28">
        <v>8054799.5700000003</v>
      </c>
      <c r="F76" s="23">
        <f t="shared" si="4"/>
        <v>3.7317768735518418E-2</v>
      </c>
    </row>
    <row r="77" spans="2:6" x14ac:dyDescent="0.25">
      <c r="B77" s="13" t="s">
        <v>28</v>
      </c>
      <c r="C77" s="28">
        <v>0</v>
      </c>
      <c r="D77" s="28">
        <v>194987</v>
      </c>
      <c r="E77" s="28">
        <v>44545.060000000005</v>
      </c>
      <c r="F77" s="23">
        <f t="shared" si="4"/>
        <v>0.22845143522388675</v>
      </c>
    </row>
    <row r="78" spans="2:6" x14ac:dyDescent="0.25">
      <c r="B78" s="13" t="s">
        <v>29</v>
      </c>
      <c r="C78" s="28">
        <v>4823573</v>
      </c>
      <c r="D78" s="28">
        <v>4832273</v>
      </c>
      <c r="E78" s="28">
        <v>2900</v>
      </c>
      <c r="F78" s="23">
        <f t="shared" si="4"/>
        <v>6.0013165646891227E-4</v>
      </c>
    </row>
    <row r="79" spans="2:6" x14ac:dyDescent="0.25">
      <c r="B79" s="13" t="s">
        <v>30</v>
      </c>
      <c r="C79" s="28">
        <v>0</v>
      </c>
      <c r="D79" s="28">
        <v>462728</v>
      </c>
      <c r="E79" s="28">
        <v>303340.94</v>
      </c>
      <c r="F79" s="23">
        <f t="shared" si="4"/>
        <v>0.6555491346968414</v>
      </c>
    </row>
    <row r="80" spans="2:6" x14ac:dyDescent="0.25">
      <c r="B80" s="13" t="s">
        <v>31</v>
      </c>
      <c r="C80" s="28">
        <v>0</v>
      </c>
      <c r="D80" s="28">
        <v>82000</v>
      </c>
      <c r="E80" s="28">
        <v>0</v>
      </c>
      <c r="F80" s="23" t="str">
        <f t="shared" si="4"/>
        <v>0.0%</v>
      </c>
    </row>
    <row r="81" spans="2:6" x14ac:dyDescent="0.25">
      <c r="B81" s="13" t="s">
        <v>32</v>
      </c>
      <c r="C81" s="28">
        <v>0</v>
      </c>
      <c r="D81" s="28">
        <v>1400857</v>
      </c>
      <c r="E81" s="28">
        <v>172675.79</v>
      </c>
      <c r="F81" s="23">
        <f t="shared" si="4"/>
        <v>0.12326439458131701</v>
      </c>
    </row>
    <row r="82" spans="2:6" x14ac:dyDescent="0.25">
      <c r="B82" s="13" t="s">
        <v>33</v>
      </c>
      <c r="C82" s="28">
        <v>0</v>
      </c>
      <c r="D82" s="28">
        <v>539439</v>
      </c>
      <c r="E82" s="28">
        <v>27710</v>
      </c>
      <c r="F82" s="23">
        <f t="shared" si="4"/>
        <v>5.1368180646931348E-2</v>
      </c>
    </row>
    <row r="83" spans="2:6" x14ac:dyDescent="0.25">
      <c r="B83" s="13" t="s">
        <v>34</v>
      </c>
      <c r="C83" s="28">
        <v>0</v>
      </c>
      <c r="D83" s="28">
        <v>101225</v>
      </c>
      <c r="E83" s="28">
        <v>11280</v>
      </c>
      <c r="F83" s="23">
        <f t="shared" si="4"/>
        <v>0.11143492220301308</v>
      </c>
    </row>
    <row r="84" spans="2:6" x14ac:dyDescent="0.25">
      <c r="B84" s="13" t="s">
        <v>35</v>
      </c>
      <c r="C84" s="28">
        <v>500000</v>
      </c>
      <c r="D84" s="28">
        <v>573720</v>
      </c>
      <c r="E84" s="28">
        <v>0</v>
      </c>
      <c r="F84" s="23" t="str">
        <f t="shared" si="4"/>
        <v>0.0%</v>
      </c>
    </row>
    <row r="85" spans="2:6" x14ac:dyDescent="0.25">
      <c r="B85" s="13" t="s">
        <v>40</v>
      </c>
      <c r="C85" s="28">
        <v>0</v>
      </c>
      <c r="D85" s="28">
        <v>48200</v>
      </c>
      <c r="E85" s="28">
        <v>0</v>
      </c>
      <c r="F85" s="23" t="str">
        <f t="shared" si="4"/>
        <v>0.0%</v>
      </c>
    </row>
    <row r="86" spans="2:6" x14ac:dyDescent="0.25">
      <c r="B86" s="13" t="s">
        <v>36</v>
      </c>
      <c r="C86" s="28">
        <v>0</v>
      </c>
      <c r="D86" s="28">
        <v>4475028</v>
      </c>
      <c r="E86" s="28">
        <v>533156.62</v>
      </c>
      <c r="F86" s="23">
        <f t="shared" si="4"/>
        <v>0.11914039867460047</v>
      </c>
    </row>
    <row r="87" spans="2:6" x14ac:dyDescent="0.25">
      <c r="B87" s="13" t="s">
        <v>37</v>
      </c>
      <c r="C87" s="28">
        <v>337198710</v>
      </c>
      <c r="D87" s="28">
        <v>433057391</v>
      </c>
      <c r="E87" s="28">
        <v>70002794.079999998</v>
      </c>
      <c r="F87" s="23">
        <f t="shared" si="4"/>
        <v>0.16164784514669558</v>
      </c>
    </row>
    <row r="88" spans="2:6" hidden="1" x14ac:dyDescent="0.25">
      <c r="B88" s="13"/>
      <c r="C88" s="28"/>
      <c r="D88" s="28"/>
      <c r="E88" s="28"/>
      <c r="F88" s="23" t="str">
        <f t="shared" si="4"/>
        <v>0.0%</v>
      </c>
    </row>
    <row r="89" spans="2:6" x14ac:dyDescent="0.25">
      <c r="B89" s="47" t="s">
        <v>3</v>
      </c>
      <c r="C89" s="48">
        <f>+C74+C72+C61+C50+C35+C23+C9</f>
        <v>7296309348</v>
      </c>
      <c r="D89" s="48">
        <f>+D74+D72+D61+D50+D35+D23+D9</f>
        <v>8011271022</v>
      </c>
      <c r="E89" s="48">
        <f>+E74+E72+E61+E50+E35+E23+E9</f>
        <v>2389903534.8999991</v>
      </c>
      <c r="F89" s="49">
        <f t="shared" si="4"/>
        <v>0.29831764876472294</v>
      </c>
    </row>
    <row r="90" spans="2:6" x14ac:dyDescent="0.2">
      <c r="B90" s="37" t="s">
        <v>43</v>
      </c>
      <c r="C90" s="9"/>
      <c r="D90" s="9"/>
      <c r="E90" s="9"/>
    </row>
  </sheetData>
  <mergeCells count="1">
    <mergeCell ref="B5:F5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50"/>
  <sheetViews>
    <sheetView showGridLines="0" zoomScale="120" zoomScaleNormal="120" workbookViewId="0"/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52.5" customHeight="1" x14ac:dyDescent="0.25">
      <c r="B5" s="75" t="s">
        <v>46</v>
      </c>
      <c r="C5" s="75"/>
      <c r="D5" s="75"/>
      <c r="E5" s="75"/>
      <c r="F5" s="75"/>
    </row>
    <row r="7" spans="2:6" x14ac:dyDescent="0.25">
      <c r="E7" s="63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44</v>
      </c>
      <c r="F8" s="52" t="s">
        <v>5</v>
      </c>
    </row>
    <row r="9" spans="2:6" x14ac:dyDescent="0.25">
      <c r="B9" s="44" t="s">
        <v>20</v>
      </c>
      <c r="C9" s="45">
        <f>SUM(C10:C13)</f>
        <v>213204</v>
      </c>
      <c r="D9" s="45">
        <f>SUM(D10:D13)</f>
        <v>487884</v>
      </c>
      <c r="E9" s="45">
        <f>SUM(E10:E13)</f>
        <v>36150</v>
      </c>
      <c r="F9" s="46">
        <f>IF(D9=0,"%",E9/D9)</f>
        <v>7.4095481712866174E-2</v>
      </c>
    </row>
    <row r="10" spans="2:6" x14ac:dyDescent="0.25">
      <c r="B10" s="11" t="s">
        <v>33</v>
      </c>
      <c r="C10" s="27">
        <v>172906</v>
      </c>
      <c r="D10" s="27">
        <v>172906</v>
      </c>
      <c r="E10" s="27">
        <v>0</v>
      </c>
      <c r="F10" s="35">
        <f t="shared" ref="F10:F49" si="0">IF(D10=0,"%",E10/D10)</f>
        <v>0</v>
      </c>
    </row>
    <row r="11" spans="2:6" x14ac:dyDescent="0.25">
      <c r="B11" s="13" t="s">
        <v>36</v>
      </c>
      <c r="C11" s="28">
        <v>0</v>
      </c>
      <c r="D11" s="28">
        <v>274680</v>
      </c>
      <c r="E11" s="28">
        <v>22890</v>
      </c>
      <c r="F11" s="35">
        <f t="shared" si="0"/>
        <v>8.3333333333333329E-2</v>
      </c>
    </row>
    <row r="12" spans="2:6" x14ac:dyDescent="0.25">
      <c r="B12" s="13" t="s">
        <v>37</v>
      </c>
      <c r="C12" s="28">
        <v>40298</v>
      </c>
      <c r="D12" s="28">
        <v>40298</v>
      </c>
      <c r="E12" s="28">
        <v>13260</v>
      </c>
      <c r="F12" s="35">
        <f t="shared" si="0"/>
        <v>0.32904858801925652</v>
      </c>
    </row>
    <row r="13" spans="2:6" hidden="1" x14ac:dyDescent="0.25">
      <c r="B13" s="13"/>
      <c r="C13" s="28"/>
      <c r="D13" s="28"/>
      <c r="E13" s="28"/>
      <c r="F13" s="35" t="str">
        <f t="shared" si="0"/>
        <v>%</v>
      </c>
    </row>
    <row r="14" spans="2:6" x14ac:dyDescent="0.25">
      <c r="B14" s="44" t="s">
        <v>19</v>
      </c>
      <c r="C14" s="45">
        <f>SUM(C15:C15)</f>
        <v>3000</v>
      </c>
      <c r="D14" s="45">
        <f>SUM(D15:D15)</f>
        <v>3000</v>
      </c>
      <c r="E14" s="45">
        <f>SUM(E15:E15)</f>
        <v>0</v>
      </c>
      <c r="F14" s="46">
        <f t="shared" si="0"/>
        <v>0</v>
      </c>
    </row>
    <row r="15" spans="2:6" x14ac:dyDescent="0.25">
      <c r="B15" s="22" t="s">
        <v>36</v>
      </c>
      <c r="C15" s="27">
        <v>3000</v>
      </c>
      <c r="D15" s="27">
        <v>3000</v>
      </c>
      <c r="E15" s="27">
        <v>0</v>
      </c>
      <c r="F15" s="24">
        <f t="shared" si="0"/>
        <v>0</v>
      </c>
    </row>
    <row r="16" spans="2:6" x14ac:dyDescent="0.25">
      <c r="B16" s="44" t="s">
        <v>18</v>
      </c>
      <c r="C16" s="45">
        <f>+SUM(C17:C28)</f>
        <v>174065973</v>
      </c>
      <c r="D16" s="45">
        <f>+SUM(D17:D28)</f>
        <v>245150366</v>
      </c>
      <c r="E16" s="45">
        <f>+SUM(E17:E28)</f>
        <v>23452600.289999995</v>
      </c>
      <c r="F16" s="46">
        <f t="shared" si="0"/>
        <v>9.5666185095558839E-2</v>
      </c>
    </row>
    <row r="17" spans="2:6" x14ac:dyDescent="0.25">
      <c r="B17" s="11" t="s">
        <v>26</v>
      </c>
      <c r="C17" s="27">
        <v>22400</v>
      </c>
      <c r="D17" s="27">
        <v>22400</v>
      </c>
      <c r="E17" s="27">
        <v>8136</v>
      </c>
      <c r="F17" s="24">
        <f t="shared" si="0"/>
        <v>0.36321428571428571</v>
      </c>
    </row>
    <row r="18" spans="2:6" x14ac:dyDescent="0.25">
      <c r="B18" s="13" t="s">
        <v>27</v>
      </c>
      <c r="C18" s="28">
        <v>62751</v>
      </c>
      <c r="D18" s="28">
        <v>83503</v>
      </c>
      <c r="E18" s="28">
        <v>10375.74</v>
      </c>
      <c r="F18" s="35">
        <f t="shared" si="0"/>
        <v>0.12425589499778451</v>
      </c>
    </row>
    <row r="19" spans="2:6" x14ac:dyDescent="0.25">
      <c r="B19" s="13" t="s">
        <v>28</v>
      </c>
      <c r="C19" s="28">
        <v>19500</v>
      </c>
      <c r="D19" s="28">
        <v>189800</v>
      </c>
      <c r="E19" s="28">
        <v>29915.65</v>
      </c>
      <c r="F19" s="35">
        <f t="shared" si="0"/>
        <v>0.15761670179135934</v>
      </c>
    </row>
    <row r="20" spans="2:6" x14ac:dyDescent="0.25">
      <c r="B20" s="13" t="s">
        <v>29</v>
      </c>
      <c r="C20" s="28">
        <v>6000</v>
      </c>
      <c r="D20" s="28">
        <v>51546</v>
      </c>
      <c r="E20" s="28">
        <v>1545.8</v>
      </c>
      <c r="F20" s="35">
        <f t="shared" si="0"/>
        <v>2.9988747914484148E-2</v>
      </c>
    </row>
    <row r="21" spans="2:6" x14ac:dyDescent="0.25">
      <c r="B21" s="13" t="s">
        <v>30</v>
      </c>
      <c r="C21" s="28">
        <v>15000</v>
      </c>
      <c r="D21" s="28">
        <v>15000</v>
      </c>
      <c r="E21" s="28">
        <v>0</v>
      </c>
      <c r="F21" s="35">
        <f t="shared" si="0"/>
        <v>0</v>
      </c>
    </row>
    <row r="22" spans="2:6" x14ac:dyDescent="0.25">
      <c r="B22" s="13" t="s">
        <v>31</v>
      </c>
      <c r="C22" s="28">
        <v>0</v>
      </c>
      <c r="D22" s="28">
        <v>414254</v>
      </c>
      <c r="E22" s="28">
        <v>74577.09</v>
      </c>
      <c r="F22" s="35">
        <f t="shared" si="0"/>
        <v>0.18002744692869591</v>
      </c>
    </row>
    <row r="23" spans="2:6" x14ac:dyDescent="0.25">
      <c r="B23" s="13" t="s">
        <v>32</v>
      </c>
      <c r="C23" s="28">
        <v>0</v>
      </c>
      <c r="D23" s="28">
        <v>698136</v>
      </c>
      <c r="E23" s="28">
        <v>0</v>
      </c>
      <c r="F23" s="35">
        <f t="shared" si="0"/>
        <v>0</v>
      </c>
    </row>
    <row r="24" spans="2:6" x14ac:dyDescent="0.25">
      <c r="B24" s="13" t="s">
        <v>33</v>
      </c>
      <c r="C24" s="28">
        <v>35542</v>
      </c>
      <c r="D24" s="28">
        <v>50161</v>
      </c>
      <c r="E24" s="28">
        <v>14618.17</v>
      </c>
      <c r="F24" s="35">
        <f t="shared" si="0"/>
        <v>0.29142501146308886</v>
      </c>
    </row>
    <row r="25" spans="2:6" x14ac:dyDescent="0.25">
      <c r="B25" s="13" t="s">
        <v>34</v>
      </c>
      <c r="C25" s="28">
        <v>28000</v>
      </c>
      <c r="D25" s="28">
        <v>28000</v>
      </c>
      <c r="E25" s="28">
        <v>0</v>
      </c>
      <c r="F25" s="35">
        <f t="shared" si="0"/>
        <v>0</v>
      </c>
    </row>
    <row r="26" spans="2:6" x14ac:dyDescent="0.25">
      <c r="B26" s="13" t="s">
        <v>40</v>
      </c>
      <c r="C26" s="28">
        <v>7700</v>
      </c>
      <c r="D26" s="28">
        <v>9700</v>
      </c>
      <c r="E26" s="28">
        <v>2000</v>
      </c>
      <c r="F26" s="35">
        <f t="shared" si="0"/>
        <v>0.20618556701030927</v>
      </c>
    </row>
    <row r="27" spans="2:6" x14ac:dyDescent="0.25">
      <c r="B27" s="13" t="s">
        <v>36</v>
      </c>
      <c r="C27" s="28">
        <v>73492282</v>
      </c>
      <c r="D27" s="28">
        <v>106882285</v>
      </c>
      <c r="E27" s="28">
        <v>5903710.1099999985</v>
      </c>
      <c r="F27" s="35">
        <f t="shared" si="0"/>
        <v>5.5235627774986272E-2</v>
      </c>
    </row>
    <row r="28" spans="2:6" x14ac:dyDescent="0.25">
      <c r="B28" s="13" t="s">
        <v>37</v>
      </c>
      <c r="C28" s="28">
        <v>100376798</v>
      </c>
      <c r="D28" s="28">
        <v>136705581</v>
      </c>
      <c r="E28" s="28">
        <v>17407721.729999997</v>
      </c>
      <c r="F28" s="35">
        <f t="shared" si="0"/>
        <v>0.12733731573109658</v>
      </c>
    </row>
    <row r="29" spans="2:6" x14ac:dyDescent="0.25">
      <c r="B29" s="44" t="s">
        <v>17</v>
      </c>
      <c r="C29" s="45">
        <f>+SUM(C30:C33)</f>
        <v>0</v>
      </c>
      <c r="D29" s="45">
        <f t="shared" ref="D29:E29" si="1">+SUM(D30:D33)</f>
        <v>1580924</v>
      </c>
      <c r="E29" s="45">
        <f t="shared" si="1"/>
        <v>0</v>
      </c>
      <c r="F29" s="46">
        <f t="shared" ref="F29:F33" si="2">IF(D29=0,"%",E29/D29)</f>
        <v>0</v>
      </c>
    </row>
    <row r="30" spans="2:6" x14ac:dyDescent="0.25">
      <c r="B30" s="13" t="s">
        <v>36</v>
      </c>
      <c r="C30" s="28">
        <v>0</v>
      </c>
      <c r="D30" s="28">
        <v>1580924</v>
      </c>
      <c r="E30" s="28">
        <v>0</v>
      </c>
      <c r="F30" s="35">
        <f t="shared" si="2"/>
        <v>0</v>
      </c>
    </row>
    <row r="31" spans="2:6" hidden="1" x14ac:dyDescent="0.25">
      <c r="B31" s="13"/>
      <c r="C31" s="28"/>
      <c r="D31" s="28"/>
      <c r="E31" s="28"/>
      <c r="F31" s="35" t="str">
        <f t="shared" si="2"/>
        <v>%</v>
      </c>
    </row>
    <row r="32" spans="2:6" hidden="1" x14ac:dyDescent="0.25">
      <c r="B32" s="13"/>
      <c r="C32" s="28"/>
      <c r="D32" s="28"/>
      <c r="E32" s="28"/>
      <c r="F32" s="35" t="str">
        <f t="shared" si="2"/>
        <v>%</v>
      </c>
    </row>
    <row r="33" spans="2:6" hidden="1" x14ac:dyDescent="0.25">
      <c r="B33" s="14"/>
      <c r="C33" s="29"/>
      <c r="D33" s="29"/>
      <c r="E33" s="29"/>
      <c r="F33" s="36" t="str">
        <f t="shared" si="2"/>
        <v>%</v>
      </c>
    </row>
    <row r="34" spans="2:6" x14ac:dyDescent="0.25">
      <c r="B34" s="44" t="s">
        <v>16</v>
      </c>
      <c r="C34" s="45">
        <f>+SUM(C35:C39)</f>
        <v>41545</v>
      </c>
      <c r="D34" s="45">
        <f>+SUM(D35:D39)</f>
        <v>173114</v>
      </c>
      <c r="E34" s="45">
        <f>+SUM(E35:E39)</f>
        <v>99309.709999999992</v>
      </c>
      <c r="F34" s="46">
        <f t="shared" si="0"/>
        <v>0.57366654343380663</v>
      </c>
    </row>
    <row r="35" spans="2:6" x14ac:dyDescent="0.25">
      <c r="B35" s="11" t="s">
        <v>28</v>
      </c>
      <c r="C35" s="27">
        <v>0</v>
      </c>
      <c r="D35" s="27">
        <v>19656</v>
      </c>
      <c r="E35" s="27">
        <v>19422</v>
      </c>
      <c r="F35" s="35">
        <f t="shared" si="0"/>
        <v>0.98809523809523814</v>
      </c>
    </row>
    <row r="36" spans="2:6" x14ac:dyDescent="0.25">
      <c r="B36" s="42" t="s">
        <v>31</v>
      </c>
      <c r="C36" s="43">
        <v>0</v>
      </c>
      <c r="D36" s="43">
        <v>98</v>
      </c>
      <c r="E36" s="43">
        <v>93</v>
      </c>
      <c r="F36" s="35">
        <f t="shared" si="0"/>
        <v>0.94897959183673475</v>
      </c>
    </row>
    <row r="37" spans="2:6" x14ac:dyDescent="0.25">
      <c r="B37" s="42" t="s">
        <v>36</v>
      </c>
      <c r="C37" s="43">
        <v>41545</v>
      </c>
      <c r="D37" s="43">
        <v>119596</v>
      </c>
      <c r="E37" s="43">
        <v>64909.71</v>
      </c>
      <c r="F37" s="35">
        <f t="shared" si="0"/>
        <v>0.54274147964814878</v>
      </c>
    </row>
    <row r="38" spans="2:6" x14ac:dyDescent="0.25">
      <c r="B38" s="42" t="s">
        <v>37</v>
      </c>
      <c r="C38" s="43">
        <v>0</v>
      </c>
      <c r="D38" s="43">
        <v>33764</v>
      </c>
      <c r="E38" s="43">
        <v>14885</v>
      </c>
      <c r="F38" s="35">
        <f t="shared" si="0"/>
        <v>0.44085416419855467</v>
      </c>
    </row>
    <row r="39" spans="2:6" hidden="1" x14ac:dyDescent="0.25">
      <c r="B39" s="42"/>
      <c r="C39" s="43"/>
      <c r="D39" s="43"/>
      <c r="E39" s="43"/>
      <c r="F39" s="35" t="str">
        <f t="shared" si="0"/>
        <v>%</v>
      </c>
    </row>
    <row r="40" spans="2:6" x14ac:dyDescent="0.25">
      <c r="B40" s="44" t="s">
        <v>15</v>
      </c>
      <c r="C40" s="45">
        <f>+SUM(C41:C48)</f>
        <v>2766523</v>
      </c>
      <c r="D40" s="45">
        <f t="shared" ref="D40:E40" si="3">+SUM(D41:D48)</f>
        <v>14044953</v>
      </c>
      <c r="E40" s="45">
        <f t="shared" si="3"/>
        <v>251341.52999999997</v>
      </c>
      <c r="F40" s="46">
        <f t="shared" si="0"/>
        <v>1.7895505239497775E-2</v>
      </c>
    </row>
    <row r="41" spans="2:6" x14ac:dyDescent="0.25">
      <c r="B41" s="13" t="s">
        <v>27</v>
      </c>
      <c r="C41" s="28">
        <v>0</v>
      </c>
      <c r="D41" s="28">
        <v>35100</v>
      </c>
      <c r="E41" s="28">
        <v>0</v>
      </c>
      <c r="F41" s="35">
        <f t="shared" si="0"/>
        <v>0</v>
      </c>
    </row>
    <row r="42" spans="2:6" x14ac:dyDescent="0.25">
      <c r="B42" s="13" t="s">
        <v>36</v>
      </c>
      <c r="C42" s="28">
        <v>0</v>
      </c>
      <c r="D42" s="28">
        <v>5815064</v>
      </c>
      <c r="E42" s="28">
        <v>151701.88</v>
      </c>
      <c r="F42" s="35">
        <f t="shared" si="0"/>
        <v>2.6087740392883037E-2</v>
      </c>
    </row>
    <row r="43" spans="2:6" x14ac:dyDescent="0.25">
      <c r="B43" s="13" t="s">
        <v>37</v>
      </c>
      <c r="C43" s="28">
        <v>2766523</v>
      </c>
      <c r="D43" s="28">
        <v>8194789</v>
      </c>
      <c r="E43" s="28">
        <v>99639.64999999998</v>
      </c>
      <c r="F43" s="35">
        <f t="shared" si="0"/>
        <v>1.2158903664267619E-2</v>
      </c>
    </row>
    <row r="44" spans="2:6" hidden="1" x14ac:dyDescent="0.25">
      <c r="B44" s="13"/>
      <c r="C44" s="28"/>
      <c r="D44" s="28"/>
      <c r="E44" s="28"/>
      <c r="F44" s="35" t="str">
        <f t="shared" si="0"/>
        <v>%</v>
      </c>
    </row>
    <row r="45" spans="2:6" ht="15" hidden="1" customHeight="1" x14ac:dyDescent="0.25">
      <c r="B45" s="13"/>
      <c r="C45" s="28"/>
      <c r="D45" s="28"/>
      <c r="E45" s="28"/>
      <c r="F45" s="35" t="str">
        <f t="shared" si="0"/>
        <v>%</v>
      </c>
    </row>
    <row r="46" spans="2:6" hidden="1" x14ac:dyDescent="0.25">
      <c r="B46" s="13"/>
      <c r="C46" s="28"/>
      <c r="D46" s="28"/>
      <c r="E46" s="28"/>
      <c r="F46" s="35" t="str">
        <f t="shared" si="0"/>
        <v>%</v>
      </c>
    </row>
    <row r="47" spans="2:6" hidden="1" x14ac:dyDescent="0.25">
      <c r="B47" s="13"/>
      <c r="C47" s="28"/>
      <c r="D47" s="28"/>
      <c r="E47" s="28"/>
      <c r="F47" s="35" t="str">
        <f t="shared" si="0"/>
        <v>%</v>
      </c>
    </row>
    <row r="48" spans="2:6" hidden="1" x14ac:dyDescent="0.25">
      <c r="B48" s="13"/>
      <c r="C48" s="28"/>
      <c r="D48" s="28"/>
      <c r="E48" s="28"/>
      <c r="F48" s="35" t="str">
        <f t="shared" si="0"/>
        <v>%</v>
      </c>
    </row>
    <row r="49" spans="2:6" x14ac:dyDescent="0.25">
      <c r="B49" s="47" t="s">
        <v>3</v>
      </c>
      <c r="C49" s="48">
        <f>+C40+C34+C29+C16+C14+C9</f>
        <v>177090245</v>
      </c>
      <c r="D49" s="48">
        <f t="shared" ref="D49:E49" si="4">+D40+D34+D29+D16+D14+D9</f>
        <v>261440241</v>
      </c>
      <c r="E49" s="48">
        <f t="shared" si="4"/>
        <v>23839401.529999994</v>
      </c>
      <c r="F49" s="49">
        <f t="shared" si="0"/>
        <v>9.1184897316553479E-2</v>
      </c>
    </row>
    <row r="50" spans="2:6" x14ac:dyDescent="0.25">
      <c r="B50" s="37" t="s">
        <v>43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75" t="s">
        <v>8</v>
      </c>
      <c r="C2" s="75"/>
      <c r="D2" s="75"/>
      <c r="E2" s="75"/>
      <c r="F2" s="75"/>
    </row>
    <row r="5" spans="2:6" ht="38.25" x14ac:dyDescent="0.25">
      <c r="B5" s="8" t="s">
        <v>4</v>
      </c>
      <c r="C5" s="8" t="s">
        <v>1</v>
      </c>
      <c r="D5" s="8" t="s">
        <v>2</v>
      </c>
      <c r="E5" s="10" t="s">
        <v>7</v>
      </c>
      <c r="F5" s="10" t="s">
        <v>5</v>
      </c>
    </row>
    <row r="6" spans="2:6" x14ac:dyDescent="0.25">
      <c r="B6" s="2" t="s">
        <v>0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2"/>
      <c r="C7" s="12"/>
      <c r="D7" s="12"/>
      <c r="E7" s="12"/>
      <c r="F7" s="19" t="e">
        <f>E7/D7</f>
        <v>#DIV/0!</v>
      </c>
    </row>
    <row r="8" spans="2:6" x14ac:dyDescent="0.25">
      <c r="B8" s="14"/>
      <c r="C8" s="15"/>
      <c r="D8" s="15"/>
      <c r="E8" s="15"/>
      <c r="F8" s="20" t="e">
        <f>E8/D8</f>
        <v>#DIV/0!</v>
      </c>
    </row>
    <row r="9" spans="2:6" x14ac:dyDescent="0.25">
      <c r="B9" s="4" t="s">
        <v>3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6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38"/>
  <sheetViews>
    <sheetView showGridLines="0" tabSelected="1" zoomScale="120" zoomScaleNormal="120" workbookViewId="0">
      <selection activeCell="C36" sqref="C36"/>
    </sheetView>
  </sheetViews>
  <sheetFormatPr baseColWidth="10" defaultRowHeight="15" x14ac:dyDescent="0.25"/>
  <cols>
    <col min="2" max="2" width="82.285156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75" customHeight="1" x14ac:dyDescent="0.25">
      <c r="B5" s="75" t="s">
        <v>47</v>
      </c>
      <c r="C5" s="75"/>
      <c r="D5" s="75"/>
      <c r="E5" s="75"/>
      <c r="F5" s="75"/>
    </row>
    <row r="7" spans="2:6" x14ac:dyDescent="0.25">
      <c r="E7" s="63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44</v>
      </c>
      <c r="F8" s="52" t="s">
        <v>5</v>
      </c>
    </row>
    <row r="9" spans="2:6" x14ac:dyDescent="0.25">
      <c r="B9" s="44" t="s">
        <v>20</v>
      </c>
      <c r="C9" s="45">
        <f>SUM(C10:C12)</f>
        <v>9199965</v>
      </c>
      <c r="D9" s="45">
        <f t="shared" ref="D9:E9" si="0">SUM(D10:D12)</f>
        <v>18247097</v>
      </c>
      <c r="E9" s="45">
        <f t="shared" si="0"/>
        <v>17829491.59</v>
      </c>
      <c r="F9" s="46">
        <f t="shared" ref="F9:F14" si="1">IF(E9=0,"%",E9/D9)</f>
        <v>0.97711387131881855</v>
      </c>
    </row>
    <row r="10" spans="2:6" x14ac:dyDescent="0.25">
      <c r="B10" s="11" t="s">
        <v>37</v>
      </c>
      <c r="C10" s="27">
        <v>9199965</v>
      </c>
      <c r="D10" s="27">
        <v>18247097</v>
      </c>
      <c r="E10" s="27">
        <v>17829491.59</v>
      </c>
      <c r="F10" s="24">
        <f t="shared" si="1"/>
        <v>0.97711387131881855</v>
      </c>
    </row>
    <row r="11" spans="2:6" hidden="1" x14ac:dyDescent="0.25">
      <c r="B11" s="68"/>
      <c r="C11" s="69"/>
      <c r="D11" s="69"/>
      <c r="E11" s="69"/>
      <c r="F11" s="24" t="str">
        <f t="shared" si="1"/>
        <v>%</v>
      </c>
    </row>
    <row r="12" spans="2:6" hidden="1" x14ac:dyDescent="0.25">
      <c r="B12" s="68"/>
      <c r="C12" s="69"/>
      <c r="D12" s="69"/>
      <c r="E12" s="69"/>
      <c r="F12" s="24" t="str">
        <f t="shared" si="1"/>
        <v>%</v>
      </c>
    </row>
    <row r="13" spans="2:6" s="1" customFormat="1" hidden="1" x14ac:dyDescent="0.25">
      <c r="B13" s="44" t="s">
        <v>19</v>
      </c>
      <c r="C13" s="45">
        <f>+C14</f>
        <v>0</v>
      </c>
      <c r="D13" s="45">
        <f t="shared" ref="D13:E13" si="2">+D14</f>
        <v>0</v>
      </c>
      <c r="E13" s="45">
        <f t="shared" si="2"/>
        <v>0</v>
      </c>
      <c r="F13" s="46" t="str">
        <f t="shared" si="1"/>
        <v>%</v>
      </c>
    </row>
    <row r="14" spans="2:6" s="1" customFormat="1" hidden="1" x14ac:dyDescent="0.25">
      <c r="B14" s="13"/>
      <c r="C14" s="28"/>
      <c r="D14" s="28"/>
      <c r="E14" s="28"/>
      <c r="F14" s="23" t="str">
        <f t="shared" si="1"/>
        <v>%</v>
      </c>
    </row>
    <row r="15" spans="2:6" x14ac:dyDescent="0.25">
      <c r="B15" s="44" t="s">
        <v>18</v>
      </c>
      <c r="C15" s="45">
        <f>SUM(C16:C27)</f>
        <v>677534338</v>
      </c>
      <c r="D15" s="45">
        <f>SUM(D16:D27)</f>
        <v>1489967444</v>
      </c>
      <c r="E15" s="45">
        <f>SUM(E16:E27)</f>
        <v>1246645094.6699996</v>
      </c>
      <c r="F15" s="46">
        <f t="shared" ref="F15:F27" si="3">IF(E15=0,"%",E15/D15)</f>
        <v>0.83669284163902824</v>
      </c>
    </row>
    <row r="16" spans="2:6" x14ac:dyDescent="0.25">
      <c r="B16" s="11" t="s">
        <v>37</v>
      </c>
      <c r="C16" s="27">
        <v>677534338</v>
      </c>
      <c r="D16" s="27">
        <v>1489967444</v>
      </c>
      <c r="E16" s="27">
        <v>1246645094.6699996</v>
      </c>
      <c r="F16" s="24">
        <f t="shared" si="3"/>
        <v>0.83669284163902824</v>
      </c>
    </row>
    <row r="17" spans="2:6" hidden="1" x14ac:dyDescent="0.25">
      <c r="B17" s="68"/>
      <c r="C17" s="69"/>
      <c r="D17" s="69"/>
      <c r="E17" s="69"/>
      <c r="F17" s="24" t="str">
        <f t="shared" si="3"/>
        <v>%</v>
      </c>
    </row>
    <row r="18" spans="2:6" hidden="1" x14ac:dyDescent="0.25">
      <c r="B18" s="68"/>
      <c r="C18" s="69"/>
      <c r="D18" s="69"/>
      <c r="E18" s="69"/>
      <c r="F18" s="24" t="str">
        <f t="shared" si="3"/>
        <v>%</v>
      </c>
    </row>
    <row r="19" spans="2:6" hidden="1" x14ac:dyDescent="0.25">
      <c r="B19" s="68"/>
      <c r="C19" s="69"/>
      <c r="D19" s="69"/>
      <c r="E19" s="69"/>
      <c r="F19" s="24" t="str">
        <f t="shared" si="3"/>
        <v>%</v>
      </c>
    </row>
    <row r="20" spans="2:6" hidden="1" x14ac:dyDescent="0.25">
      <c r="B20" s="68"/>
      <c r="C20" s="69"/>
      <c r="D20" s="69"/>
      <c r="E20" s="69"/>
      <c r="F20" s="24" t="str">
        <f t="shared" si="3"/>
        <v>%</v>
      </c>
    </row>
    <row r="21" spans="2:6" hidden="1" x14ac:dyDescent="0.25">
      <c r="B21" s="68"/>
      <c r="C21" s="69"/>
      <c r="D21" s="69"/>
      <c r="E21" s="69"/>
      <c r="F21" s="24" t="str">
        <f t="shared" si="3"/>
        <v>%</v>
      </c>
    </row>
    <row r="22" spans="2:6" hidden="1" x14ac:dyDescent="0.25">
      <c r="B22" s="68"/>
      <c r="C22" s="69"/>
      <c r="D22" s="69"/>
      <c r="E22" s="69"/>
      <c r="F22" s="24" t="str">
        <f t="shared" si="3"/>
        <v>%</v>
      </c>
    </row>
    <row r="23" spans="2:6" hidden="1" x14ac:dyDescent="0.25">
      <c r="B23" s="68"/>
      <c r="C23" s="69"/>
      <c r="D23" s="69"/>
      <c r="E23" s="69"/>
      <c r="F23" s="24" t="str">
        <f t="shared" si="3"/>
        <v>%</v>
      </c>
    </row>
    <row r="24" spans="2:6" hidden="1" x14ac:dyDescent="0.25">
      <c r="B24" s="68"/>
      <c r="C24" s="69"/>
      <c r="D24" s="69"/>
      <c r="E24" s="69"/>
      <c r="F24" s="24" t="str">
        <f t="shared" si="3"/>
        <v>%</v>
      </c>
    </row>
    <row r="25" spans="2:6" hidden="1" x14ac:dyDescent="0.25">
      <c r="B25" s="68"/>
      <c r="C25" s="69"/>
      <c r="D25" s="69"/>
      <c r="E25" s="69"/>
      <c r="F25" s="24" t="str">
        <f t="shared" si="3"/>
        <v>%</v>
      </c>
    </row>
    <row r="26" spans="2:6" hidden="1" x14ac:dyDescent="0.25">
      <c r="B26" s="68"/>
      <c r="C26" s="69"/>
      <c r="D26" s="69"/>
      <c r="E26" s="69"/>
      <c r="F26" s="24" t="str">
        <f t="shared" si="3"/>
        <v>%</v>
      </c>
    </row>
    <row r="27" spans="2:6" hidden="1" x14ac:dyDescent="0.25">
      <c r="B27" s="68"/>
      <c r="C27" s="69"/>
      <c r="D27" s="69"/>
      <c r="E27" s="69"/>
      <c r="F27" s="24" t="str">
        <f t="shared" si="3"/>
        <v>%</v>
      </c>
    </row>
    <row r="28" spans="2:6" hidden="1" x14ac:dyDescent="0.25">
      <c r="B28" s="44" t="s">
        <v>17</v>
      </c>
      <c r="C28" s="45">
        <f>++C29</f>
        <v>0</v>
      </c>
      <c r="D28" s="45">
        <f t="shared" ref="D28:E30" si="4">++D29</f>
        <v>0</v>
      </c>
      <c r="E28" s="45">
        <f t="shared" si="4"/>
        <v>0</v>
      </c>
      <c r="F28" s="46" t="str">
        <f t="shared" ref="F28:F29" si="5">IF(E28=0,"%",E28/D28)</f>
        <v>%</v>
      </c>
    </row>
    <row r="29" spans="2:6" hidden="1" x14ac:dyDescent="0.25">
      <c r="B29" s="11"/>
      <c r="C29" s="27">
        <v>0</v>
      </c>
      <c r="D29" s="27">
        <v>0</v>
      </c>
      <c r="E29" s="27">
        <v>0</v>
      </c>
      <c r="F29" s="24" t="str">
        <f t="shared" si="5"/>
        <v>%</v>
      </c>
    </row>
    <row r="30" spans="2:6" x14ac:dyDescent="0.25">
      <c r="B30" s="44" t="s">
        <v>16</v>
      </c>
      <c r="C30" s="45">
        <f>++C31</f>
        <v>0</v>
      </c>
      <c r="D30" s="45">
        <f t="shared" si="4"/>
        <v>71291266</v>
      </c>
      <c r="E30" s="45">
        <f t="shared" si="4"/>
        <v>47362694</v>
      </c>
      <c r="F30" s="46">
        <f t="shared" ref="F30:F31" si="6">IF(E30=0,"%",E30/D30)</f>
        <v>0.66435478926689284</v>
      </c>
    </row>
    <row r="31" spans="2:6" x14ac:dyDescent="0.25">
      <c r="B31" s="11" t="s">
        <v>37</v>
      </c>
      <c r="C31" s="27">
        <v>0</v>
      </c>
      <c r="D31" s="27">
        <v>71291266</v>
      </c>
      <c r="E31" s="27">
        <v>47362694</v>
      </c>
      <c r="F31" s="24">
        <f t="shared" si="6"/>
        <v>0.66435478926689284</v>
      </c>
    </row>
    <row r="32" spans="2:6" x14ac:dyDescent="0.25">
      <c r="B32" s="44" t="s">
        <v>15</v>
      </c>
      <c r="C32" s="45">
        <f>SUM(C33:C35)</f>
        <v>480474823</v>
      </c>
      <c r="D32" s="45">
        <f>SUM(D33:D35)</f>
        <v>818981234</v>
      </c>
      <c r="E32" s="45">
        <f>SUM(E33:E35)</f>
        <v>135141116.24000001</v>
      </c>
      <c r="F32" s="46">
        <f t="shared" ref="F32:F35" si="7">IF(E32=0,"%",E32/D32)</f>
        <v>0.16501124889022795</v>
      </c>
    </row>
    <row r="33" spans="2:6" x14ac:dyDescent="0.25">
      <c r="B33" s="11" t="s">
        <v>37</v>
      </c>
      <c r="C33" s="27">
        <v>480474823</v>
      </c>
      <c r="D33" s="27">
        <v>818981234</v>
      </c>
      <c r="E33" s="27">
        <v>135141116.24000001</v>
      </c>
      <c r="F33" s="24">
        <f t="shared" si="7"/>
        <v>0.16501124889022795</v>
      </c>
    </row>
    <row r="34" spans="2:6" hidden="1" x14ac:dyDescent="0.25">
      <c r="B34" s="70"/>
      <c r="C34" s="69"/>
      <c r="D34" s="69"/>
      <c r="E34" s="69"/>
      <c r="F34" s="24" t="str">
        <f t="shared" si="7"/>
        <v>%</v>
      </c>
    </row>
    <row r="35" spans="2:6" hidden="1" x14ac:dyDescent="0.25">
      <c r="B35" s="70"/>
      <c r="C35" s="69"/>
      <c r="D35" s="69"/>
      <c r="E35" s="69"/>
      <c r="F35" s="24" t="str">
        <f t="shared" si="7"/>
        <v>%</v>
      </c>
    </row>
    <row r="36" spans="2:6" x14ac:dyDescent="0.25">
      <c r="B36" s="47" t="s">
        <v>3</v>
      </c>
      <c r="C36" s="48">
        <f>+C9+C13+C15+C28+C30+C32</f>
        <v>1167209126</v>
      </c>
      <c r="D36" s="48">
        <f>+D9+D13+D15+D28+D30+D32</f>
        <v>2398487041</v>
      </c>
      <c r="E36" s="48">
        <f>+E9+E13+E15+E28+E30+E32</f>
        <v>1446978396.4999995</v>
      </c>
      <c r="F36" s="49">
        <f t="shared" ref="F36" si="8">IF(D36=0,"%",E36/D36)</f>
        <v>0.60328797769810405</v>
      </c>
    </row>
    <row r="37" spans="2:6" x14ac:dyDescent="0.25">
      <c r="B37" s="37" t="s">
        <v>43</v>
      </c>
    </row>
    <row r="38" spans="2:6" x14ac:dyDescent="0.25">
      <c r="C38" s="74"/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44"/>
  <sheetViews>
    <sheetView showGridLines="0" zoomScale="120" zoomScaleNormal="120" workbookViewId="0"/>
  </sheetViews>
  <sheetFormatPr baseColWidth="10" defaultRowHeight="15" x14ac:dyDescent="0.25"/>
  <cols>
    <col min="2" max="2" width="110.57031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60" customHeight="1" x14ac:dyDescent="0.25">
      <c r="B5" s="75" t="s">
        <v>48</v>
      </c>
      <c r="C5" s="75"/>
      <c r="D5" s="75"/>
      <c r="E5" s="75"/>
      <c r="F5" s="75"/>
    </row>
    <row r="7" spans="2:6" x14ac:dyDescent="0.25">
      <c r="E7" s="63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44</v>
      </c>
      <c r="F8" s="52" t="s">
        <v>5</v>
      </c>
    </row>
    <row r="9" spans="2:6" x14ac:dyDescent="0.25">
      <c r="B9" s="44" t="s">
        <v>20</v>
      </c>
      <c r="C9" s="45">
        <f>+C10</f>
        <v>0</v>
      </c>
      <c r="D9" s="45">
        <f t="shared" ref="D9:E9" si="0">+D10</f>
        <v>50817</v>
      </c>
      <c r="E9" s="45">
        <f t="shared" si="0"/>
        <v>0</v>
      </c>
      <c r="F9" s="46" t="str">
        <f t="shared" ref="F9:F43" si="1">IF(E9=0,"%",E9/D9)</f>
        <v>%</v>
      </c>
    </row>
    <row r="10" spans="2:6" x14ac:dyDescent="0.25">
      <c r="B10" s="26" t="s">
        <v>37</v>
      </c>
      <c r="C10" s="27">
        <v>0</v>
      </c>
      <c r="D10" s="27">
        <v>50817</v>
      </c>
      <c r="E10" s="27">
        <v>0</v>
      </c>
      <c r="F10" s="24" t="str">
        <f t="shared" si="1"/>
        <v>%</v>
      </c>
    </row>
    <row r="11" spans="2:6" x14ac:dyDescent="0.25">
      <c r="B11" s="44" t="s">
        <v>18</v>
      </c>
      <c r="C11" s="45">
        <f>+SUM(C12:C25)</f>
        <v>0</v>
      </c>
      <c r="D11" s="45">
        <f>+SUM(D12:D25)</f>
        <v>482126682</v>
      </c>
      <c r="E11" s="45">
        <f>+SUM(E12:E25)</f>
        <v>75878938.199999988</v>
      </c>
      <c r="F11" s="46">
        <f t="shared" ref="F11:F12" si="2">IF(E11=0,"%",E11/D11)</f>
        <v>0.1573838184711793</v>
      </c>
    </row>
    <row r="12" spans="2:6" x14ac:dyDescent="0.25">
      <c r="B12" s="26" t="s">
        <v>26</v>
      </c>
      <c r="C12" s="27">
        <v>0</v>
      </c>
      <c r="D12" s="27">
        <v>11735318</v>
      </c>
      <c r="E12" s="27">
        <v>907988.16999999993</v>
      </c>
      <c r="F12" s="24">
        <f t="shared" si="2"/>
        <v>7.7372268054431925E-2</v>
      </c>
    </row>
    <row r="13" spans="2:6" x14ac:dyDescent="0.25">
      <c r="B13" s="25" t="s">
        <v>27</v>
      </c>
      <c r="C13" s="28">
        <v>0</v>
      </c>
      <c r="D13" s="28">
        <v>84980482</v>
      </c>
      <c r="E13" s="28">
        <v>9452595.9299999978</v>
      </c>
      <c r="F13" s="35">
        <f t="shared" si="1"/>
        <v>0.11123255255247902</v>
      </c>
    </row>
    <row r="14" spans="2:6" x14ac:dyDescent="0.25">
      <c r="B14" s="25" t="s">
        <v>28</v>
      </c>
      <c r="C14" s="28">
        <v>0</v>
      </c>
      <c r="D14" s="28">
        <v>4346324</v>
      </c>
      <c r="E14" s="28">
        <v>146171.57</v>
      </c>
      <c r="F14" s="35">
        <f t="shared" si="1"/>
        <v>3.3631079965506482E-2</v>
      </c>
    </row>
    <row r="15" spans="2:6" x14ac:dyDescent="0.25">
      <c r="B15" s="25" t="s">
        <v>29</v>
      </c>
      <c r="C15" s="28">
        <v>0</v>
      </c>
      <c r="D15" s="28">
        <v>294880</v>
      </c>
      <c r="E15" s="28">
        <v>2800</v>
      </c>
      <c r="F15" s="35">
        <f t="shared" si="1"/>
        <v>9.4953879544221378E-3</v>
      </c>
    </row>
    <row r="16" spans="2:6" x14ac:dyDescent="0.25">
      <c r="B16" s="25" t="s">
        <v>30</v>
      </c>
      <c r="C16" s="28">
        <v>0</v>
      </c>
      <c r="D16" s="28">
        <v>24711146</v>
      </c>
      <c r="E16" s="28">
        <v>1695475.91</v>
      </c>
      <c r="F16" s="35">
        <f t="shared" si="1"/>
        <v>6.8611787976162658E-2</v>
      </c>
    </row>
    <row r="17" spans="2:6" x14ac:dyDescent="0.25">
      <c r="B17" s="25" t="s">
        <v>31</v>
      </c>
      <c r="C17" s="28">
        <v>0</v>
      </c>
      <c r="D17" s="28">
        <v>19742256</v>
      </c>
      <c r="E17" s="28">
        <v>2405474.35</v>
      </c>
      <c r="F17" s="35">
        <f t="shared" si="1"/>
        <v>0.1218439447852363</v>
      </c>
    </row>
    <row r="18" spans="2:6" x14ac:dyDescent="0.25">
      <c r="B18" s="25" t="s">
        <v>32</v>
      </c>
      <c r="C18" s="28">
        <v>0</v>
      </c>
      <c r="D18" s="28">
        <v>0</v>
      </c>
      <c r="E18" s="28">
        <v>0</v>
      </c>
      <c r="F18" s="35" t="str">
        <f t="shared" si="1"/>
        <v>%</v>
      </c>
    </row>
    <row r="19" spans="2:6" x14ac:dyDescent="0.25">
      <c r="B19" s="25" t="s">
        <v>33</v>
      </c>
      <c r="C19" s="28">
        <v>0</v>
      </c>
      <c r="D19" s="28">
        <v>11266624</v>
      </c>
      <c r="E19" s="28">
        <v>1338461.05</v>
      </c>
      <c r="F19" s="35">
        <f t="shared" si="1"/>
        <v>0.11879876793616261</v>
      </c>
    </row>
    <row r="20" spans="2:6" x14ac:dyDescent="0.25">
      <c r="B20" s="25" t="s">
        <v>34</v>
      </c>
      <c r="C20" s="28">
        <v>0</v>
      </c>
      <c r="D20" s="28">
        <v>774055</v>
      </c>
      <c r="E20" s="28">
        <v>140129.25</v>
      </c>
      <c r="F20" s="35">
        <f t="shared" si="1"/>
        <v>0.18103267855643332</v>
      </c>
    </row>
    <row r="21" spans="2:6" x14ac:dyDescent="0.25">
      <c r="B21" s="25" t="s">
        <v>35</v>
      </c>
      <c r="C21" s="28">
        <v>0</v>
      </c>
      <c r="D21" s="28">
        <v>7402250</v>
      </c>
      <c r="E21" s="28">
        <v>1046844.66</v>
      </c>
      <c r="F21" s="35">
        <f t="shared" si="1"/>
        <v>0.14142249451180386</v>
      </c>
    </row>
    <row r="22" spans="2:6" x14ac:dyDescent="0.25">
      <c r="B22" s="25" t="s">
        <v>38</v>
      </c>
      <c r="C22" s="28">
        <v>0</v>
      </c>
      <c r="D22" s="28">
        <v>319</v>
      </c>
      <c r="E22" s="28">
        <v>0</v>
      </c>
      <c r="F22" s="35" t="str">
        <f t="shared" si="1"/>
        <v>%</v>
      </c>
    </row>
    <row r="23" spans="2:6" x14ac:dyDescent="0.25">
      <c r="B23" s="25" t="s">
        <v>40</v>
      </c>
      <c r="C23" s="28">
        <v>0</v>
      </c>
      <c r="D23" s="28">
        <v>24847852</v>
      </c>
      <c r="E23" s="28">
        <v>2398743.5700000003</v>
      </c>
      <c r="F23" s="35">
        <f t="shared" si="1"/>
        <v>9.6537260846531137E-2</v>
      </c>
    </row>
    <row r="24" spans="2:6" x14ac:dyDescent="0.25">
      <c r="B24" s="25" t="s">
        <v>36</v>
      </c>
      <c r="C24" s="28">
        <v>0</v>
      </c>
      <c r="D24" s="28">
        <v>223335</v>
      </c>
      <c r="E24" s="28">
        <v>13000</v>
      </c>
      <c r="F24" s="35">
        <f t="shared" si="1"/>
        <v>5.8208520831934091E-2</v>
      </c>
    </row>
    <row r="25" spans="2:6" x14ac:dyDescent="0.25">
      <c r="B25" s="25" t="s">
        <v>37</v>
      </c>
      <c r="C25" s="28">
        <v>0</v>
      </c>
      <c r="D25" s="28">
        <v>291801841</v>
      </c>
      <c r="E25" s="28">
        <v>56331253.739999995</v>
      </c>
      <c r="F25" s="35">
        <f t="shared" si="1"/>
        <v>0.19304625888223917</v>
      </c>
    </row>
    <row r="26" spans="2:6" x14ac:dyDescent="0.25">
      <c r="B26" s="44" t="s">
        <v>17</v>
      </c>
      <c r="C26" s="45">
        <f>SUM(C27:C28)</f>
        <v>0</v>
      </c>
      <c r="D26" s="45">
        <f t="shared" ref="D26:E26" si="3">SUM(D27:D28)</f>
        <v>0</v>
      </c>
      <c r="E26" s="45">
        <f t="shared" si="3"/>
        <v>0</v>
      </c>
      <c r="F26" s="46" t="str">
        <f t="shared" ref="F26:F27" si="4">IF(E26=0,"%",E26/D26)</f>
        <v>%</v>
      </c>
    </row>
    <row r="27" spans="2:6" x14ac:dyDescent="0.25">
      <c r="B27" s="25" t="s">
        <v>24</v>
      </c>
      <c r="C27" s="28">
        <v>0</v>
      </c>
      <c r="D27" s="28">
        <v>0</v>
      </c>
      <c r="E27" s="28">
        <v>0</v>
      </c>
      <c r="F27" s="35" t="str">
        <f t="shared" si="4"/>
        <v>%</v>
      </c>
    </row>
    <row r="28" spans="2:6" x14ac:dyDescent="0.25">
      <c r="B28" s="66" t="s">
        <v>25</v>
      </c>
      <c r="C28" s="67">
        <v>0</v>
      </c>
      <c r="D28" s="67">
        <v>0</v>
      </c>
      <c r="E28" s="67">
        <v>0</v>
      </c>
      <c r="F28" s="35" t="str">
        <f t="shared" si="1"/>
        <v>%</v>
      </c>
    </row>
    <row r="29" spans="2:6" x14ac:dyDescent="0.25">
      <c r="B29" s="44" t="s">
        <v>16</v>
      </c>
      <c r="C29" s="45">
        <f>+C30</f>
        <v>0</v>
      </c>
      <c r="D29" s="45">
        <f t="shared" ref="D29:E29" si="5">+D30</f>
        <v>49125</v>
      </c>
      <c r="E29" s="45">
        <f t="shared" si="5"/>
        <v>37425</v>
      </c>
      <c r="F29" s="46">
        <f t="shared" si="1"/>
        <v>0.76183206106870227</v>
      </c>
    </row>
    <row r="30" spans="2:6" x14ac:dyDescent="0.25">
      <c r="B30" s="25" t="s">
        <v>37</v>
      </c>
      <c r="C30" s="28">
        <v>0</v>
      </c>
      <c r="D30" s="28">
        <v>49125</v>
      </c>
      <c r="E30" s="28">
        <v>37425</v>
      </c>
      <c r="F30" s="35">
        <f t="shared" si="1"/>
        <v>0.76183206106870227</v>
      </c>
    </row>
    <row r="31" spans="2:6" x14ac:dyDescent="0.25">
      <c r="B31" s="44" t="s">
        <v>15</v>
      </c>
      <c r="C31" s="45">
        <f>+SUM(C32:C42)</f>
        <v>0</v>
      </c>
      <c r="D31" s="45">
        <f>+SUM(D32:D42)</f>
        <v>40598075</v>
      </c>
      <c r="E31" s="45">
        <f>+SUM(E32:E42)</f>
        <v>1297971.04</v>
      </c>
      <c r="F31" s="46">
        <f t="shared" si="1"/>
        <v>3.1971245927300738E-2</v>
      </c>
    </row>
    <row r="32" spans="2:6" x14ac:dyDescent="0.25">
      <c r="B32" s="26" t="s">
        <v>26</v>
      </c>
      <c r="C32" s="27">
        <v>0</v>
      </c>
      <c r="D32" s="27">
        <v>762150</v>
      </c>
      <c r="E32" s="27">
        <v>0</v>
      </c>
      <c r="F32" s="24" t="str">
        <f t="shared" si="1"/>
        <v>%</v>
      </c>
    </row>
    <row r="33" spans="2:6" x14ac:dyDescent="0.25">
      <c r="B33" s="25" t="s">
        <v>27</v>
      </c>
      <c r="C33" s="28">
        <v>0</v>
      </c>
      <c r="D33" s="28">
        <v>1063700</v>
      </c>
      <c r="E33" s="28">
        <v>13700</v>
      </c>
      <c r="F33" s="35">
        <f>IF(E33=0,"%",E33/D33)</f>
        <v>1.2879571307699539E-2</v>
      </c>
    </row>
    <row r="34" spans="2:6" x14ac:dyDescent="0.25">
      <c r="B34" s="25" t="s">
        <v>28</v>
      </c>
      <c r="C34" s="28">
        <v>0</v>
      </c>
      <c r="D34" s="28">
        <v>1831</v>
      </c>
      <c r="E34" s="28">
        <v>0</v>
      </c>
      <c r="F34" s="35" t="str">
        <f t="shared" ref="F34" si="6">IF(E34=0,"%",E34/D34)</f>
        <v>%</v>
      </c>
    </row>
    <row r="35" spans="2:6" x14ac:dyDescent="0.25">
      <c r="B35" s="25" t="s">
        <v>29</v>
      </c>
      <c r="C35" s="28">
        <v>0</v>
      </c>
      <c r="D35" s="28">
        <v>3327</v>
      </c>
      <c r="E35" s="28">
        <v>0</v>
      </c>
      <c r="F35" s="35" t="str">
        <f t="shared" si="1"/>
        <v>%</v>
      </c>
    </row>
    <row r="36" spans="2:6" x14ac:dyDescent="0.25">
      <c r="B36" s="25" t="s">
        <v>30</v>
      </c>
      <c r="C36" s="28">
        <v>0</v>
      </c>
      <c r="D36" s="28">
        <v>1997864</v>
      </c>
      <c r="E36" s="28">
        <v>151875</v>
      </c>
      <c r="F36" s="35">
        <f t="shared" si="1"/>
        <v>7.6018687958739936E-2</v>
      </c>
    </row>
    <row r="37" spans="2:6" x14ac:dyDescent="0.25">
      <c r="B37" s="25" t="s">
        <v>31</v>
      </c>
      <c r="C37" s="28">
        <v>0</v>
      </c>
      <c r="D37" s="28">
        <v>1023199</v>
      </c>
      <c r="E37" s="28">
        <v>146300</v>
      </c>
      <c r="F37" s="35">
        <f t="shared" si="1"/>
        <v>0.14298293880271579</v>
      </c>
    </row>
    <row r="38" spans="2:6" x14ac:dyDescent="0.25">
      <c r="B38" s="25" t="s">
        <v>33</v>
      </c>
      <c r="C38" s="28">
        <v>0</v>
      </c>
      <c r="D38" s="28">
        <v>4173551</v>
      </c>
      <c r="E38" s="28">
        <v>30680</v>
      </c>
      <c r="F38" s="35">
        <f t="shared" si="1"/>
        <v>7.3510542940531933E-3</v>
      </c>
    </row>
    <row r="39" spans="2:6" x14ac:dyDescent="0.25">
      <c r="B39" s="25" t="s">
        <v>40</v>
      </c>
      <c r="C39" s="28">
        <v>0</v>
      </c>
      <c r="D39" s="28">
        <v>2036462</v>
      </c>
      <c r="E39" s="28">
        <v>0</v>
      </c>
      <c r="F39" s="35" t="str">
        <f t="shared" si="1"/>
        <v>%</v>
      </c>
    </row>
    <row r="40" spans="2:6" x14ac:dyDescent="0.25">
      <c r="B40" s="25" t="s">
        <v>36</v>
      </c>
      <c r="C40" s="28">
        <v>0</v>
      </c>
      <c r="D40" s="28">
        <v>6971</v>
      </c>
      <c r="E40" s="28">
        <v>0</v>
      </c>
      <c r="F40" s="35" t="str">
        <f t="shared" si="1"/>
        <v>%</v>
      </c>
    </row>
    <row r="41" spans="2:6" hidden="1" x14ac:dyDescent="0.25">
      <c r="B41" s="25" t="s">
        <v>37</v>
      </c>
      <c r="C41" s="28">
        <v>0</v>
      </c>
      <c r="D41" s="28">
        <v>29529020</v>
      </c>
      <c r="E41" s="28">
        <v>955416.03999999992</v>
      </c>
      <c r="F41" s="35">
        <f t="shared" ref="F41" si="7">IF(E41=0,"%",E41/D41)</f>
        <v>3.2355155707842656E-2</v>
      </c>
    </row>
    <row r="42" spans="2:6" hidden="1" x14ac:dyDescent="0.25">
      <c r="B42" s="25"/>
      <c r="C42" s="28"/>
      <c r="D42" s="28"/>
      <c r="E42" s="28"/>
      <c r="F42" s="35" t="str">
        <f t="shared" si="1"/>
        <v>%</v>
      </c>
    </row>
    <row r="43" spans="2:6" x14ac:dyDescent="0.25">
      <c r="B43" s="47" t="s">
        <v>3</v>
      </c>
      <c r="C43" s="48">
        <f>+C31+C29+C26+C11</f>
        <v>0</v>
      </c>
      <c r="D43" s="48">
        <f t="shared" ref="D43:E43" si="8">+D31+D29+D26+D11</f>
        <v>522773882</v>
      </c>
      <c r="E43" s="48">
        <f t="shared" si="8"/>
        <v>77214334.239999995</v>
      </c>
      <c r="F43" s="49">
        <f t="shared" si="1"/>
        <v>0.14770120868433131</v>
      </c>
    </row>
    <row r="44" spans="2:6" x14ac:dyDescent="0.25">
      <c r="B44" s="37" t="s">
        <v>43</v>
      </c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7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5" spans="2:6" ht="60" customHeight="1" x14ac:dyDescent="0.25">
      <c r="B5" s="76" t="s">
        <v>49</v>
      </c>
      <c r="C5" s="76"/>
      <c r="D5" s="76"/>
      <c r="E5" s="76"/>
      <c r="F5" s="76"/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44</v>
      </c>
      <c r="F8" s="52" t="s">
        <v>5</v>
      </c>
    </row>
    <row r="9" spans="2:6" x14ac:dyDescent="0.25">
      <c r="B9" s="44" t="s">
        <v>21</v>
      </c>
      <c r="C9" s="45">
        <f>SUM(C10:C12)</f>
        <v>0</v>
      </c>
      <c r="D9" s="45">
        <f t="shared" ref="D9:E9" si="0">SUM(D10:D12)</f>
        <v>2264667</v>
      </c>
      <c r="E9" s="45">
        <f t="shared" si="0"/>
        <v>0</v>
      </c>
      <c r="F9" s="46" t="str">
        <f t="shared" ref="F9:F16" si="1">IF(E9=0,"%",E9/D9)</f>
        <v>%</v>
      </c>
    </row>
    <row r="10" spans="2:6" x14ac:dyDescent="0.25">
      <c r="B10" s="25" t="s">
        <v>26</v>
      </c>
      <c r="C10" s="28">
        <v>0</v>
      </c>
      <c r="D10" s="28">
        <v>238923</v>
      </c>
      <c r="E10" s="28">
        <v>0</v>
      </c>
      <c r="F10" s="35" t="str">
        <f t="shared" si="1"/>
        <v>%</v>
      </c>
    </row>
    <row r="11" spans="2:6" x14ac:dyDescent="0.25">
      <c r="B11" s="71" t="s">
        <v>27</v>
      </c>
      <c r="C11" s="72">
        <v>0</v>
      </c>
      <c r="D11" s="72">
        <v>1368036</v>
      </c>
      <c r="E11" s="72">
        <v>0</v>
      </c>
      <c r="F11" s="73" t="str">
        <f t="shared" si="1"/>
        <v>%</v>
      </c>
    </row>
    <row r="12" spans="2:6" x14ac:dyDescent="0.25">
      <c r="B12" s="54" t="s">
        <v>40</v>
      </c>
      <c r="C12" s="29">
        <v>0</v>
      </c>
      <c r="D12" s="29">
        <v>657708</v>
      </c>
      <c r="E12" s="29">
        <v>0</v>
      </c>
      <c r="F12" s="36" t="str">
        <f t="shared" si="1"/>
        <v>%</v>
      </c>
    </row>
    <row r="13" spans="2:6" hidden="1" x14ac:dyDescent="0.25">
      <c r="B13" s="44" t="s">
        <v>15</v>
      </c>
      <c r="C13" s="45">
        <f>SUM(C14:C15)</f>
        <v>0</v>
      </c>
      <c r="D13" s="45">
        <f t="shared" ref="D13:E13" si="2">SUM(D14:D15)</f>
        <v>0</v>
      </c>
      <c r="E13" s="45">
        <f t="shared" si="2"/>
        <v>0</v>
      </c>
      <c r="F13" s="55" t="str">
        <f t="shared" si="1"/>
        <v>%</v>
      </c>
    </row>
    <row r="14" spans="2:6" hidden="1" x14ac:dyDescent="0.25">
      <c r="B14" s="25" t="s">
        <v>26</v>
      </c>
      <c r="C14" s="28">
        <v>0</v>
      </c>
      <c r="D14" s="28">
        <v>0</v>
      </c>
      <c r="E14" s="28">
        <v>0</v>
      </c>
      <c r="F14" s="35" t="str">
        <f t="shared" si="1"/>
        <v>%</v>
      </c>
    </row>
    <row r="15" spans="2:6" hidden="1" x14ac:dyDescent="0.25">
      <c r="B15" s="54" t="s">
        <v>27</v>
      </c>
      <c r="C15" s="29">
        <v>0</v>
      </c>
      <c r="D15" s="29">
        <v>0</v>
      </c>
      <c r="E15" s="29">
        <v>0</v>
      </c>
      <c r="F15" s="36" t="str">
        <f t="shared" si="1"/>
        <v>%</v>
      </c>
    </row>
    <row r="16" spans="2:6" x14ac:dyDescent="0.25">
      <c r="B16" s="47" t="s">
        <v>3</v>
      </c>
      <c r="C16" s="48">
        <f>+C13+C9</f>
        <v>0</v>
      </c>
      <c r="D16" s="48">
        <f t="shared" ref="D16:E16" si="3">+D13+D9</f>
        <v>2264667</v>
      </c>
      <c r="E16" s="48">
        <f t="shared" si="3"/>
        <v>0</v>
      </c>
      <c r="F16" s="49" t="str">
        <f t="shared" si="1"/>
        <v>%</v>
      </c>
    </row>
    <row r="17" spans="2:2" x14ac:dyDescent="0.25">
      <c r="B17" s="37" t="s">
        <v>43</v>
      </c>
    </row>
  </sheetData>
  <mergeCells count="1">
    <mergeCell ref="B5:F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ROOC</vt:lpstr>
      <vt:lpstr>ROCC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2022-05-23T21:56:52Z</dcterms:modified>
</cp:coreProperties>
</file>