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ño 2022\5.- Informacion Portal MINSA - Transparencia\PpR - Pliego MINSA 2022\5. Mayo - 2022\"/>
    </mc:Choice>
  </mc:AlternateContent>
  <bookViews>
    <workbookView xWindow="30" yWindow="30" windowWidth="28770" windowHeight="15570"/>
  </bookViews>
  <sheets>
    <sheet name="TODA FUENTE" sheetId="1" r:id="rId1"/>
    <sheet name="RO" sheetId="2" r:id="rId2"/>
    <sheet name="RDR" sheetId="3" r:id="rId3"/>
    <sheet name="ROOC" sheetId="4" state="hidden" r:id="rId4"/>
    <sheet name="ROCC" sheetId="8" r:id="rId5"/>
    <sheet name="DYT" sheetId="5" r:id="rId6"/>
    <sheet name="RD" sheetId="7" r:id="rId7"/>
  </sheets>
  <definedNames>
    <definedName name="_xlnm.Print_Area" localSheetId="2">RDR!$B$5:$F$51</definedName>
    <definedName name="_xlnm.Print_Area" localSheetId="1">RO!$B$5:$F$90</definedName>
    <definedName name="_xlnm.Print_Area" localSheetId="4">ROCC!$B$5:$F$37</definedName>
    <definedName name="_xlnm.Print_Area" localSheetId="3">ROOC!$B$2:$F$10</definedName>
    <definedName name="_xlnm.Print_Area" localSheetId="0">'TODA FUENTE'!$B$5:$F$85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9" i="1" l="1"/>
  <c r="E84" i="1" s="1"/>
  <c r="D59" i="1"/>
  <c r="C59" i="1"/>
  <c r="C84" i="1" s="1"/>
  <c r="D84" i="1"/>
  <c r="F69" i="1"/>
  <c r="F27" i="3"/>
  <c r="C30" i="3"/>
  <c r="D30" i="3"/>
  <c r="E30" i="3"/>
  <c r="E9" i="8" l="1"/>
  <c r="D9" i="8"/>
  <c r="C9" i="8"/>
  <c r="F88" i="2" l="1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3" i="2"/>
  <c r="F71" i="2"/>
  <c r="F70" i="2"/>
  <c r="F69" i="2"/>
  <c r="F68" i="2"/>
  <c r="F67" i="2"/>
  <c r="F66" i="2"/>
  <c r="F65" i="2"/>
  <c r="F64" i="2"/>
  <c r="F63" i="2"/>
  <c r="F62" i="2"/>
  <c r="F60" i="2"/>
  <c r="F59" i="2"/>
  <c r="F58" i="2"/>
  <c r="F57" i="2"/>
  <c r="F56" i="2"/>
  <c r="F55" i="2"/>
  <c r="F54" i="2"/>
  <c r="F53" i="2"/>
  <c r="F52" i="2"/>
  <c r="F51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4" i="2"/>
  <c r="F33" i="2"/>
  <c r="F32" i="2"/>
  <c r="F31" i="2"/>
  <c r="F30" i="2"/>
  <c r="F29" i="2"/>
  <c r="F28" i="2"/>
  <c r="F27" i="2"/>
  <c r="F26" i="2"/>
  <c r="F25" i="2"/>
  <c r="F24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68" i="1"/>
  <c r="F67" i="1"/>
  <c r="F66" i="1"/>
  <c r="F65" i="1"/>
  <c r="F64" i="1"/>
  <c r="F63" i="1"/>
  <c r="F62" i="1"/>
  <c r="F61" i="1"/>
  <c r="F60" i="1"/>
  <c r="F58" i="1"/>
  <c r="F57" i="1"/>
  <c r="F56" i="1"/>
  <c r="F55" i="1"/>
  <c r="F54" i="1"/>
  <c r="F53" i="1"/>
  <c r="F52" i="1"/>
  <c r="F51" i="1"/>
  <c r="F50" i="1"/>
  <c r="F49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1" i="1"/>
  <c r="F30" i="1"/>
  <c r="F29" i="1"/>
  <c r="F28" i="1"/>
  <c r="F27" i="1"/>
  <c r="F26" i="1"/>
  <c r="F25" i="1"/>
  <c r="F24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11" i="7" l="1"/>
  <c r="F20" i="5"/>
  <c r="C26" i="5"/>
  <c r="D26" i="5"/>
  <c r="E26" i="5"/>
  <c r="C48" i="1"/>
  <c r="D48" i="1"/>
  <c r="E48" i="1"/>
  <c r="F48" i="1" s="1"/>
  <c r="E13" i="8" l="1"/>
  <c r="D13" i="8"/>
  <c r="C13" i="8"/>
  <c r="F31" i="8"/>
  <c r="F27" i="8"/>
  <c r="F26" i="8"/>
  <c r="F25" i="8"/>
  <c r="F24" i="8"/>
  <c r="F23" i="8"/>
  <c r="F22" i="8"/>
  <c r="F21" i="8"/>
  <c r="F20" i="8"/>
  <c r="F19" i="8"/>
  <c r="F18" i="8"/>
  <c r="F17" i="8"/>
  <c r="F14" i="8"/>
  <c r="F12" i="8"/>
  <c r="F11" i="8"/>
  <c r="C50" i="2"/>
  <c r="D50" i="2"/>
  <c r="E50" i="2"/>
  <c r="C23" i="1"/>
  <c r="D23" i="1"/>
  <c r="E23" i="1"/>
  <c r="F23" i="1" s="1"/>
  <c r="F50" i="2" l="1"/>
  <c r="F40" i="5"/>
  <c r="E15" i="8"/>
  <c r="D15" i="8"/>
  <c r="C15" i="8"/>
  <c r="E32" i="8"/>
  <c r="D32" i="8"/>
  <c r="C32" i="8"/>
  <c r="F35" i="8"/>
  <c r="F34" i="8"/>
  <c r="C28" i="8"/>
  <c r="D28" i="8"/>
  <c r="E28" i="8"/>
  <c r="F28" i="8" s="1"/>
  <c r="F29" i="8"/>
  <c r="F49" i="3"/>
  <c r="F48" i="3"/>
  <c r="F47" i="3"/>
  <c r="F46" i="3"/>
  <c r="F45" i="3"/>
  <c r="F44" i="3"/>
  <c r="F43" i="3"/>
  <c r="F42" i="3"/>
  <c r="F40" i="3"/>
  <c r="F39" i="3"/>
  <c r="F38" i="3"/>
  <c r="F37" i="3"/>
  <c r="E41" i="3"/>
  <c r="D41" i="3"/>
  <c r="F41" i="5"/>
  <c r="F32" i="3"/>
  <c r="F41" i="3" l="1"/>
  <c r="F16" i="5" l="1"/>
  <c r="E30" i="8"/>
  <c r="D30" i="8"/>
  <c r="D36" i="8" s="1"/>
  <c r="C30" i="8"/>
  <c r="C36" i="8" s="1"/>
  <c r="F13" i="8" l="1"/>
  <c r="E36" i="8"/>
  <c r="F30" i="8"/>
  <c r="F35" i="5"/>
  <c r="F28" i="5"/>
  <c r="F18" i="5"/>
  <c r="F36" i="3"/>
  <c r="F27" i="5" l="1"/>
  <c r="C32" i="1"/>
  <c r="D32" i="1"/>
  <c r="E32" i="1"/>
  <c r="F32" i="1" s="1"/>
  <c r="F26" i="5" l="1"/>
  <c r="F33" i="8"/>
  <c r="F16" i="8"/>
  <c r="F32" i="8" l="1"/>
  <c r="F15" i="8"/>
  <c r="C74" i="2"/>
  <c r="F36" i="8" l="1"/>
  <c r="F17" i="5" l="1"/>
  <c r="F11" i="3" l="1"/>
  <c r="F15" i="7" l="1"/>
  <c r="F14" i="7"/>
  <c r="E13" i="7"/>
  <c r="D13" i="7"/>
  <c r="C13" i="7"/>
  <c r="E29" i="5"/>
  <c r="D29" i="5"/>
  <c r="C29" i="5"/>
  <c r="C35" i="3"/>
  <c r="D35" i="3"/>
  <c r="E35" i="3"/>
  <c r="E72" i="2"/>
  <c r="F72" i="2" s="1"/>
  <c r="D72" i="2"/>
  <c r="C72" i="2"/>
  <c r="F13" i="7" l="1"/>
  <c r="F33" i="3"/>
  <c r="F36" i="5" l="1"/>
  <c r="F33" i="5"/>
  <c r="F30" i="5"/>
  <c r="F29" i="5"/>
  <c r="C35" i="2"/>
  <c r="D35" i="2"/>
  <c r="E35" i="2"/>
  <c r="F35" i="2" l="1"/>
  <c r="E11" i="5"/>
  <c r="D11" i="5"/>
  <c r="C11" i="5"/>
  <c r="E9" i="5"/>
  <c r="D9" i="5"/>
  <c r="C9" i="5"/>
  <c r="E61" i="2"/>
  <c r="D61" i="2"/>
  <c r="C61" i="2"/>
  <c r="C70" i="1"/>
  <c r="D70" i="1"/>
  <c r="E70" i="1"/>
  <c r="F70" i="1" l="1"/>
  <c r="F59" i="1"/>
  <c r="F61" i="2"/>
  <c r="F15" i="5"/>
  <c r="F14" i="5"/>
  <c r="F13" i="5"/>
  <c r="F12" i="5"/>
  <c r="F11" i="5"/>
  <c r="F34" i="3" l="1"/>
  <c r="E9" i="7" l="1"/>
  <c r="E16" i="7" s="1"/>
  <c r="D9" i="7"/>
  <c r="D16" i="7" s="1"/>
  <c r="C9" i="7"/>
  <c r="C16" i="7" s="1"/>
  <c r="F31" i="3"/>
  <c r="F29" i="3"/>
  <c r="F28" i="3"/>
  <c r="F26" i="3"/>
  <c r="F25" i="3"/>
  <c r="F24" i="3"/>
  <c r="F23" i="3"/>
  <c r="F22" i="3"/>
  <c r="F21" i="3"/>
  <c r="F20" i="3"/>
  <c r="F19" i="3"/>
  <c r="F18" i="3"/>
  <c r="F17" i="3"/>
  <c r="F15" i="3"/>
  <c r="F13" i="3"/>
  <c r="F12" i="3"/>
  <c r="F10" i="3"/>
  <c r="F34" i="5" l="1"/>
  <c r="F30" i="3" l="1"/>
  <c r="F35" i="3"/>
  <c r="D74" i="2"/>
  <c r="E74" i="2"/>
  <c r="F74" i="2" s="1"/>
  <c r="F12" i="7"/>
  <c r="F10" i="7"/>
  <c r="F42" i="5" l="1"/>
  <c r="C31" i="5" l="1"/>
  <c r="C43" i="5" s="1"/>
  <c r="D31" i="5"/>
  <c r="D43" i="5" s="1"/>
  <c r="E31" i="5"/>
  <c r="E43" i="5" s="1"/>
  <c r="F39" i="5" l="1"/>
  <c r="F25" i="5" l="1"/>
  <c r="F10" i="8" l="1"/>
  <c r="F38" i="5" l="1"/>
  <c r="F37" i="5"/>
  <c r="F32" i="5"/>
  <c r="F24" i="5"/>
  <c r="F23" i="5"/>
  <c r="F22" i="5"/>
  <c r="F21" i="5"/>
  <c r="F19" i="5"/>
  <c r="F10" i="5"/>
  <c r="E9" i="3" l="1"/>
  <c r="D9" i="3"/>
  <c r="C9" i="3"/>
  <c r="F9" i="3" l="1"/>
  <c r="F9" i="5"/>
  <c r="F9" i="8"/>
  <c r="F31" i="5"/>
  <c r="F43" i="5"/>
  <c r="E14" i="3"/>
  <c r="D14" i="3"/>
  <c r="C14" i="3"/>
  <c r="F14" i="3" l="1"/>
  <c r="F16" i="7" l="1"/>
  <c r="F9" i="7"/>
  <c r="E6" i="4"/>
  <c r="E9" i="4" s="1"/>
  <c r="D6" i="4"/>
  <c r="D9" i="4" s="1"/>
  <c r="C6" i="4"/>
  <c r="C9" i="4" s="1"/>
  <c r="C41" i="3"/>
  <c r="E16" i="3"/>
  <c r="D16" i="3"/>
  <c r="C16" i="3"/>
  <c r="E23" i="2"/>
  <c r="D23" i="2"/>
  <c r="C23" i="2"/>
  <c r="E9" i="2"/>
  <c r="F9" i="2" s="1"/>
  <c r="D9" i="2"/>
  <c r="C9" i="2"/>
  <c r="E9" i="1"/>
  <c r="D9" i="1"/>
  <c r="C9" i="1"/>
  <c r="F23" i="2" l="1"/>
  <c r="F84" i="1"/>
  <c r="F9" i="1"/>
  <c r="E50" i="3"/>
  <c r="D50" i="3"/>
  <c r="D89" i="2"/>
  <c r="E89" i="2"/>
  <c r="F89" i="2" s="1"/>
  <c r="C89" i="2"/>
  <c r="C50" i="3"/>
  <c r="F16" i="3"/>
  <c r="F9" i="4"/>
  <c r="F8" i="4"/>
  <c r="F7" i="4"/>
  <c r="F6" i="4"/>
  <c r="F50" i="3" l="1"/>
</calcChain>
</file>

<file path=xl/sharedStrings.xml><?xml version="1.0" encoding="utf-8"?>
<sst xmlns="http://schemas.openxmlformats.org/spreadsheetml/2006/main" count="280" uniqueCount="49">
  <si>
    <t>6. ADQUISICION DE ACTIVOS NO FINANCIEROS</t>
  </si>
  <si>
    <t>PIA</t>
  </si>
  <si>
    <t>PIM</t>
  </si>
  <si>
    <t>TOTAL</t>
  </si>
  <si>
    <t>GENERICAS DE GASTOS / PROGRAMAS PRESUPUESTALES</t>
  </si>
  <si>
    <t>%
DE EJECUCION</t>
  </si>
  <si>
    <t>Fuente:  Base de Datos MEF al cierre del mes de Enero</t>
  </si>
  <si>
    <t>DEVENGADO
AL 31.01.17</t>
  </si>
  <si>
    <t>EJECUCION DE LOS PROGRAMAS PRESUPUESTALES AL MES DE ENERO DEL AÑO FISCAL 2017 DEL PLIEGO 011 MINSA - ROOC</t>
  </si>
  <si>
    <t>6-26: ADQUISICION DE ACTIVOS NO FINANCIEROS</t>
  </si>
  <si>
    <t>5-25: OTROS GASTOS</t>
  </si>
  <si>
    <t>5-24: DONACIONES Y TRANSFERENCIAS</t>
  </si>
  <si>
    <t>5-23: BIENES Y SERVICIOS</t>
  </si>
  <si>
    <t>5-22: PENSIONES Y OTRAS PRESTACIONES SOCIALES</t>
  </si>
  <si>
    <t>5-21: PERSONAL Y OBLIGACIONES SOCIALES</t>
  </si>
  <si>
    <t>6-2.6. ADQUISICION DE ACTIVOS NO FINANCIEROS</t>
  </si>
  <si>
    <t>5-2.5. OTROS GASTOS</t>
  </si>
  <si>
    <t>5-2.4. DONACIONES Y TRANSFERENCIAS</t>
  </si>
  <si>
    <t>5-2.3. BIENES Y SERVICIOS</t>
  </si>
  <si>
    <t>5-2.2. PENSIONES Y OTRAS PRESTACIONES SOCIALES</t>
  </si>
  <si>
    <t>5-2.1. PERSONAL Y OBLIGACIONES SOCIALES</t>
  </si>
  <si>
    <t xml:space="preserve">5-2.3: BIENES Y SERVICIOS </t>
  </si>
  <si>
    <t>(EN SOLES)</t>
  </si>
  <si>
    <t>6-24: DONACIONES Y TRANSFERENCIAS</t>
  </si>
  <si>
    <t>0104  REDUCCION DE LA MORTALIDAD POR EMERGENCIAS Y URGENCIAS MEDICAS</t>
  </si>
  <si>
    <t>9002: ASIGNACIONES PRESUPUESTARIAS QUE NO RESULTAN EN PRODUCTOS</t>
  </si>
  <si>
    <t>0001.PROGRAMA ARTICULADO NUTRICIONAL</t>
  </si>
  <si>
    <t>0002.SALUD MATERNO NEONATAL</t>
  </si>
  <si>
    <t>0016.TBC-VIH/SIDA</t>
  </si>
  <si>
    <t>0017.ENFERMEDADES METAXENICAS Y ZOONOSIS</t>
  </si>
  <si>
    <t>0018.ENFERMEDADES NO TRANSMISIBLES</t>
  </si>
  <si>
    <t>0024.PREVENCION Y CONTROL DEL CANCER</t>
  </si>
  <si>
    <t>0068.REDUCCION DE VULNERABILIDAD Y ATENCION DE EMERGENCIAS POR DESASTRES</t>
  </si>
  <si>
    <t>0104.REDUCCION DE LA MORTALIDAD POR EMERGENCIAS Y URGENCIAS MEDICAS</t>
  </si>
  <si>
    <t>0129.PREVENCION Y MANEJO DE CONDICIONES SECUNDARIAS DE SALUD EN PERSONAS CON DISCAPACIDAD</t>
  </si>
  <si>
    <t>0131.CONTROL Y PREVENCION EN SALUD MENTAL</t>
  </si>
  <si>
    <t>9001.ACCIONES CENTRALES</t>
  </si>
  <si>
    <t>9002.ASIGNACIONES PRESUPUESTARIAS QUE NO RESULTAN EN PRODUCTOS</t>
  </si>
  <si>
    <t>0137.DESARROLLO DE LA CIENCIA, TECNOLOGIA E INNOVACION TECNOLOGICA</t>
  </si>
  <si>
    <t>1002.PRODUCTOS ESPECIFICOS PARA REDUCCION DE LA VIOLENCIA CONTRA LA MUJER</t>
  </si>
  <si>
    <t>1001.PRODUCTOS ESPECIFICOS PARA DESARROLLO INFANTIL TEMPRANO</t>
  </si>
  <si>
    <t>EJECUCION DE LOS PROGRAMAS PRESUPUESTALES AL MES DE MAYO
DEL AÑO FISCAL 2022 DEL PLIEGO 011 MINSA - TODA FUENTE</t>
  </si>
  <si>
    <t>Fuente: Reporte SIAF Operaciones en Linea al 31 de Mayo del 2022</t>
  </si>
  <si>
    <t>DEVENGADO
AL 31.05.22</t>
  </si>
  <si>
    <t>EJECUCION DE LOS PROGRAMAS PRESUPUESTALES AL MES DE MAYO
DEL AÑO FISCAL 2022 DEL PLIEGO 011 MINSA - RECURSOS ORDINARIOS</t>
  </si>
  <si>
    <t>EJECUCION DE LOS PROGRAMAS PRESUPUESTALES AL MES DE MAYO
DEL AÑO FISCAL 2022 DEL PLIEGO 011 MINSA - RECURSOS DIRECTAMENTE RECAUDADOS</t>
  </si>
  <si>
    <t>EJECUCION DE LOS PROGRAMAS PRESUPUESTALES AL MES DE MAYO
DEL AÑO FISCAL 2022 DEL PLIEGO 011 MINSA - ROOC</t>
  </si>
  <si>
    <t>EJECUCION DE LOS PROGRAMAS PRESUPUESTALES AL MES DE MAYO
DEL AÑO FISCAL 2022 DEL PLIEGO 011 MINSA - DONACIONES Y TRANSFERENCIAS</t>
  </si>
  <si>
    <t>EJECUCION DE LOS PROGRAMAS PRESUPUESTALES AL MES DE MAYO
DEL AÑO FISCAL 2022 DEL PLIEGO 011 MINSA - RECURSOS DETERMINADOS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</si>
</sst>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 * #,##0_ ;_ * \-#,##0_ ;_ * &quot;-&quot;_ ;_ @_ "/>
    <numFmt numFmtId="165" formatCode="0.0%"/>
    <numFmt numFmtId="166" formatCode="_ * #,##0_ ;_ * \-#,##0_ ;_ * &quot;-&quot;??_ ;_ @_ "/>
    <numFmt numFmtId="168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8"/>
      <color theme="1"/>
      <name val="Calibri"/>
      <family val="2"/>
      <scheme val="minor"/>
    </font>
    <font>
      <sz val="10"/>
      <name val="Arial Narrow"/>
      <family val="2"/>
    </font>
    <font>
      <b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4" fillId="0" borderId="0"/>
    <xf numFmtId="43" fontId="1" fillId="0" borderId="0" applyFont="0" applyFill="0" applyBorder="0" applyAlignment="0" applyProtection="0"/>
  </cellStyleXfs>
  <cellXfs count="79">
    <xf numFmtId="0" fontId="0" fillId="0" borderId="0" xfId="0"/>
    <xf numFmtId="0" fontId="0" fillId="0" borderId="0" xfId="0" applyAlignment="1">
      <alignment vertical="center"/>
    </xf>
    <xf numFmtId="3" fontId="3" fillId="2" borderId="1" xfId="2" applyNumberFormat="1" applyFont="1" applyFill="1" applyBorder="1" applyAlignment="1">
      <alignment horizontal="left" vertical="center"/>
    </xf>
    <xf numFmtId="3" fontId="3" fillId="2" borderId="1" xfId="2" applyNumberFormat="1" applyFont="1" applyFill="1" applyBorder="1" applyAlignment="1">
      <alignment vertical="center"/>
    </xf>
    <xf numFmtId="3" fontId="3" fillId="3" borderId="2" xfId="2" applyNumberFormat="1" applyFont="1" applyFill="1" applyBorder="1" applyAlignment="1">
      <alignment horizontal="center" vertical="center"/>
    </xf>
    <xf numFmtId="3" fontId="3" fillId="3" borderId="1" xfId="2" applyNumberFormat="1" applyFont="1" applyFill="1" applyBorder="1" applyAlignment="1">
      <alignment vertical="center"/>
    </xf>
    <xf numFmtId="165" fontId="3" fillId="2" borderId="1" xfId="1" applyNumberFormat="1" applyFont="1" applyFill="1" applyBorder="1" applyAlignment="1">
      <alignment vertical="center"/>
    </xf>
    <xf numFmtId="165" fontId="3" fillId="3" borderId="1" xfId="1" applyNumberFormat="1" applyFont="1" applyFill="1" applyBorder="1" applyAlignment="1">
      <alignment vertical="center"/>
    </xf>
    <xf numFmtId="3" fontId="3" fillId="3" borderId="1" xfId="2" applyNumberFormat="1" applyFont="1" applyFill="1" applyBorder="1" applyAlignment="1">
      <alignment horizontal="center" vertical="center"/>
    </xf>
    <xf numFmtId="0" fontId="4" fillId="0" borderId="0" xfId="3" applyAlignment="1">
      <alignment vertical="center"/>
    </xf>
    <xf numFmtId="3" fontId="3" fillId="3" borderId="1" xfId="2" applyNumberFormat="1" applyFont="1" applyFill="1" applyBorder="1" applyAlignment="1">
      <alignment horizontal="center" vertical="center" wrapText="1"/>
    </xf>
    <xf numFmtId="3" fontId="4" fillId="0" borderId="4" xfId="3" applyNumberFormat="1" applyBorder="1" applyAlignment="1">
      <alignment horizontal="left" vertical="center" indent="3"/>
    </xf>
    <xf numFmtId="3" fontId="4" fillId="0" borderId="4" xfId="3" applyNumberFormat="1" applyBorder="1" applyAlignment="1">
      <alignment vertical="center"/>
    </xf>
    <xf numFmtId="3" fontId="4" fillId="0" borderId="5" xfId="3" applyNumberFormat="1" applyBorder="1" applyAlignment="1">
      <alignment horizontal="left" vertical="center" indent="3"/>
    </xf>
    <xf numFmtId="3" fontId="4" fillId="0" borderId="6" xfId="3" applyNumberFormat="1" applyBorder="1" applyAlignment="1">
      <alignment horizontal="left" vertical="center" indent="3"/>
    </xf>
    <xf numFmtId="3" fontId="4" fillId="0" borderId="6" xfId="3" applyNumberFormat="1" applyBorder="1" applyAlignment="1">
      <alignment vertical="center"/>
    </xf>
    <xf numFmtId="3" fontId="2" fillId="0" borderId="4" xfId="2" applyNumberFormat="1" applyBorder="1" applyAlignment="1">
      <alignment horizontal="left" vertical="center" indent="4"/>
    </xf>
    <xf numFmtId="3" fontId="2" fillId="0" borderId="5" xfId="2" applyNumberFormat="1" applyBorder="1" applyAlignment="1">
      <alignment horizontal="left" vertical="center" indent="4"/>
    </xf>
    <xf numFmtId="3" fontId="2" fillId="0" borderId="6" xfId="2" applyNumberFormat="1" applyBorder="1" applyAlignment="1">
      <alignment horizontal="left" vertical="center" indent="4"/>
    </xf>
    <xf numFmtId="165" fontId="0" fillId="0" borderId="4" xfId="1" applyNumberFormat="1" applyFont="1" applyBorder="1"/>
    <xf numFmtId="165" fontId="0" fillId="0" borderId="6" xfId="1" applyNumberFormat="1" applyFont="1" applyBorder="1"/>
    <xf numFmtId="3" fontId="0" fillId="0" borderId="0" xfId="0" applyNumberFormat="1" applyAlignment="1">
      <alignment vertical="center"/>
    </xf>
    <xf numFmtId="3" fontId="2" fillId="0" borderId="4" xfId="3" applyNumberFormat="1" applyFont="1" applyBorder="1" applyAlignment="1">
      <alignment horizontal="left" vertical="center" indent="3"/>
    </xf>
    <xf numFmtId="165" fontId="0" fillId="0" borderId="5" xfId="1" applyNumberFormat="1" applyFont="1" applyBorder="1" applyAlignment="1">
      <alignment horizontal="right" vertical="center"/>
    </xf>
    <xf numFmtId="165" fontId="0" fillId="0" borderId="4" xfId="1" applyNumberFormat="1" applyFont="1" applyBorder="1" applyAlignment="1">
      <alignment horizontal="right"/>
    </xf>
    <xf numFmtId="166" fontId="2" fillId="0" borderId="5" xfId="3" applyNumberFormat="1" applyFont="1" applyBorder="1" applyAlignment="1">
      <alignment horizontal="left" vertical="center" indent="4"/>
    </xf>
    <xf numFmtId="166" fontId="2" fillId="0" borderId="4" xfId="3" applyNumberFormat="1" applyFont="1" applyBorder="1" applyAlignment="1">
      <alignment horizontal="left" vertical="center" indent="4"/>
    </xf>
    <xf numFmtId="164" fontId="4" fillId="0" borderId="4" xfId="3" applyNumberFormat="1" applyBorder="1" applyAlignment="1">
      <alignment vertical="center"/>
    </xf>
    <xf numFmtId="164" fontId="4" fillId="0" borderId="5" xfId="3" applyNumberFormat="1" applyBorder="1" applyAlignment="1">
      <alignment vertical="center"/>
    </xf>
    <xf numFmtId="164" fontId="4" fillId="0" borderId="6" xfId="3" applyNumberFormat="1" applyBorder="1" applyAlignment="1">
      <alignment vertical="center"/>
    </xf>
    <xf numFmtId="164" fontId="2" fillId="0" borderId="4" xfId="2" applyNumberFormat="1" applyBorder="1" applyAlignment="1">
      <alignment vertical="center"/>
    </xf>
    <xf numFmtId="164" fontId="2" fillId="0" borderId="5" xfId="2" applyNumberFormat="1" applyBorder="1" applyAlignment="1">
      <alignment vertical="center"/>
    </xf>
    <xf numFmtId="164" fontId="2" fillId="0" borderId="6" xfId="2" applyNumberFormat="1" applyBorder="1" applyAlignment="1">
      <alignment vertical="center"/>
    </xf>
    <xf numFmtId="165" fontId="0" fillId="0" borderId="4" xfId="1" applyNumberFormat="1" applyFont="1" applyBorder="1" applyAlignment="1">
      <alignment horizontal="right" vertical="center"/>
    </xf>
    <xf numFmtId="165" fontId="0" fillId="0" borderId="6" xfId="1" applyNumberFormat="1" applyFont="1" applyBorder="1" applyAlignment="1">
      <alignment horizontal="right" vertical="center"/>
    </xf>
    <xf numFmtId="165" fontId="0" fillId="0" borderId="5" xfId="1" applyNumberFormat="1" applyFont="1" applyBorder="1" applyAlignment="1">
      <alignment horizontal="right"/>
    </xf>
    <xf numFmtId="165" fontId="0" fillId="0" borderId="6" xfId="1" applyNumberFormat="1" applyFont="1" applyBorder="1" applyAlignment="1">
      <alignment horizontal="right"/>
    </xf>
    <xf numFmtId="0" fontId="6" fillId="0" borderId="0" xfId="0" applyNumberFormat="1" applyFont="1" applyFill="1" applyBorder="1" applyAlignment="1" applyProtection="1">
      <alignment horizontal="left"/>
    </xf>
    <xf numFmtId="0" fontId="4" fillId="0" borderId="4" xfId="3" applyBorder="1" applyAlignment="1">
      <alignment horizontal="left" vertical="center" indent="3"/>
    </xf>
    <xf numFmtId="0" fontId="4" fillId="0" borderId="5" xfId="3" applyBorder="1" applyAlignment="1">
      <alignment horizontal="left" vertical="center" indent="3"/>
    </xf>
    <xf numFmtId="3" fontId="4" fillId="0" borderId="5" xfId="3" applyNumberFormat="1" applyBorder="1" applyAlignment="1">
      <alignment vertical="center"/>
    </xf>
    <xf numFmtId="0" fontId="4" fillId="0" borderId="6" xfId="3" applyBorder="1" applyAlignment="1">
      <alignment horizontal="left" vertical="center" indent="3"/>
    </xf>
    <xf numFmtId="3" fontId="4" fillId="0" borderId="7" xfId="3" applyNumberFormat="1" applyBorder="1" applyAlignment="1">
      <alignment horizontal="left" vertical="center" indent="3"/>
    </xf>
    <xf numFmtId="164" fontId="4" fillId="0" borderId="7" xfId="3" applyNumberFormat="1" applyBorder="1" applyAlignment="1">
      <alignment vertical="center"/>
    </xf>
    <xf numFmtId="3" fontId="3" fillId="4" borderId="1" xfId="2" applyNumberFormat="1" applyFont="1" applyFill="1" applyBorder="1" applyAlignment="1">
      <alignment horizontal="left" vertical="center"/>
    </xf>
    <xf numFmtId="164" fontId="3" fillId="4" borderId="1" xfId="2" applyNumberFormat="1" applyFont="1" applyFill="1" applyBorder="1" applyAlignment="1">
      <alignment vertical="center"/>
    </xf>
    <xf numFmtId="165" fontId="3" fillId="4" borderId="1" xfId="1" applyNumberFormat="1" applyFont="1" applyFill="1" applyBorder="1" applyAlignment="1">
      <alignment horizontal="right" vertical="center"/>
    </xf>
    <xf numFmtId="3" fontId="3" fillId="5" borderId="2" xfId="2" applyNumberFormat="1" applyFont="1" applyFill="1" applyBorder="1" applyAlignment="1">
      <alignment horizontal="center" vertical="center"/>
    </xf>
    <xf numFmtId="164" fontId="3" fillId="5" borderId="1" xfId="2" applyNumberFormat="1" applyFont="1" applyFill="1" applyBorder="1" applyAlignment="1">
      <alignment vertical="center"/>
    </xf>
    <xf numFmtId="165" fontId="3" fillId="5" borderId="1" xfId="1" applyNumberFormat="1" applyFont="1" applyFill="1" applyBorder="1" applyAlignment="1">
      <alignment horizontal="right" vertical="center"/>
    </xf>
    <xf numFmtId="3" fontId="3" fillId="5" borderId="1" xfId="2" applyNumberFormat="1" applyFont="1" applyFill="1" applyBorder="1" applyAlignment="1">
      <alignment horizontal="center" vertical="center"/>
    </xf>
    <xf numFmtId="3" fontId="3" fillId="5" borderId="3" xfId="2" applyNumberFormat="1" applyFont="1" applyFill="1" applyBorder="1" applyAlignment="1">
      <alignment horizontal="center" vertical="center"/>
    </xf>
    <xf numFmtId="3" fontId="3" fillId="5" borderId="1" xfId="2" applyNumberFormat="1" applyFont="1" applyFill="1" applyBorder="1" applyAlignment="1">
      <alignment horizontal="center" vertical="center" wrapText="1"/>
    </xf>
    <xf numFmtId="3" fontId="3" fillId="5" borderId="3" xfId="2" applyNumberFormat="1" applyFont="1" applyFill="1" applyBorder="1" applyAlignment="1">
      <alignment horizontal="center" vertical="center" wrapText="1"/>
    </xf>
    <xf numFmtId="166" fontId="2" fillId="0" borderId="6" xfId="3" applyNumberFormat="1" applyFont="1" applyBorder="1" applyAlignment="1">
      <alignment horizontal="left" vertical="center" indent="4"/>
    </xf>
    <xf numFmtId="164" fontId="3" fillId="4" borderId="1" xfId="2" applyNumberFormat="1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165" fontId="3" fillId="4" borderId="1" xfId="1" applyNumberFormat="1" applyFont="1" applyFill="1" applyBorder="1" applyAlignment="1">
      <alignment horizontal="center" vertical="center"/>
    </xf>
    <xf numFmtId="165" fontId="2" fillId="0" borderId="4" xfId="1" applyNumberFormat="1" applyFont="1" applyBorder="1" applyAlignment="1">
      <alignment horizontal="center" vertical="center"/>
    </xf>
    <xf numFmtId="165" fontId="2" fillId="0" borderId="5" xfId="1" applyNumberFormat="1" applyFont="1" applyBorder="1" applyAlignment="1">
      <alignment horizontal="center" vertical="center"/>
    </xf>
    <xf numFmtId="165" fontId="2" fillId="0" borderId="6" xfId="1" applyNumberFormat="1" applyFont="1" applyBorder="1" applyAlignment="1">
      <alignment horizontal="center" vertical="center"/>
    </xf>
    <xf numFmtId="165" fontId="3" fillId="5" borderId="1" xfId="1" applyNumberFormat="1" applyFont="1" applyFill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right" vertical="center"/>
    </xf>
    <xf numFmtId="166" fontId="2" fillId="0" borderId="8" xfId="3" applyNumberFormat="1" applyFont="1" applyBorder="1" applyAlignment="1">
      <alignment horizontal="left" vertical="center" indent="4"/>
    </xf>
    <xf numFmtId="164" fontId="4" fillId="0" borderId="8" xfId="3" applyNumberFormat="1" applyBorder="1" applyAlignment="1">
      <alignment vertical="center"/>
    </xf>
    <xf numFmtId="3" fontId="4" fillId="0" borderId="3" xfId="3" applyNumberFormat="1" applyBorder="1" applyAlignment="1">
      <alignment horizontal="left" vertical="center" indent="3"/>
    </xf>
    <xf numFmtId="164" fontId="4" fillId="0" borderId="3" xfId="3" applyNumberFormat="1" applyBorder="1" applyAlignment="1">
      <alignment vertical="center"/>
    </xf>
    <xf numFmtId="3" fontId="4" fillId="0" borderId="9" xfId="3" applyNumberFormat="1" applyBorder="1" applyAlignment="1">
      <alignment horizontal="left" vertical="center" indent="3"/>
    </xf>
    <xf numFmtId="166" fontId="2" fillId="0" borderId="10" xfId="3" applyNumberFormat="1" applyFont="1" applyBorder="1" applyAlignment="1">
      <alignment horizontal="left" vertical="center" indent="4"/>
    </xf>
    <xf numFmtId="164" fontId="4" fillId="0" borderId="10" xfId="3" applyNumberFormat="1" applyBorder="1" applyAlignment="1">
      <alignment vertical="center"/>
    </xf>
    <xf numFmtId="165" fontId="0" fillId="0" borderId="10" xfId="1" applyNumberFormat="1" applyFont="1" applyBorder="1" applyAlignment="1">
      <alignment horizontal="right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3" fontId="2" fillId="0" borderId="8" xfId="2" applyNumberFormat="1" applyBorder="1" applyAlignment="1">
      <alignment horizontal="left" vertical="center" indent="4"/>
    </xf>
    <xf numFmtId="164" fontId="2" fillId="0" borderId="8" xfId="2" applyNumberFormat="1" applyBorder="1" applyAlignment="1">
      <alignment vertical="center"/>
    </xf>
    <xf numFmtId="168" fontId="0" fillId="0" borderId="0" xfId="4" applyNumberFormat="1" applyFont="1" applyAlignment="1">
      <alignment vertical="center"/>
    </xf>
  </cellXfs>
  <cellStyles count="5">
    <cellStyle name="Millares" xfId="4" builtinId="3"/>
    <cellStyle name="Normal" xfId="0" builtinId="0"/>
    <cellStyle name="Normal 2" xfId="2"/>
    <cellStyle name="Normal 3" xfId="3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730250</xdr:colOff>
      <xdr:row>0</xdr:row>
      <xdr:rowOff>150812</xdr:rowOff>
    </xdr:from>
    <xdr:to>
      <xdr:col>1</xdr:col>
      <xdr:colOff>4244975</xdr:colOff>
      <xdr:row>3</xdr:row>
      <xdr:rowOff>51990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pSpPr>
          <a:grpSpLocks/>
        </xdr:cNvGrpSpPr>
      </xdr:nvGrpSpPr>
      <xdr:grpSpPr bwMode="auto">
        <a:xfrm>
          <a:off x="730250" y="150812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>
            <a:extLst>
              <a:ext uri="{FF2B5EF4-FFF2-40B4-BE49-F238E27FC236}">
                <a16:creationId xmlns:a16="http://schemas.microsoft.com/office/drawing/2014/main" xmlns="" id="{00000000-0008-0000-00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xmlns="" id="{00000000-0008-0000-0000-000004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xmlns="" id="{00000000-0008-0000-0000-000005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4276725</xdr:colOff>
      <xdr:row>3</xdr:row>
      <xdr:rowOff>91678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pSpPr>
          <a:grpSpLocks/>
        </xdr:cNvGrpSpPr>
      </xdr:nvGrpSpPr>
      <xdr:grpSpPr bwMode="auto">
        <a:xfrm>
          <a:off x="762000" y="190500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>
            <a:extLst>
              <a:ext uri="{FF2B5EF4-FFF2-40B4-BE49-F238E27FC236}">
                <a16:creationId xmlns:a16="http://schemas.microsoft.com/office/drawing/2014/main" xmlns="" id="{00000000-0008-0000-01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xmlns="" id="{00000000-0008-0000-0100-000004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xmlns="" id="{00000000-0008-0000-0100-000005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111125</xdr:colOff>
      <xdr:row>0</xdr:row>
      <xdr:rowOff>142873</xdr:rowOff>
    </xdr:from>
    <xdr:to>
      <xdr:col>1</xdr:col>
      <xdr:colOff>4387850</xdr:colOff>
      <xdr:row>3</xdr:row>
      <xdr:rowOff>44051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GrpSpPr>
          <a:grpSpLocks/>
        </xdr:cNvGrpSpPr>
      </xdr:nvGrpSpPr>
      <xdr:grpSpPr bwMode="auto">
        <a:xfrm>
          <a:off x="873125" y="142873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>
            <a:extLst>
              <a:ext uri="{FF2B5EF4-FFF2-40B4-BE49-F238E27FC236}">
                <a16:creationId xmlns:a16="http://schemas.microsoft.com/office/drawing/2014/main" xmlns="" id="{00000000-0008-0000-02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xmlns="" id="{00000000-0008-0000-0200-000004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xmlns="" id="{00000000-0008-0000-0200-000005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4276725</xdr:colOff>
      <xdr:row>3</xdr:row>
      <xdr:rowOff>91678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GrpSpPr>
          <a:grpSpLocks/>
        </xdr:cNvGrpSpPr>
      </xdr:nvGrpSpPr>
      <xdr:grpSpPr bwMode="auto">
        <a:xfrm>
          <a:off x="762000" y="190500"/>
          <a:ext cx="4276725" cy="472678"/>
          <a:chOff x="76200" y="76200"/>
          <a:chExt cx="4257675" cy="476250"/>
        </a:xfrm>
      </xdr:grpSpPr>
      <xdr:pic>
        <xdr:nvPicPr>
          <xdr:cNvPr id="4" name="Imagen 3" descr="Imagen relacionada">
            <a:extLst>
              <a:ext uri="{FF2B5EF4-FFF2-40B4-BE49-F238E27FC236}">
                <a16:creationId xmlns:a16="http://schemas.microsoft.com/office/drawing/2014/main" xmlns="" id="{00000000-0008-0000-03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xmlns="" id="{00000000-0008-0000-0300-000005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6" name="CuadroTexto 5">
            <a:extLst>
              <a:ext uri="{FF2B5EF4-FFF2-40B4-BE49-F238E27FC236}">
                <a16:creationId xmlns:a16="http://schemas.microsoft.com/office/drawing/2014/main" xmlns="" id="{00000000-0008-0000-0300-000006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111129</xdr:colOff>
      <xdr:row>0</xdr:row>
      <xdr:rowOff>111129</xdr:rowOff>
    </xdr:from>
    <xdr:to>
      <xdr:col>1</xdr:col>
      <xdr:colOff>4387854</xdr:colOff>
      <xdr:row>3</xdr:row>
      <xdr:rowOff>12307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GrpSpPr>
          <a:grpSpLocks/>
        </xdr:cNvGrpSpPr>
      </xdr:nvGrpSpPr>
      <xdr:grpSpPr bwMode="auto">
        <a:xfrm>
          <a:off x="873129" y="111129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>
            <a:extLst>
              <a:ext uri="{FF2B5EF4-FFF2-40B4-BE49-F238E27FC236}">
                <a16:creationId xmlns:a16="http://schemas.microsoft.com/office/drawing/2014/main" xmlns="" id="{00000000-0008-0000-05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xmlns="" id="{00000000-0008-0000-0500-000004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xmlns="" id="{00000000-0008-0000-0500-000005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142875</xdr:rowOff>
    </xdr:from>
    <xdr:to>
      <xdr:col>1</xdr:col>
      <xdr:colOff>4324350</xdr:colOff>
      <xdr:row>3</xdr:row>
      <xdr:rowOff>44053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GrpSpPr>
          <a:grpSpLocks/>
        </xdr:cNvGrpSpPr>
      </xdr:nvGrpSpPr>
      <xdr:grpSpPr bwMode="auto">
        <a:xfrm>
          <a:off x="206375" y="142875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>
            <a:extLst>
              <a:ext uri="{FF2B5EF4-FFF2-40B4-BE49-F238E27FC236}">
                <a16:creationId xmlns:a16="http://schemas.microsoft.com/office/drawing/2014/main" xmlns="" id="{00000000-0008-0000-06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xmlns="" id="{00000000-0008-0000-0600-000004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xmlns="" id="{00000000-0008-0000-0600-000005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88"/>
  <sheetViews>
    <sheetView showGridLines="0" tabSelected="1" zoomScale="120" zoomScaleNormal="120" workbookViewId="0">
      <selection activeCell="B8" sqref="B8"/>
    </sheetView>
  </sheetViews>
  <sheetFormatPr baseColWidth="10" defaultRowHeight="15" x14ac:dyDescent="0.25"/>
  <cols>
    <col min="1" max="1" width="11.42578125" style="1"/>
    <col min="2" max="2" width="109.42578125" style="1" bestFit="1" customWidth="1"/>
    <col min="3" max="3" width="14.140625" style="1" customWidth="1"/>
    <col min="4" max="4" width="15.28515625" style="1" bestFit="1" customWidth="1"/>
    <col min="5" max="5" width="15.7109375" style="1" customWidth="1"/>
    <col min="6" max="6" width="12.28515625" style="56" customWidth="1"/>
    <col min="7" max="16384" width="11.42578125" style="1"/>
  </cols>
  <sheetData>
    <row r="5" spans="2:6" ht="51.75" customHeight="1" x14ac:dyDescent="0.25">
      <c r="B5" s="74" t="s">
        <v>41</v>
      </c>
      <c r="C5" s="74"/>
      <c r="D5" s="74"/>
      <c r="E5" s="74"/>
      <c r="F5" s="74"/>
    </row>
    <row r="7" spans="2:6" x14ac:dyDescent="0.25">
      <c r="F7" s="65" t="s">
        <v>22</v>
      </c>
    </row>
    <row r="8" spans="2:6" ht="38.25" x14ac:dyDescent="0.25">
      <c r="B8" s="50" t="s">
        <v>4</v>
      </c>
      <c r="C8" s="51" t="s">
        <v>1</v>
      </c>
      <c r="D8" s="51" t="s">
        <v>2</v>
      </c>
      <c r="E8" s="52" t="s">
        <v>43</v>
      </c>
      <c r="F8" s="53" t="s">
        <v>5</v>
      </c>
    </row>
    <row r="9" spans="2:6" x14ac:dyDescent="0.25">
      <c r="B9" s="44" t="s">
        <v>14</v>
      </c>
      <c r="C9" s="45">
        <f>SUM(C10:C22)</f>
        <v>2957363612</v>
      </c>
      <c r="D9" s="45">
        <f>SUM(D10:D22)</f>
        <v>2982573097</v>
      </c>
      <c r="E9" s="45">
        <f>SUM(E10:E22)</f>
        <v>1101307356.1200008</v>
      </c>
      <c r="F9" s="57">
        <f>IF(E9=0,"0.0%",E9/D9)</f>
        <v>0.36924739823736191</v>
      </c>
    </row>
    <row r="10" spans="2:6" x14ac:dyDescent="0.25">
      <c r="B10" s="16" t="s">
        <v>26</v>
      </c>
      <c r="C10" s="30">
        <v>36181137</v>
      </c>
      <c r="D10" s="30">
        <v>36879262</v>
      </c>
      <c r="E10" s="30">
        <v>16565619.389999999</v>
      </c>
      <c r="F10" s="58">
        <f t="shared" ref="F10:F72" si="0">IF(E10=0,"0.0%",E10/D10)</f>
        <v>0.44918521932461658</v>
      </c>
    </row>
    <row r="11" spans="2:6" x14ac:dyDescent="0.25">
      <c r="B11" s="17" t="s">
        <v>27</v>
      </c>
      <c r="C11" s="31">
        <v>269058152</v>
      </c>
      <c r="D11" s="31">
        <v>274778958</v>
      </c>
      <c r="E11" s="31">
        <v>115868138.04000005</v>
      </c>
      <c r="F11" s="59">
        <f t="shared" si="0"/>
        <v>0.42167762365559319</v>
      </c>
    </row>
    <row r="12" spans="2:6" x14ac:dyDescent="0.25">
      <c r="B12" s="17" t="s">
        <v>28</v>
      </c>
      <c r="C12" s="31">
        <v>62847283</v>
      </c>
      <c r="D12" s="31">
        <v>63815042</v>
      </c>
      <c r="E12" s="31">
        <v>25947937.250000011</v>
      </c>
      <c r="F12" s="59">
        <f t="shared" si="0"/>
        <v>0.40661161439022497</v>
      </c>
    </row>
    <row r="13" spans="2:6" x14ac:dyDescent="0.25">
      <c r="B13" s="17" t="s">
        <v>29</v>
      </c>
      <c r="C13" s="31">
        <v>26952843</v>
      </c>
      <c r="D13" s="31">
        <v>28059781</v>
      </c>
      <c r="E13" s="31">
        <v>9462521.9400000013</v>
      </c>
      <c r="F13" s="59">
        <f t="shared" si="0"/>
        <v>0.33722721998436128</v>
      </c>
    </row>
    <row r="14" spans="2:6" x14ac:dyDescent="0.25">
      <c r="B14" s="17" t="s">
        <v>30</v>
      </c>
      <c r="C14" s="31">
        <v>118097961</v>
      </c>
      <c r="D14" s="31">
        <v>122240999</v>
      </c>
      <c r="E14" s="31">
        <v>48338515.539999969</v>
      </c>
      <c r="F14" s="59">
        <f t="shared" si="0"/>
        <v>0.39543619518358131</v>
      </c>
    </row>
    <row r="15" spans="2:6" x14ac:dyDescent="0.25">
      <c r="B15" s="17" t="s">
        <v>31</v>
      </c>
      <c r="C15" s="31">
        <v>53414095</v>
      </c>
      <c r="D15" s="31">
        <v>55947705</v>
      </c>
      <c r="E15" s="31">
        <v>21872978.340000015</v>
      </c>
      <c r="F15" s="59">
        <f t="shared" si="0"/>
        <v>0.3909539871206516</v>
      </c>
    </row>
    <row r="16" spans="2:6" x14ac:dyDescent="0.25">
      <c r="B16" s="17" t="s">
        <v>32</v>
      </c>
      <c r="C16" s="31">
        <v>6689450</v>
      </c>
      <c r="D16" s="31">
        <v>6894146</v>
      </c>
      <c r="E16" s="31">
        <v>2678823.0099999988</v>
      </c>
      <c r="F16" s="59">
        <f t="shared" si="0"/>
        <v>0.3885648795369287</v>
      </c>
    </row>
    <row r="17" spans="2:6" x14ac:dyDescent="0.25">
      <c r="B17" s="17" t="s">
        <v>33</v>
      </c>
      <c r="C17" s="31">
        <v>222580148</v>
      </c>
      <c r="D17" s="31">
        <v>238622782</v>
      </c>
      <c r="E17" s="31">
        <v>98617162.329999909</v>
      </c>
      <c r="F17" s="59">
        <f t="shared" si="0"/>
        <v>0.41327639173195085</v>
      </c>
    </row>
    <row r="18" spans="2:6" x14ac:dyDescent="0.25">
      <c r="B18" s="17" t="s">
        <v>34</v>
      </c>
      <c r="C18" s="31">
        <v>30771269</v>
      </c>
      <c r="D18" s="31">
        <v>31756331</v>
      </c>
      <c r="E18" s="31">
        <v>12877131.310000006</v>
      </c>
      <c r="F18" s="59">
        <f t="shared" si="0"/>
        <v>0.40549808194151921</v>
      </c>
    </row>
    <row r="19" spans="2:6" x14ac:dyDescent="0.25">
      <c r="B19" s="17" t="s">
        <v>35</v>
      </c>
      <c r="C19" s="31">
        <v>39672426</v>
      </c>
      <c r="D19" s="31">
        <v>41745627</v>
      </c>
      <c r="E19" s="31">
        <v>16863451.580000006</v>
      </c>
      <c r="F19" s="59">
        <f t="shared" si="0"/>
        <v>0.40395731940976731</v>
      </c>
    </row>
    <row r="20" spans="2:6" x14ac:dyDescent="0.25">
      <c r="B20" s="17" t="s">
        <v>40</v>
      </c>
      <c r="C20" s="31">
        <v>111286962</v>
      </c>
      <c r="D20" s="31">
        <v>115585000</v>
      </c>
      <c r="E20" s="31">
        <v>48449881.509999998</v>
      </c>
      <c r="F20" s="59">
        <f t="shared" si="0"/>
        <v>0.41917101276117141</v>
      </c>
    </row>
    <row r="21" spans="2:6" x14ac:dyDescent="0.25">
      <c r="B21" s="17" t="s">
        <v>36</v>
      </c>
      <c r="C21" s="31">
        <v>1214157399</v>
      </c>
      <c r="D21" s="31">
        <v>1206645443</v>
      </c>
      <c r="E21" s="31">
        <v>374297053.93000102</v>
      </c>
      <c r="F21" s="59">
        <f t="shared" si="0"/>
        <v>0.31019638461436683</v>
      </c>
    </row>
    <row r="22" spans="2:6" x14ac:dyDescent="0.25">
      <c r="B22" s="17" t="s">
        <v>37</v>
      </c>
      <c r="C22" s="31">
        <v>765654487</v>
      </c>
      <c r="D22" s="31">
        <v>759602021</v>
      </c>
      <c r="E22" s="31">
        <v>309468141.94999987</v>
      </c>
      <c r="F22" s="59">
        <f t="shared" si="0"/>
        <v>0.40740826563703925</v>
      </c>
    </row>
    <row r="23" spans="2:6" x14ac:dyDescent="0.25">
      <c r="B23" s="44" t="s">
        <v>13</v>
      </c>
      <c r="C23" s="45">
        <f>SUM(C24:C31)</f>
        <v>148175601</v>
      </c>
      <c r="D23" s="45">
        <f>SUM(D24:D31)</f>
        <v>150836902</v>
      </c>
      <c r="E23" s="45">
        <f>SUM(E24:E31)</f>
        <v>75020658.620000005</v>
      </c>
      <c r="F23" s="57">
        <f t="shared" si="0"/>
        <v>0.49736276484914815</v>
      </c>
    </row>
    <row r="24" spans="2:6" x14ac:dyDescent="0.25">
      <c r="B24" s="17" t="s">
        <v>36</v>
      </c>
      <c r="C24" s="31">
        <v>3434431</v>
      </c>
      <c r="D24" s="31">
        <v>3430082</v>
      </c>
      <c r="E24" s="31">
        <v>116734.35</v>
      </c>
      <c r="F24" s="59">
        <f t="shared" si="0"/>
        <v>3.4032524586875765E-2</v>
      </c>
    </row>
    <row r="25" spans="2:6" x14ac:dyDescent="0.25">
      <c r="B25" s="17" t="s">
        <v>37</v>
      </c>
      <c r="C25" s="31">
        <v>144741170</v>
      </c>
      <c r="D25" s="31">
        <v>147406820</v>
      </c>
      <c r="E25" s="31">
        <v>74903924.270000011</v>
      </c>
      <c r="F25" s="59">
        <f t="shared" si="0"/>
        <v>0.50814422473804133</v>
      </c>
    </row>
    <row r="26" spans="2:6" hidden="1" x14ac:dyDescent="0.25">
      <c r="B26" s="17"/>
      <c r="C26" s="31"/>
      <c r="D26" s="31"/>
      <c r="E26" s="31"/>
      <c r="F26" s="59" t="str">
        <f t="shared" si="0"/>
        <v>0.0%</v>
      </c>
    </row>
    <row r="27" spans="2:6" hidden="1" x14ac:dyDescent="0.25">
      <c r="B27" s="17"/>
      <c r="C27" s="31"/>
      <c r="D27" s="31"/>
      <c r="E27" s="31"/>
      <c r="F27" s="59" t="str">
        <f t="shared" si="0"/>
        <v>0.0%</v>
      </c>
    </row>
    <row r="28" spans="2:6" hidden="1" x14ac:dyDescent="0.25">
      <c r="B28" s="17"/>
      <c r="C28" s="31"/>
      <c r="D28" s="31"/>
      <c r="E28" s="31"/>
      <c r="F28" s="59" t="str">
        <f t="shared" si="0"/>
        <v>0.0%</v>
      </c>
    </row>
    <row r="29" spans="2:6" hidden="1" x14ac:dyDescent="0.25">
      <c r="B29" s="17"/>
      <c r="C29" s="31"/>
      <c r="D29" s="31"/>
      <c r="E29" s="31"/>
      <c r="F29" s="59" t="str">
        <f t="shared" si="0"/>
        <v>0.0%</v>
      </c>
    </row>
    <row r="30" spans="2:6" hidden="1" x14ac:dyDescent="0.25">
      <c r="B30" s="17"/>
      <c r="C30" s="31"/>
      <c r="D30" s="31"/>
      <c r="E30" s="31"/>
      <c r="F30" s="59" t="str">
        <f t="shared" si="0"/>
        <v>0.0%</v>
      </c>
    </row>
    <row r="31" spans="2:6" hidden="1" x14ac:dyDescent="0.25">
      <c r="B31" s="17"/>
      <c r="C31" s="31"/>
      <c r="D31" s="31"/>
      <c r="E31" s="31"/>
      <c r="F31" s="59" t="str">
        <f t="shared" si="0"/>
        <v>0.0%</v>
      </c>
    </row>
    <row r="32" spans="2:6" x14ac:dyDescent="0.25">
      <c r="B32" s="44" t="s">
        <v>12</v>
      </c>
      <c r="C32" s="45">
        <f>SUM(C33:C47)</f>
        <v>3023786662</v>
      </c>
      <c r="D32" s="45">
        <f t="shared" ref="D32:E32" si="1">SUM(D33:D47)</f>
        <v>5673498517</v>
      </c>
      <c r="E32" s="45">
        <f t="shared" si="1"/>
        <v>3133442123.7200065</v>
      </c>
      <c r="F32" s="57">
        <f t="shared" si="0"/>
        <v>0.55229451710104438</v>
      </c>
    </row>
    <row r="33" spans="2:6" x14ac:dyDescent="0.25">
      <c r="B33" s="16" t="s">
        <v>26</v>
      </c>
      <c r="C33" s="30">
        <v>26284982</v>
      </c>
      <c r="D33" s="30">
        <v>32341521</v>
      </c>
      <c r="E33" s="30">
        <v>9072212.1500000004</v>
      </c>
      <c r="F33" s="58">
        <f t="shared" si="0"/>
        <v>0.28051284755593281</v>
      </c>
    </row>
    <row r="34" spans="2:6" x14ac:dyDescent="0.25">
      <c r="B34" s="17" t="s">
        <v>27</v>
      </c>
      <c r="C34" s="31">
        <v>73359511</v>
      </c>
      <c r="D34" s="31">
        <v>178756220</v>
      </c>
      <c r="E34" s="31">
        <v>48928465.450000003</v>
      </c>
      <c r="F34" s="59">
        <f t="shared" si="0"/>
        <v>0.2737161562825618</v>
      </c>
    </row>
    <row r="35" spans="2:6" x14ac:dyDescent="0.25">
      <c r="B35" s="17" t="s">
        <v>28</v>
      </c>
      <c r="C35" s="31">
        <v>59430522</v>
      </c>
      <c r="D35" s="31">
        <v>106771393</v>
      </c>
      <c r="E35" s="31">
        <v>34877909.780000031</v>
      </c>
      <c r="F35" s="59">
        <f t="shared" si="0"/>
        <v>0.32665968664471795</v>
      </c>
    </row>
    <row r="36" spans="2:6" x14ac:dyDescent="0.25">
      <c r="B36" s="17" t="s">
        <v>29</v>
      </c>
      <c r="C36" s="31">
        <v>31244585</v>
      </c>
      <c r="D36" s="31">
        <v>34393340</v>
      </c>
      <c r="E36" s="31">
        <v>7243106.5699999994</v>
      </c>
      <c r="F36" s="59">
        <f t="shared" si="0"/>
        <v>0.21059619594956464</v>
      </c>
    </row>
    <row r="37" spans="2:6" x14ac:dyDescent="0.25">
      <c r="B37" s="17" t="s">
        <v>30</v>
      </c>
      <c r="C37" s="31">
        <v>31262391</v>
      </c>
      <c r="D37" s="31">
        <v>58073733</v>
      </c>
      <c r="E37" s="31">
        <v>16083884.020000001</v>
      </c>
      <c r="F37" s="59">
        <f t="shared" si="0"/>
        <v>0.27695626213661867</v>
      </c>
    </row>
    <row r="38" spans="2:6" x14ac:dyDescent="0.25">
      <c r="B38" s="17" t="s">
        <v>31</v>
      </c>
      <c r="C38" s="31">
        <v>35875895</v>
      </c>
      <c r="D38" s="31">
        <v>79798369</v>
      </c>
      <c r="E38" s="31">
        <v>24669195.109999988</v>
      </c>
      <c r="F38" s="59">
        <f t="shared" si="0"/>
        <v>0.30914410180488761</v>
      </c>
    </row>
    <row r="39" spans="2:6" x14ac:dyDescent="0.25">
      <c r="B39" s="17" t="s">
        <v>32</v>
      </c>
      <c r="C39" s="31">
        <v>31855561</v>
      </c>
      <c r="D39" s="31">
        <v>30056762</v>
      </c>
      <c r="E39" s="31">
        <v>5245418.04</v>
      </c>
      <c r="F39" s="59">
        <f t="shared" si="0"/>
        <v>0.1745170700689582</v>
      </c>
    </row>
    <row r="40" spans="2:6" x14ac:dyDescent="0.25">
      <c r="B40" s="17" t="s">
        <v>33</v>
      </c>
      <c r="C40" s="31">
        <v>44065036</v>
      </c>
      <c r="D40" s="31">
        <v>62211447</v>
      </c>
      <c r="E40" s="31">
        <v>22598930.98999998</v>
      </c>
      <c r="F40" s="59">
        <f t="shared" si="0"/>
        <v>0.36326001210034514</v>
      </c>
    </row>
    <row r="41" spans="2:6" x14ac:dyDescent="0.25">
      <c r="B41" s="17" t="s">
        <v>34</v>
      </c>
      <c r="C41" s="31">
        <v>13396393</v>
      </c>
      <c r="D41" s="31">
        <v>16734514</v>
      </c>
      <c r="E41" s="31">
        <v>6254197.3400000026</v>
      </c>
      <c r="F41" s="59">
        <f t="shared" si="0"/>
        <v>0.37373044356113377</v>
      </c>
    </row>
    <row r="42" spans="2:6" x14ac:dyDescent="0.25">
      <c r="B42" s="17" t="s">
        <v>35</v>
      </c>
      <c r="C42" s="31">
        <v>67552750</v>
      </c>
      <c r="D42" s="31">
        <v>75535580</v>
      </c>
      <c r="E42" s="31">
        <v>18837890.91</v>
      </c>
      <c r="F42" s="59">
        <f t="shared" si="0"/>
        <v>0.24939096131915583</v>
      </c>
    </row>
    <row r="43" spans="2:6" x14ac:dyDescent="0.25">
      <c r="B43" s="17" t="s">
        <v>38</v>
      </c>
      <c r="C43" s="31">
        <v>0</v>
      </c>
      <c r="D43" s="31">
        <v>319</v>
      </c>
      <c r="E43" s="31">
        <v>0</v>
      </c>
      <c r="F43" s="59" t="str">
        <f t="shared" si="0"/>
        <v>0.0%</v>
      </c>
    </row>
    <row r="44" spans="2:6" x14ac:dyDescent="0.25">
      <c r="B44" s="17" t="s">
        <v>40</v>
      </c>
      <c r="C44" s="31">
        <v>107246938</v>
      </c>
      <c r="D44" s="31">
        <v>92957744</v>
      </c>
      <c r="E44" s="31">
        <v>36771303.909999996</v>
      </c>
      <c r="F44" s="59">
        <f t="shared" si="0"/>
        <v>0.3955700980652026</v>
      </c>
    </row>
    <row r="45" spans="2:6" x14ac:dyDescent="0.25">
      <c r="B45" s="17" t="s">
        <v>39</v>
      </c>
      <c r="C45" s="31">
        <v>809881</v>
      </c>
      <c r="D45" s="31">
        <v>772881</v>
      </c>
      <c r="E45" s="31">
        <v>224721.8</v>
      </c>
      <c r="F45" s="59">
        <f t="shared" si="0"/>
        <v>0.29075860320023389</v>
      </c>
    </row>
    <row r="46" spans="2:6" x14ac:dyDescent="0.25">
      <c r="B46" s="17" t="s">
        <v>36</v>
      </c>
      <c r="C46" s="31">
        <v>699032796</v>
      </c>
      <c r="D46" s="31">
        <v>677715117</v>
      </c>
      <c r="E46" s="31">
        <v>263897429.48999992</v>
      </c>
      <c r="F46" s="59">
        <f t="shared" si="0"/>
        <v>0.38939286267979162</v>
      </c>
    </row>
    <row r="47" spans="2:6" x14ac:dyDescent="0.25">
      <c r="B47" s="18" t="s">
        <v>37</v>
      </c>
      <c r="C47" s="32">
        <v>1802369421</v>
      </c>
      <c r="D47" s="32">
        <v>4227379577</v>
      </c>
      <c r="E47" s="32">
        <v>2638737458.1600065</v>
      </c>
      <c r="F47" s="60">
        <f t="shared" si="0"/>
        <v>0.62420168572433032</v>
      </c>
    </row>
    <row r="48" spans="2:6" x14ac:dyDescent="0.25">
      <c r="B48" s="44" t="s">
        <v>11</v>
      </c>
      <c r="C48" s="45">
        <f>SUM(C49:C58)</f>
        <v>1325440155</v>
      </c>
      <c r="D48" s="45">
        <f>SUM(D49:D58)</f>
        <v>779571544</v>
      </c>
      <c r="E48" s="45">
        <f>SUM(E49:E58)</f>
        <v>20262361.669999998</v>
      </c>
      <c r="F48" s="57">
        <f t="shared" si="0"/>
        <v>2.599166404411498E-2</v>
      </c>
    </row>
    <row r="49" spans="2:6" x14ac:dyDescent="0.25">
      <c r="B49" s="17" t="s">
        <v>27</v>
      </c>
      <c r="C49" s="31">
        <v>19875268</v>
      </c>
      <c r="D49" s="31">
        <v>483570</v>
      </c>
      <c r="E49" s="31">
        <v>254210</v>
      </c>
      <c r="F49" s="59">
        <f t="shared" si="0"/>
        <v>0.52569431519738608</v>
      </c>
    </row>
    <row r="50" spans="2:6" x14ac:dyDescent="0.25">
      <c r="B50" s="17" t="s">
        <v>28</v>
      </c>
      <c r="C50" s="31">
        <v>0</v>
      </c>
      <c r="D50" s="31">
        <v>2953626</v>
      </c>
      <c r="E50" s="31">
        <v>1204716.03</v>
      </c>
      <c r="F50" s="59">
        <f t="shared" si="0"/>
        <v>0.40787697223683705</v>
      </c>
    </row>
    <row r="51" spans="2:6" x14ac:dyDescent="0.25">
      <c r="B51" s="17" t="s">
        <v>29</v>
      </c>
      <c r="C51" s="31">
        <v>12000000</v>
      </c>
      <c r="D51" s="31">
        <v>2825560</v>
      </c>
      <c r="E51" s="31">
        <v>59140.350000000006</v>
      </c>
      <c r="F51" s="59">
        <f t="shared" si="0"/>
        <v>2.093048811563018E-2</v>
      </c>
    </row>
    <row r="52" spans="2:6" x14ac:dyDescent="0.25">
      <c r="B52" s="17" t="s">
        <v>31</v>
      </c>
      <c r="C52" s="31">
        <v>20000000</v>
      </c>
      <c r="D52" s="31">
        <v>0</v>
      </c>
      <c r="E52" s="31">
        <v>0</v>
      </c>
      <c r="F52" s="59" t="str">
        <f t="shared" si="0"/>
        <v>0.0%</v>
      </c>
    </row>
    <row r="53" spans="2:6" x14ac:dyDescent="0.25">
      <c r="B53" s="17" t="s">
        <v>35</v>
      </c>
      <c r="C53" s="31">
        <v>60785355</v>
      </c>
      <c r="D53" s="31">
        <v>15413988</v>
      </c>
      <c r="E53" s="31">
        <v>0</v>
      </c>
      <c r="F53" s="59" t="str">
        <f t="shared" si="0"/>
        <v>0.0%</v>
      </c>
    </row>
    <row r="54" spans="2:6" x14ac:dyDescent="0.25">
      <c r="B54" s="17" t="s">
        <v>40</v>
      </c>
      <c r="C54" s="31">
        <v>262912696</v>
      </c>
      <c r="D54" s="31">
        <v>289127953</v>
      </c>
      <c r="E54" s="31">
        <v>15572833.289999999</v>
      </c>
      <c r="F54" s="59">
        <f t="shared" si="0"/>
        <v>5.3861389493529872E-2</v>
      </c>
    </row>
    <row r="55" spans="2:6" x14ac:dyDescent="0.25">
      <c r="B55" s="17" t="s">
        <v>36</v>
      </c>
      <c r="C55" s="31">
        <v>665178436</v>
      </c>
      <c r="D55" s="31">
        <v>259547461</v>
      </c>
      <c r="E55" s="31">
        <v>879053</v>
      </c>
      <c r="F55" s="59">
        <f t="shared" si="0"/>
        <v>3.3868680379809226E-3</v>
      </c>
    </row>
    <row r="56" spans="2:6" x14ac:dyDescent="0.25">
      <c r="B56" s="17" t="s">
        <v>37</v>
      </c>
      <c r="C56" s="31">
        <v>284688400</v>
      </c>
      <c r="D56" s="31">
        <v>209219386</v>
      </c>
      <c r="E56" s="31">
        <v>2292409</v>
      </c>
      <c r="F56" s="59">
        <f t="shared" si="0"/>
        <v>1.0956962659282444E-2</v>
      </c>
    </row>
    <row r="57" spans="2:6" hidden="1" x14ac:dyDescent="0.25">
      <c r="B57" s="17"/>
      <c r="C57" s="31"/>
      <c r="D57" s="31"/>
      <c r="E57" s="31"/>
      <c r="F57" s="59" t="str">
        <f t="shared" si="0"/>
        <v>0.0%</v>
      </c>
    </row>
    <row r="58" spans="2:6" hidden="1" x14ac:dyDescent="0.25">
      <c r="B58" s="17"/>
      <c r="C58" s="31"/>
      <c r="D58" s="31"/>
      <c r="E58" s="31"/>
      <c r="F58" s="59" t="str">
        <f t="shared" si="0"/>
        <v>0.0%</v>
      </c>
    </row>
    <row r="59" spans="2:6" x14ac:dyDescent="0.25">
      <c r="B59" s="44" t="s">
        <v>10</v>
      </c>
      <c r="C59" s="45">
        <f>+SUM(C60:C69)</f>
        <v>108841412</v>
      </c>
      <c r="D59" s="45">
        <f t="shared" ref="D59:E59" si="2">+SUM(D60:D69)</f>
        <v>481298102</v>
      </c>
      <c r="E59" s="45">
        <f t="shared" si="2"/>
        <v>238893852.95999998</v>
      </c>
      <c r="F59" s="57">
        <f t="shared" si="0"/>
        <v>0.49635319974729503</v>
      </c>
    </row>
    <row r="60" spans="2:6" x14ac:dyDescent="0.25">
      <c r="B60" s="16" t="s">
        <v>26</v>
      </c>
      <c r="C60" s="30">
        <v>37000</v>
      </c>
      <c r="D60" s="30">
        <v>0</v>
      </c>
      <c r="E60" s="30">
        <v>0</v>
      </c>
      <c r="F60" s="58" t="str">
        <f t="shared" si="0"/>
        <v>0.0%</v>
      </c>
    </row>
    <row r="61" spans="2:6" x14ac:dyDescent="0.25">
      <c r="B61" s="17" t="s">
        <v>27</v>
      </c>
      <c r="C61" s="31">
        <v>124732</v>
      </c>
      <c r="D61" s="31">
        <v>157434</v>
      </c>
      <c r="E61" s="31">
        <v>138392</v>
      </c>
      <c r="F61" s="59">
        <f t="shared" si="0"/>
        <v>0.87904772793678621</v>
      </c>
    </row>
    <row r="62" spans="2:6" x14ac:dyDescent="0.25">
      <c r="B62" s="17" t="s">
        <v>28</v>
      </c>
      <c r="C62" s="31">
        <v>5500000</v>
      </c>
      <c r="D62" s="31">
        <v>2480793</v>
      </c>
      <c r="E62" s="31">
        <v>2402484</v>
      </c>
      <c r="F62" s="59">
        <f t="shared" si="0"/>
        <v>0.96843388384278739</v>
      </c>
    </row>
    <row r="63" spans="2:6" x14ac:dyDescent="0.25">
      <c r="B63" s="17" t="s">
        <v>29</v>
      </c>
      <c r="C63" s="31">
        <v>128000</v>
      </c>
      <c r="D63" s="31">
        <v>805985</v>
      </c>
      <c r="E63" s="31">
        <v>635655</v>
      </c>
      <c r="F63" s="59">
        <f t="shared" si="0"/>
        <v>0.78866852360775941</v>
      </c>
    </row>
    <row r="64" spans="2:6" x14ac:dyDescent="0.25">
      <c r="B64" s="17" t="s">
        <v>31</v>
      </c>
      <c r="C64" s="31">
        <v>1372000</v>
      </c>
      <c r="D64" s="31">
        <v>586978</v>
      </c>
      <c r="E64" s="31">
        <v>565609</v>
      </c>
      <c r="F64" s="59">
        <f t="shared" si="0"/>
        <v>0.96359488771299773</v>
      </c>
    </row>
    <row r="65" spans="2:6" x14ac:dyDescent="0.25">
      <c r="B65" s="17" t="s">
        <v>33</v>
      </c>
      <c r="C65" s="31">
        <v>0</v>
      </c>
      <c r="D65" s="31">
        <v>0</v>
      </c>
      <c r="E65" s="31">
        <v>0</v>
      </c>
      <c r="F65" s="59" t="str">
        <f t="shared" si="0"/>
        <v>0.0%</v>
      </c>
    </row>
    <row r="66" spans="2:6" x14ac:dyDescent="0.25">
      <c r="B66" s="17" t="s">
        <v>35</v>
      </c>
      <c r="C66" s="31">
        <v>0</v>
      </c>
      <c r="D66" s="31">
        <v>0</v>
      </c>
      <c r="E66" s="31">
        <v>0</v>
      </c>
      <c r="F66" s="59" t="str">
        <f t="shared" si="0"/>
        <v>0.0%</v>
      </c>
    </row>
    <row r="67" spans="2:6" x14ac:dyDescent="0.25">
      <c r="B67" s="17" t="s">
        <v>40</v>
      </c>
      <c r="C67" s="31">
        <v>44055701</v>
      </c>
      <c r="D67" s="31">
        <v>44097167</v>
      </c>
      <c r="E67" s="31">
        <v>22206898</v>
      </c>
      <c r="F67" s="59">
        <f t="shared" si="0"/>
        <v>0.50359012859034691</v>
      </c>
    </row>
    <row r="68" spans="2:6" x14ac:dyDescent="0.25">
      <c r="B68" s="17" t="s">
        <v>36</v>
      </c>
      <c r="C68" s="31">
        <v>2728879</v>
      </c>
      <c r="D68" s="31">
        <v>3678530</v>
      </c>
      <c r="E68" s="31">
        <v>2042215.9200000002</v>
      </c>
      <c r="F68" s="59">
        <f t="shared" si="0"/>
        <v>0.55517174523518908</v>
      </c>
    </row>
    <row r="69" spans="2:6" x14ac:dyDescent="0.25">
      <c r="B69" s="76" t="s">
        <v>37</v>
      </c>
      <c r="C69" s="77">
        <v>54895100</v>
      </c>
      <c r="D69" s="77">
        <v>429491215</v>
      </c>
      <c r="E69" s="77">
        <v>210902599.03999996</v>
      </c>
      <c r="F69" s="59">
        <f t="shared" si="0"/>
        <v>0.49105218377982413</v>
      </c>
    </row>
    <row r="70" spans="2:6" x14ac:dyDescent="0.25">
      <c r="B70" s="44" t="s">
        <v>9</v>
      </c>
      <c r="C70" s="45">
        <f>SUM(C71:C83)</f>
        <v>1077001277</v>
      </c>
      <c r="D70" s="45">
        <f>SUM(D71:D83)</f>
        <v>1530120894</v>
      </c>
      <c r="E70" s="45">
        <f>SUM(E71:E83)</f>
        <v>302477311.58000004</v>
      </c>
      <c r="F70" s="57">
        <f t="shared" si="0"/>
        <v>0.19768196929150622</v>
      </c>
    </row>
    <row r="71" spans="2:6" x14ac:dyDescent="0.25">
      <c r="B71" s="16" t="s">
        <v>26</v>
      </c>
      <c r="C71" s="30">
        <v>15044270</v>
      </c>
      <c r="D71" s="30">
        <v>16077520</v>
      </c>
      <c r="E71" s="30">
        <v>32023.85</v>
      </c>
      <c r="F71" s="58">
        <f t="shared" si="0"/>
        <v>1.9918401594275735E-3</v>
      </c>
    </row>
    <row r="72" spans="2:6" x14ac:dyDescent="0.25">
      <c r="B72" s="17" t="s">
        <v>27</v>
      </c>
      <c r="C72" s="31">
        <v>236193378</v>
      </c>
      <c r="D72" s="31">
        <v>182672980</v>
      </c>
      <c r="E72" s="31">
        <v>13663023.51</v>
      </c>
      <c r="F72" s="59">
        <f t="shared" si="0"/>
        <v>7.4794988892172232E-2</v>
      </c>
    </row>
    <row r="73" spans="2:6" x14ac:dyDescent="0.25">
      <c r="B73" s="17" t="s">
        <v>28</v>
      </c>
      <c r="C73" s="31">
        <v>0</v>
      </c>
      <c r="D73" s="31">
        <v>369778</v>
      </c>
      <c r="E73" s="31">
        <v>88629.3</v>
      </c>
      <c r="F73" s="59">
        <f t="shared" ref="F73:F84" si="3">IF(E73=0,"0.0%",E73/D73)</f>
        <v>0.23968245812352276</v>
      </c>
    </row>
    <row r="74" spans="2:6" x14ac:dyDescent="0.25">
      <c r="B74" s="17" t="s">
        <v>29</v>
      </c>
      <c r="C74" s="31">
        <v>4823573</v>
      </c>
      <c r="D74" s="31">
        <v>4835600</v>
      </c>
      <c r="E74" s="31">
        <v>5367.8</v>
      </c>
      <c r="F74" s="59">
        <f t="shared" si="3"/>
        <v>1.1100587310778395E-3</v>
      </c>
    </row>
    <row r="75" spans="2:6" x14ac:dyDescent="0.25">
      <c r="B75" s="17" t="s">
        <v>30</v>
      </c>
      <c r="C75" s="31">
        <v>0</v>
      </c>
      <c r="D75" s="31">
        <v>4535512</v>
      </c>
      <c r="E75" s="31">
        <v>541050.78</v>
      </c>
      <c r="F75" s="59">
        <f t="shared" si="3"/>
        <v>0.11929210638181534</v>
      </c>
    </row>
    <row r="76" spans="2:6" x14ac:dyDescent="0.25">
      <c r="B76" s="17" t="s">
        <v>31</v>
      </c>
      <c r="C76" s="31">
        <v>0</v>
      </c>
      <c r="D76" s="31">
        <v>6090208</v>
      </c>
      <c r="E76" s="31">
        <v>5131300</v>
      </c>
      <c r="F76" s="59">
        <f t="shared" si="3"/>
        <v>0.84254921999379984</v>
      </c>
    </row>
    <row r="77" spans="2:6" x14ac:dyDescent="0.25">
      <c r="B77" s="17" t="s">
        <v>32</v>
      </c>
      <c r="C77" s="31">
        <v>0</v>
      </c>
      <c r="D77" s="31">
        <v>2239710</v>
      </c>
      <c r="E77" s="31">
        <v>985816.2699999999</v>
      </c>
      <c r="F77" s="59">
        <f t="shared" si="3"/>
        <v>0.44015353326993223</v>
      </c>
    </row>
    <row r="78" spans="2:6" x14ac:dyDescent="0.25">
      <c r="B78" s="17" t="s">
        <v>33</v>
      </c>
      <c r="C78" s="31">
        <v>0</v>
      </c>
      <c r="D78" s="31">
        <v>5021735</v>
      </c>
      <c r="E78" s="31">
        <v>886383.53</v>
      </c>
      <c r="F78" s="59">
        <f t="shared" si="3"/>
        <v>0.17650941955320223</v>
      </c>
    </row>
    <row r="79" spans="2:6" x14ac:dyDescent="0.25">
      <c r="B79" s="17" t="s">
        <v>34</v>
      </c>
      <c r="C79" s="31">
        <v>0</v>
      </c>
      <c r="D79" s="31">
        <v>105997</v>
      </c>
      <c r="E79" s="31">
        <v>19720.77</v>
      </c>
      <c r="F79" s="59">
        <f t="shared" si="3"/>
        <v>0.18605026557355397</v>
      </c>
    </row>
    <row r="80" spans="2:6" x14ac:dyDescent="0.25">
      <c r="B80" s="17" t="s">
        <v>35</v>
      </c>
      <c r="C80" s="31">
        <v>500000</v>
      </c>
      <c r="D80" s="31">
        <v>747321</v>
      </c>
      <c r="E80" s="31">
        <v>749.97</v>
      </c>
      <c r="F80" s="59">
        <f t="shared" si="3"/>
        <v>1.0035446615309887E-3</v>
      </c>
    </row>
    <row r="81" spans="2:6" x14ac:dyDescent="0.25">
      <c r="B81" s="17" t="s">
        <v>40</v>
      </c>
      <c r="C81" s="31">
        <v>0</v>
      </c>
      <c r="D81" s="31">
        <v>2418070</v>
      </c>
      <c r="E81" s="31">
        <v>1980</v>
      </c>
      <c r="F81" s="59">
        <f t="shared" si="3"/>
        <v>8.1883485589747198E-4</v>
      </c>
    </row>
    <row r="82" spans="2:6" x14ac:dyDescent="0.25">
      <c r="B82" s="17" t="s">
        <v>36</v>
      </c>
      <c r="C82" s="31">
        <v>0</v>
      </c>
      <c r="D82" s="31">
        <v>11129257</v>
      </c>
      <c r="E82" s="31">
        <v>1940053.2300000002</v>
      </c>
      <c r="F82" s="59">
        <f t="shared" si="3"/>
        <v>0.17432010330968187</v>
      </c>
    </row>
    <row r="83" spans="2:6" x14ac:dyDescent="0.25">
      <c r="B83" s="17" t="s">
        <v>37</v>
      </c>
      <c r="C83" s="31">
        <v>820440056</v>
      </c>
      <c r="D83" s="31">
        <v>1293877206</v>
      </c>
      <c r="E83" s="31">
        <v>279181212.57000005</v>
      </c>
      <c r="F83" s="59">
        <f t="shared" si="3"/>
        <v>0.21577102624219199</v>
      </c>
    </row>
    <row r="84" spans="2:6" x14ac:dyDescent="0.25">
      <c r="B84" s="47" t="s">
        <v>3</v>
      </c>
      <c r="C84" s="48">
        <f>+C70+C59+C48+C32+C23+C9</f>
        <v>8640608719</v>
      </c>
      <c r="D84" s="48">
        <f t="shared" ref="D84:E84" si="4">+D70+D59+D48+D32+D23+D9</f>
        <v>11597899056</v>
      </c>
      <c r="E84" s="48">
        <f t="shared" si="4"/>
        <v>4871403664.6700077</v>
      </c>
      <c r="F84" s="61">
        <f t="shared" si="3"/>
        <v>0.42002466491117285</v>
      </c>
    </row>
    <row r="85" spans="2:6" x14ac:dyDescent="0.2">
      <c r="B85" s="37" t="s">
        <v>42</v>
      </c>
      <c r="C85" s="21"/>
      <c r="D85" s="21"/>
      <c r="E85" s="21"/>
    </row>
    <row r="86" spans="2:6" x14ac:dyDescent="0.25">
      <c r="C86" s="21"/>
      <c r="D86" s="21"/>
      <c r="E86" s="21"/>
      <c r="F86" s="62"/>
    </row>
    <row r="87" spans="2:6" x14ac:dyDescent="0.25">
      <c r="C87" s="21"/>
      <c r="D87" s="21"/>
      <c r="E87" s="21"/>
    </row>
    <row r="88" spans="2:6" x14ac:dyDescent="0.25">
      <c r="D88" s="21"/>
      <c r="E88" s="21"/>
    </row>
  </sheetData>
  <mergeCells count="1">
    <mergeCell ref="B5:F5"/>
  </mergeCells>
  <pageMargins left="0.7" right="0.7" top="0.75" bottom="0.75" header="0.3" footer="0.3"/>
  <pageSetup paperSize="9" scale="6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92"/>
  <sheetViews>
    <sheetView showGridLines="0" zoomScale="115" zoomScaleNormal="115" workbookViewId="0">
      <selection activeCell="B8" sqref="B8"/>
    </sheetView>
  </sheetViews>
  <sheetFormatPr baseColWidth="10" defaultRowHeight="15" x14ac:dyDescent="0.25"/>
  <cols>
    <col min="1" max="1" width="11.42578125" style="1"/>
    <col min="2" max="2" width="108" style="1" bestFit="1" customWidth="1"/>
    <col min="3" max="4" width="13.85546875" style="1" bestFit="1" customWidth="1"/>
    <col min="5" max="5" width="15.7109375" style="1" customWidth="1"/>
    <col min="6" max="6" width="12.28515625" style="1" customWidth="1"/>
    <col min="7" max="16384" width="11.42578125" style="1"/>
  </cols>
  <sheetData>
    <row r="5" spans="2:6" ht="43.5" customHeight="1" x14ac:dyDescent="0.25">
      <c r="B5" s="74" t="s">
        <v>44</v>
      </c>
      <c r="C5" s="74"/>
      <c r="D5" s="74"/>
      <c r="E5" s="74"/>
      <c r="F5" s="74"/>
    </row>
    <row r="7" spans="2:6" x14ac:dyDescent="0.25">
      <c r="E7" s="64"/>
      <c r="F7" s="65" t="s">
        <v>22</v>
      </c>
    </row>
    <row r="8" spans="2:6" ht="38.25" x14ac:dyDescent="0.25">
      <c r="B8" s="50" t="s">
        <v>4</v>
      </c>
      <c r="C8" s="50" t="s">
        <v>1</v>
      </c>
      <c r="D8" s="50" t="s">
        <v>2</v>
      </c>
      <c r="E8" s="52" t="s">
        <v>43</v>
      </c>
      <c r="F8" s="52" t="s">
        <v>5</v>
      </c>
    </row>
    <row r="9" spans="2:6" x14ac:dyDescent="0.25">
      <c r="B9" s="44" t="s">
        <v>20</v>
      </c>
      <c r="C9" s="45">
        <f>SUM(C10:C22)</f>
        <v>2947950443</v>
      </c>
      <c r="D9" s="45">
        <f>SUM(D10:D22)</f>
        <v>2963787299</v>
      </c>
      <c r="E9" s="45">
        <f>SUM(E10:E22)</f>
        <v>1086323705.1200011</v>
      </c>
      <c r="F9" s="46">
        <f>IF(E9=0,"0.0%",E9/D9)</f>
        <v>0.36653227628262436</v>
      </c>
    </row>
    <row r="10" spans="2:6" x14ac:dyDescent="0.25">
      <c r="B10" s="11" t="s">
        <v>26</v>
      </c>
      <c r="C10" s="27">
        <v>36181137</v>
      </c>
      <c r="D10" s="27">
        <v>36879262</v>
      </c>
      <c r="E10" s="27">
        <v>16565619.390000006</v>
      </c>
      <c r="F10" s="33">
        <f t="shared" ref="F10:F73" si="0">IF(E10=0,"0.0%",E10/D10)</f>
        <v>0.4491852193246168</v>
      </c>
    </row>
    <row r="11" spans="2:6" x14ac:dyDescent="0.25">
      <c r="B11" s="13" t="s">
        <v>27</v>
      </c>
      <c r="C11" s="28">
        <v>269058152</v>
      </c>
      <c r="D11" s="28">
        <v>274778958</v>
      </c>
      <c r="E11" s="28">
        <v>115868138.03999998</v>
      </c>
      <c r="F11" s="23">
        <f t="shared" si="0"/>
        <v>0.42167762365559291</v>
      </c>
    </row>
    <row r="12" spans="2:6" x14ac:dyDescent="0.25">
      <c r="B12" s="13" t="s">
        <v>28</v>
      </c>
      <c r="C12" s="28">
        <v>62847283</v>
      </c>
      <c r="D12" s="28">
        <v>63815042</v>
      </c>
      <c r="E12" s="28">
        <v>25947937.250000019</v>
      </c>
      <c r="F12" s="23">
        <f t="shared" si="0"/>
        <v>0.40661161439022508</v>
      </c>
    </row>
    <row r="13" spans="2:6" x14ac:dyDescent="0.25">
      <c r="B13" s="13" t="s">
        <v>29</v>
      </c>
      <c r="C13" s="28">
        <v>26952843</v>
      </c>
      <c r="D13" s="28">
        <v>28059781</v>
      </c>
      <c r="E13" s="28">
        <v>9462521.9399999976</v>
      </c>
      <c r="F13" s="23">
        <f t="shared" si="0"/>
        <v>0.33722721998436117</v>
      </c>
    </row>
    <row r="14" spans="2:6" x14ac:dyDescent="0.25">
      <c r="B14" s="13" t="s">
        <v>30</v>
      </c>
      <c r="C14" s="28">
        <v>118097961</v>
      </c>
      <c r="D14" s="28">
        <v>122240999</v>
      </c>
      <c r="E14" s="28">
        <v>48338515.539999984</v>
      </c>
      <c r="F14" s="23">
        <f t="shared" si="0"/>
        <v>0.39543619518358142</v>
      </c>
    </row>
    <row r="15" spans="2:6" x14ac:dyDescent="0.25">
      <c r="B15" s="13" t="s">
        <v>31</v>
      </c>
      <c r="C15" s="28">
        <v>53414095</v>
      </c>
      <c r="D15" s="28">
        <v>55947705</v>
      </c>
      <c r="E15" s="28">
        <v>21872978.339999996</v>
      </c>
      <c r="F15" s="23">
        <f t="shared" si="0"/>
        <v>0.39095398712065127</v>
      </c>
    </row>
    <row r="16" spans="2:6" x14ac:dyDescent="0.25">
      <c r="B16" s="13" t="s">
        <v>32</v>
      </c>
      <c r="C16" s="28">
        <v>6689450</v>
      </c>
      <c r="D16" s="28">
        <v>6894146</v>
      </c>
      <c r="E16" s="28">
        <v>2678823.0099999998</v>
      </c>
      <c r="F16" s="23">
        <f t="shared" si="0"/>
        <v>0.38856487953692881</v>
      </c>
    </row>
    <row r="17" spans="2:6" x14ac:dyDescent="0.25">
      <c r="B17" s="13" t="s">
        <v>33</v>
      </c>
      <c r="C17" s="28">
        <v>222407242</v>
      </c>
      <c r="D17" s="28">
        <v>238449876</v>
      </c>
      <c r="E17" s="28">
        <v>98617162.329999939</v>
      </c>
      <c r="F17" s="23">
        <f t="shared" si="0"/>
        <v>0.41357606883385395</v>
      </c>
    </row>
    <row r="18" spans="2:6" x14ac:dyDescent="0.25">
      <c r="B18" s="13" t="s">
        <v>34</v>
      </c>
      <c r="C18" s="28">
        <v>30771269</v>
      </c>
      <c r="D18" s="28">
        <v>31756331</v>
      </c>
      <c r="E18" s="28">
        <v>12877131.310000008</v>
      </c>
      <c r="F18" s="23">
        <f t="shared" si="0"/>
        <v>0.40549808194151926</v>
      </c>
    </row>
    <row r="19" spans="2:6" x14ac:dyDescent="0.25">
      <c r="B19" s="13" t="s">
        <v>35</v>
      </c>
      <c r="C19" s="28">
        <v>39672426</v>
      </c>
      <c r="D19" s="28">
        <v>41745627</v>
      </c>
      <c r="E19" s="28">
        <v>16863451.580000006</v>
      </c>
      <c r="F19" s="23">
        <f t="shared" si="0"/>
        <v>0.40395731940976731</v>
      </c>
    </row>
    <row r="20" spans="2:6" x14ac:dyDescent="0.25">
      <c r="B20" s="13" t="s">
        <v>40</v>
      </c>
      <c r="C20" s="28">
        <v>111286962</v>
      </c>
      <c r="D20" s="28">
        <v>115585000</v>
      </c>
      <c r="E20" s="28">
        <v>48449881.51000005</v>
      </c>
      <c r="F20" s="23">
        <f t="shared" si="0"/>
        <v>0.41917101276117186</v>
      </c>
    </row>
    <row r="21" spans="2:6" x14ac:dyDescent="0.25">
      <c r="B21" s="13" t="s">
        <v>36</v>
      </c>
      <c r="C21" s="28">
        <v>1214157399</v>
      </c>
      <c r="D21" s="28">
        <v>1206370763</v>
      </c>
      <c r="E21" s="28">
        <v>374266533.93000102</v>
      </c>
      <c r="F21" s="23">
        <f t="shared" si="0"/>
        <v>0.31024171457809196</v>
      </c>
    </row>
    <row r="22" spans="2:6" x14ac:dyDescent="0.25">
      <c r="B22" s="13" t="s">
        <v>37</v>
      </c>
      <c r="C22" s="28">
        <v>756414224</v>
      </c>
      <c r="D22" s="28">
        <v>741263809</v>
      </c>
      <c r="E22" s="28">
        <v>294515010.95000011</v>
      </c>
      <c r="F22" s="23">
        <f t="shared" si="0"/>
        <v>0.39731470412310405</v>
      </c>
    </row>
    <row r="23" spans="2:6" x14ac:dyDescent="0.25">
      <c r="B23" s="44" t="s">
        <v>19</v>
      </c>
      <c r="C23" s="45">
        <f>SUM(C24:C34)</f>
        <v>148172601</v>
      </c>
      <c r="D23" s="45">
        <f>SUM(D24:D34)</f>
        <v>150833902</v>
      </c>
      <c r="E23" s="45">
        <f>SUM(E24:E34)</f>
        <v>75020658.620000005</v>
      </c>
      <c r="F23" s="46">
        <f t="shared" si="0"/>
        <v>0.49737265710993811</v>
      </c>
    </row>
    <row r="24" spans="2:6" x14ac:dyDescent="0.25">
      <c r="B24" s="13" t="s">
        <v>36</v>
      </c>
      <c r="C24" s="28">
        <v>3431431</v>
      </c>
      <c r="D24" s="28">
        <v>3427082</v>
      </c>
      <c r="E24" s="28">
        <v>116734.35</v>
      </c>
      <c r="F24" s="23">
        <f t="shared" si="0"/>
        <v>3.4062315987770354E-2</v>
      </c>
    </row>
    <row r="25" spans="2:6" x14ac:dyDescent="0.25">
      <c r="B25" s="13" t="s">
        <v>37</v>
      </c>
      <c r="C25" s="28">
        <v>144741170</v>
      </c>
      <c r="D25" s="28">
        <v>147406820</v>
      </c>
      <c r="E25" s="28">
        <v>74903924.270000011</v>
      </c>
      <c r="F25" s="23">
        <f t="shared" si="0"/>
        <v>0.50814422473804133</v>
      </c>
    </row>
    <row r="26" spans="2:6" hidden="1" x14ac:dyDescent="0.25">
      <c r="B26" s="13"/>
      <c r="C26" s="28"/>
      <c r="D26" s="28"/>
      <c r="E26" s="28"/>
      <c r="F26" s="23" t="str">
        <f t="shared" si="0"/>
        <v>0.0%</v>
      </c>
    </row>
    <row r="27" spans="2:6" hidden="1" x14ac:dyDescent="0.25">
      <c r="B27" s="13"/>
      <c r="C27" s="28"/>
      <c r="D27" s="28"/>
      <c r="E27" s="28"/>
      <c r="F27" s="23" t="str">
        <f t="shared" si="0"/>
        <v>0.0%</v>
      </c>
    </row>
    <row r="28" spans="2:6" hidden="1" x14ac:dyDescent="0.25">
      <c r="B28" s="13"/>
      <c r="C28" s="28"/>
      <c r="D28" s="28"/>
      <c r="E28" s="28"/>
      <c r="F28" s="23" t="str">
        <f t="shared" si="0"/>
        <v>0.0%</v>
      </c>
    </row>
    <row r="29" spans="2:6" hidden="1" x14ac:dyDescent="0.25">
      <c r="B29" s="13"/>
      <c r="C29" s="28"/>
      <c r="D29" s="28"/>
      <c r="E29" s="28"/>
      <c r="F29" s="23" t="str">
        <f t="shared" si="0"/>
        <v>0.0%</v>
      </c>
    </row>
    <row r="30" spans="2:6" hidden="1" x14ac:dyDescent="0.25">
      <c r="B30" s="13"/>
      <c r="C30" s="28"/>
      <c r="D30" s="28"/>
      <c r="E30" s="28"/>
      <c r="F30" s="23" t="str">
        <f t="shared" si="0"/>
        <v>0.0%</v>
      </c>
    </row>
    <row r="31" spans="2:6" hidden="1" x14ac:dyDescent="0.25">
      <c r="B31" s="13"/>
      <c r="C31" s="28"/>
      <c r="D31" s="28"/>
      <c r="E31" s="28"/>
      <c r="F31" s="23" t="str">
        <f t="shared" si="0"/>
        <v>0.0%</v>
      </c>
    </row>
    <row r="32" spans="2:6" hidden="1" x14ac:dyDescent="0.25">
      <c r="B32" s="13"/>
      <c r="C32" s="28"/>
      <c r="D32" s="28"/>
      <c r="E32" s="28"/>
      <c r="F32" s="23" t="str">
        <f t="shared" si="0"/>
        <v>0.0%</v>
      </c>
    </row>
    <row r="33" spans="2:6" hidden="1" x14ac:dyDescent="0.25">
      <c r="B33" s="13"/>
      <c r="C33" s="28"/>
      <c r="D33" s="28"/>
      <c r="E33" s="28"/>
      <c r="F33" s="23" t="str">
        <f t="shared" si="0"/>
        <v>0.0%</v>
      </c>
    </row>
    <row r="34" spans="2:6" hidden="1" x14ac:dyDescent="0.25">
      <c r="B34" s="13"/>
      <c r="C34" s="28"/>
      <c r="D34" s="28"/>
      <c r="E34" s="28"/>
      <c r="F34" s="23" t="str">
        <f t="shared" si="0"/>
        <v>0.0%</v>
      </c>
    </row>
    <row r="35" spans="2:6" x14ac:dyDescent="0.25">
      <c r="B35" s="44" t="s">
        <v>18</v>
      </c>
      <c r="C35" s="45">
        <f>SUM(C36:C49)</f>
        <v>2172186351</v>
      </c>
      <c r="D35" s="45">
        <f t="shared" ref="D35:E35" si="1">SUM(D36:D49)</f>
        <v>3460091481</v>
      </c>
      <c r="E35" s="45">
        <f t="shared" si="1"/>
        <v>1627298574.3199992</v>
      </c>
      <c r="F35" s="46">
        <f t="shared" si="0"/>
        <v>0.47030507235308533</v>
      </c>
    </row>
    <row r="36" spans="2:6" x14ac:dyDescent="0.25">
      <c r="B36" s="38" t="s">
        <v>26</v>
      </c>
      <c r="C36" s="12">
        <v>26262582</v>
      </c>
      <c r="D36" s="12">
        <v>20487930</v>
      </c>
      <c r="E36" s="12">
        <v>6985290.6800000006</v>
      </c>
      <c r="F36" s="33">
        <f t="shared" si="0"/>
        <v>0.34094662955213145</v>
      </c>
    </row>
    <row r="37" spans="2:6" x14ac:dyDescent="0.25">
      <c r="B37" s="39" t="s">
        <v>27</v>
      </c>
      <c r="C37" s="40">
        <v>73296760</v>
      </c>
      <c r="D37" s="40">
        <v>95644188</v>
      </c>
      <c r="E37" s="40">
        <v>29220014.339999981</v>
      </c>
      <c r="F37" s="23">
        <f t="shared" si="0"/>
        <v>0.30550747464132355</v>
      </c>
    </row>
    <row r="38" spans="2:6" x14ac:dyDescent="0.25">
      <c r="B38" s="39" t="s">
        <v>28</v>
      </c>
      <c r="C38" s="40">
        <v>59411022</v>
      </c>
      <c r="D38" s="40">
        <v>102305901</v>
      </c>
      <c r="E38" s="40">
        <v>34112691.360000022</v>
      </c>
      <c r="F38" s="23">
        <f t="shared" si="0"/>
        <v>0.33343815974017005</v>
      </c>
    </row>
    <row r="39" spans="2:6" x14ac:dyDescent="0.25">
      <c r="B39" s="39" t="s">
        <v>29</v>
      </c>
      <c r="C39" s="40">
        <v>31238585</v>
      </c>
      <c r="D39" s="40">
        <v>34033914</v>
      </c>
      <c r="E39" s="40">
        <v>7224210.4999999991</v>
      </c>
      <c r="F39" s="23">
        <f t="shared" si="0"/>
        <v>0.21226505126621636</v>
      </c>
    </row>
    <row r="40" spans="2:6" x14ac:dyDescent="0.25">
      <c r="B40" s="39" t="s">
        <v>30</v>
      </c>
      <c r="C40" s="40">
        <v>31247391</v>
      </c>
      <c r="D40" s="40">
        <v>33879096</v>
      </c>
      <c r="E40" s="40">
        <v>11962274.300000001</v>
      </c>
      <c r="F40" s="23">
        <f t="shared" si="0"/>
        <v>0.35308717505331311</v>
      </c>
    </row>
    <row r="41" spans="2:6" x14ac:dyDescent="0.25">
      <c r="B41" s="39" t="s">
        <v>31</v>
      </c>
      <c r="C41" s="40">
        <v>35875895</v>
      </c>
      <c r="D41" s="40">
        <v>59452697</v>
      </c>
      <c r="E41" s="40">
        <v>18778537.659999993</v>
      </c>
      <c r="F41" s="23">
        <f t="shared" si="0"/>
        <v>0.31585678375532722</v>
      </c>
    </row>
    <row r="42" spans="2:6" x14ac:dyDescent="0.25">
      <c r="B42" s="39" t="s">
        <v>32</v>
      </c>
      <c r="C42" s="40">
        <v>31855561</v>
      </c>
      <c r="D42" s="40">
        <v>29358626</v>
      </c>
      <c r="E42" s="40">
        <v>5245418.0400000019</v>
      </c>
      <c r="F42" s="23">
        <f t="shared" si="0"/>
        <v>0.17866701391270837</v>
      </c>
    </row>
    <row r="43" spans="2:6" x14ac:dyDescent="0.25">
      <c r="B43" s="39" t="s">
        <v>33</v>
      </c>
      <c r="C43" s="40">
        <v>44029494</v>
      </c>
      <c r="D43" s="40">
        <v>50944699</v>
      </c>
      <c r="E43" s="40">
        <v>18824716.30999998</v>
      </c>
      <c r="F43" s="23">
        <f t="shared" si="0"/>
        <v>0.36951275951203444</v>
      </c>
    </row>
    <row r="44" spans="2:6" x14ac:dyDescent="0.25">
      <c r="B44" s="39" t="s">
        <v>34</v>
      </c>
      <c r="C44" s="40">
        <v>13368393</v>
      </c>
      <c r="D44" s="40">
        <v>15932459</v>
      </c>
      <c r="E44" s="40">
        <v>6076432.8900000015</v>
      </c>
      <c r="F44" s="23">
        <f t="shared" si="0"/>
        <v>0.38138700937501246</v>
      </c>
    </row>
    <row r="45" spans="2:6" x14ac:dyDescent="0.25">
      <c r="B45" s="39" t="s">
        <v>35</v>
      </c>
      <c r="C45" s="40">
        <v>67552750</v>
      </c>
      <c r="D45" s="40">
        <v>68257302</v>
      </c>
      <c r="E45" s="40">
        <v>17668454.319999993</v>
      </c>
      <c r="F45" s="23">
        <f t="shared" si="0"/>
        <v>0.25885075738856472</v>
      </c>
    </row>
    <row r="46" spans="2:6" x14ac:dyDescent="0.25">
      <c r="B46" s="39" t="s">
        <v>40</v>
      </c>
      <c r="C46" s="40">
        <v>107239238</v>
      </c>
      <c r="D46" s="40">
        <v>67855913</v>
      </c>
      <c r="E46" s="40">
        <v>33544943.729999997</v>
      </c>
      <c r="F46" s="23">
        <f t="shared" si="0"/>
        <v>0.49435549898208569</v>
      </c>
    </row>
    <row r="47" spans="2:6" x14ac:dyDescent="0.25">
      <c r="B47" s="39" t="s">
        <v>39</v>
      </c>
      <c r="C47" s="40">
        <v>809881</v>
      </c>
      <c r="D47" s="40">
        <v>772881</v>
      </c>
      <c r="E47" s="40">
        <v>224721.8</v>
      </c>
      <c r="F47" s="23">
        <f t="shared" si="0"/>
        <v>0.29075860320023389</v>
      </c>
    </row>
    <row r="48" spans="2:6" x14ac:dyDescent="0.25">
      <c r="B48" s="39" t="s">
        <v>36</v>
      </c>
      <c r="C48" s="40">
        <v>625540514</v>
      </c>
      <c r="D48" s="40">
        <v>575928321</v>
      </c>
      <c r="E48" s="40">
        <v>252266920.47000003</v>
      </c>
      <c r="F48" s="23">
        <f t="shared" si="0"/>
        <v>0.43801791172898413</v>
      </c>
    </row>
    <row r="49" spans="2:6" x14ac:dyDescent="0.25">
      <c r="B49" s="41" t="s">
        <v>37</v>
      </c>
      <c r="C49" s="15">
        <v>1024458285</v>
      </c>
      <c r="D49" s="15">
        <v>2305237554</v>
      </c>
      <c r="E49" s="15">
        <v>1185163947.9199994</v>
      </c>
      <c r="F49" s="34">
        <f t="shared" si="0"/>
        <v>0.51411792501103748</v>
      </c>
    </row>
    <row r="50" spans="2:6" x14ac:dyDescent="0.25">
      <c r="B50" s="44" t="s">
        <v>17</v>
      </c>
      <c r="C50" s="45">
        <f>SUM(C51:C60)</f>
        <v>1325440155</v>
      </c>
      <c r="D50" s="45">
        <f>SUM(D51:D60)</f>
        <v>777719065</v>
      </c>
      <c r="E50" s="45">
        <f>SUM(E51:E60)</f>
        <v>20262361.669999998</v>
      </c>
      <c r="F50" s="46">
        <f t="shared" si="0"/>
        <v>2.6053574589945276E-2</v>
      </c>
    </row>
    <row r="51" spans="2:6" x14ac:dyDescent="0.25">
      <c r="B51" s="13" t="s">
        <v>27</v>
      </c>
      <c r="C51" s="28">
        <v>19875268</v>
      </c>
      <c r="D51" s="28">
        <v>483570</v>
      </c>
      <c r="E51" s="28">
        <v>254210</v>
      </c>
      <c r="F51" s="23">
        <f t="shared" si="0"/>
        <v>0.52569431519738608</v>
      </c>
    </row>
    <row r="52" spans="2:6" x14ac:dyDescent="0.25">
      <c r="B52" s="13" t="s">
        <v>28</v>
      </c>
      <c r="C52" s="28">
        <v>0</v>
      </c>
      <c r="D52" s="28">
        <v>2953626</v>
      </c>
      <c r="E52" s="28">
        <v>1204716.03</v>
      </c>
      <c r="F52" s="23">
        <f t="shared" si="0"/>
        <v>0.40787697223683705</v>
      </c>
    </row>
    <row r="53" spans="2:6" x14ac:dyDescent="0.25">
      <c r="B53" s="13" t="s">
        <v>29</v>
      </c>
      <c r="C53" s="28">
        <v>12000000</v>
      </c>
      <c r="D53" s="28">
        <v>2825560</v>
      </c>
      <c r="E53" s="28">
        <v>59140.350000000006</v>
      </c>
      <c r="F53" s="23">
        <f t="shared" si="0"/>
        <v>2.093048811563018E-2</v>
      </c>
    </row>
    <row r="54" spans="2:6" x14ac:dyDescent="0.25">
      <c r="B54" s="13" t="s">
        <v>31</v>
      </c>
      <c r="C54" s="28">
        <v>20000000</v>
      </c>
      <c r="D54" s="28">
        <v>0</v>
      </c>
      <c r="E54" s="28">
        <v>0</v>
      </c>
      <c r="F54" s="23" t="str">
        <f t="shared" si="0"/>
        <v>0.0%</v>
      </c>
    </row>
    <row r="55" spans="2:6" x14ac:dyDescent="0.25">
      <c r="B55" s="13" t="s">
        <v>35</v>
      </c>
      <c r="C55" s="28">
        <v>60785355</v>
      </c>
      <c r="D55" s="28">
        <v>15413988</v>
      </c>
      <c r="E55" s="28">
        <v>0</v>
      </c>
      <c r="F55" s="23" t="str">
        <f t="shared" si="0"/>
        <v>0.0%</v>
      </c>
    </row>
    <row r="56" spans="2:6" x14ac:dyDescent="0.25">
      <c r="B56" s="13" t="s">
        <v>40</v>
      </c>
      <c r="C56" s="28">
        <v>262912696</v>
      </c>
      <c r="D56" s="28">
        <v>289127953</v>
      </c>
      <c r="E56" s="28">
        <v>15572833.289999999</v>
      </c>
      <c r="F56" s="23">
        <f t="shared" si="0"/>
        <v>5.3861389493529872E-2</v>
      </c>
    </row>
    <row r="57" spans="2:6" x14ac:dyDescent="0.25">
      <c r="B57" s="13" t="s">
        <v>36</v>
      </c>
      <c r="C57" s="28">
        <v>665178436</v>
      </c>
      <c r="D57" s="28">
        <v>257966537</v>
      </c>
      <c r="E57" s="28">
        <v>879053</v>
      </c>
      <c r="F57" s="23">
        <f t="shared" si="0"/>
        <v>3.4076241446773384E-3</v>
      </c>
    </row>
    <row r="58" spans="2:6" x14ac:dyDescent="0.25">
      <c r="B58" s="13" t="s">
        <v>37</v>
      </c>
      <c r="C58" s="28">
        <v>284688400</v>
      </c>
      <c r="D58" s="28">
        <v>208947831</v>
      </c>
      <c r="E58" s="28">
        <v>2292409</v>
      </c>
      <c r="F58" s="23">
        <f t="shared" si="0"/>
        <v>1.0971202663501206E-2</v>
      </c>
    </row>
    <row r="59" spans="2:6" hidden="1" x14ac:dyDescent="0.25">
      <c r="B59" s="13"/>
      <c r="C59" s="28"/>
      <c r="D59" s="28"/>
      <c r="E59" s="28"/>
      <c r="F59" s="23" t="str">
        <f t="shared" si="0"/>
        <v>0.0%</v>
      </c>
    </row>
    <row r="60" spans="2:6" hidden="1" x14ac:dyDescent="0.25">
      <c r="B60" s="13"/>
      <c r="C60" s="28"/>
      <c r="D60" s="28"/>
      <c r="E60" s="28"/>
      <c r="F60" s="23" t="str">
        <f t="shared" si="0"/>
        <v>0.0%</v>
      </c>
    </row>
    <row r="61" spans="2:6" x14ac:dyDescent="0.25">
      <c r="B61" s="44" t="s">
        <v>16</v>
      </c>
      <c r="C61" s="45">
        <f>+SUM(C62:C71)</f>
        <v>108799867</v>
      </c>
      <c r="D61" s="45">
        <f t="shared" ref="D61:E61" si="2">+SUM(D62:D71)</f>
        <v>409597511</v>
      </c>
      <c r="E61" s="45">
        <f t="shared" si="2"/>
        <v>191252802.41999996</v>
      </c>
      <c r="F61" s="46">
        <f t="shared" si="0"/>
        <v>0.46692862452477146</v>
      </c>
    </row>
    <row r="62" spans="2:6" x14ac:dyDescent="0.25">
      <c r="B62" s="11" t="s">
        <v>26</v>
      </c>
      <c r="C62" s="27">
        <v>37000</v>
      </c>
      <c r="D62" s="27">
        <v>0</v>
      </c>
      <c r="E62" s="27">
        <v>0</v>
      </c>
      <c r="F62" s="33" t="str">
        <f t="shared" si="0"/>
        <v>0.0%</v>
      </c>
    </row>
    <row r="63" spans="2:6" x14ac:dyDescent="0.25">
      <c r="B63" s="13" t="s">
        <v>27</v>
      </c>
      <c r="C63" s="28">
        <v>124732</v>
      </c>
      <c r="D63" s="28">
        <v>157434</v>
      </c>
      <c r="E63" s="28">
        <v>138392</v>
      </c>
      <c r="F63" s="23">
        <f t="shared" si="0"/>
        <v>0.87904772793678621</v>
      </c>
    </row>
    <row r="64" spans="2:6" x14ac:dyDescent="0.25">
      <c r="B64" s="13" t="s">
        <v>28</v>
      </c>
      <c r="C64" s="28">
        <v>5500000</v>
      </c>
      <c r="D64" s="28">
        <v>2365016</v>
      </c>
      <c r="E64" s="28">
        <v>2317069</v>
      </c>
      <c r="F64" s="23">
        <f t="shared" si="0"/>
        <v>0.9797265642177474</v>
      </c>
    </row>
    <row r="65" spans="2:6" x14ac:dyDescent="0.25">
      <c r="B65" s="13" t="s">
        <v>29</v>
      </c>
      <c r="C65" s="28">
        <v>128000</v>
      </c>
      <c r="D65" s="28">
        <v>805985</v>
      </c>
      <c r="E65" s="28">
        <v>635655</v>
      </c>
      <c r="F65" s="23">
        <f t="shared" si="0"/>
        <v>0.78866852360775941</v>
      </c>
    </row>
    <row r="66" spans="2:6" x14ac:dyDescent="0.25">
      <c r="B66" s="13" t="s">
        <v>31</v>
      </c>
      <c r="C66" s="28">
        <v>1372000</v>
      </c>
      <c r="D66" s="28">
        <v>567786</v>
      </c>
      <c r="E66" s="28">
        <v>565516</v>
      </c>
      <c r="F66" s="23">
        <f t="shared" si="0"/>
        <v>0.99600201484362061</v>
      </c>
    </row>
    <row r="67" spans="2:6" x14ac:dyDescent="0.25">
      <c r="B67" s="13" t="s">
        <v>33</v>
      </c>
      <c r="C67" s="28">
        <v>0</v>
      </c>
      <c r="D67" s="28">
        <v>0</v>
      </c>
      <c r="E67" s="28">
        <v>0</v>
      </c>
      <c r="F67" s="23" t="str">
        <f t="shared" si="0"/>
        <v>0.0%</v>
      </c>
    </row>
    <row r="68" spans="2:6" x14ac:dyDescent="0.25">
      <c r="B68" s="13" t="s">
        <v>35</v>
      </c>
      <c r="C68" s="28">
        <v>0</v>
      </c>
      <c r="D68" s="28">
        <v>0</v>
      </c>
      <c r="E68" s="28">
        <v>0</v>
      </c>
      <c r="F68" s="23" t="str">
        <f t="shared" si="0"/>
        <v>0.0%</v>
      </c>
    </row>
    <row r="69" spans="2:6" x14ac:dyDescent="0.25">
      <c r="B69" s="13" t="s">
        <v>40</v>
      </c>
      <c r="C69" s="28">
        <v>44055701</v>
      </c>
      <c r="D69" s="28">
        <v>44097167</v>
      </c>
      <c r="E69" s="28">
        <v>22206898</v>
      </c>
      <c r="F69" s="23">
        <f t="shared" si="0"/>
        <v>0.50359012859034691</v>
      </c>
    </row>
    <row r="70" spans="2:6" x14ac:dyDescent="0.25">
      <c r="B70" s="13" t="s">
        <v>36</v>
      </c>
      <c r="C70" s="28">
        <v>2687334</v>
      </c>
      <c r="D70" s="28">
        <v>3487063</v>
      </c>
      <c r="E70" s="28">
        <v>1905436.3800000004</v>
      </c>
      <c r="F70" s="23">
        <f t="shared" si="0"/>
        <v>0.54643015626617597</v>
      </c>
    </row>
    <row r="71" spans="2:6" ht="16.5" customHeight="1" x14ac:dyDescent="0.25">
      <c r="B71" s="13" t="s">
        <v>37</v>
      </c>
      <c r="C71" s="28">
        <v>54895100</v>
      </c>
      <c r="D71" s="28">
        <v>358117060</v>
      </c>
      <c r="E71" s="28">
        <v>163483836.03999996</v>
      </c>
      <c r="F71" s="23">
        <f t="shared" si="0"/>
        <v>0.45650948893638288</v>
      </c>
    </row>
    <row r="72" spans="2:6" hidden="1" x14ac:dyDescent="0.25">
      <c r="B72" s="44" t="s">
        <v>23</v>
      </c>
      <c r="C72" s="45">
        <f>+C73</f>
        <v>0</v>
      </c>
      <c r="D72" s="45">
        <f t="shared" ref="D72:E72" si="3">+D73</f>
        <v>0</v>
      </c>
      <c r="E72" s="45">
        <f t="shared" si="3"/>
        <v>0</v>
      </c>
      <c r="F72" s="57" t="str">
        <f t="shared" si="0"/>
        <v>0.0%</v>
      </c>
    </row>
    <row r="73" spans="2:6" hidden="1" x14ac:dyDescent="0.25">
      <c r="B73" s="17"/>
      <c r="C73" s="30"/>
      <c r="D73" s="30"/>
      <c r="E73" s="30"/>
      <c r="F73" s="58" t="str">
        <f t="shared" si="0"/>
        <v>0.0%</v>
      </c>
    </row>
    <row r="74" spans="2:6" x14ac:dyDescent="0.25">
      <c r="B74" s="44" t="s">
        <v>15</v>
      </c>
      <c r="C74" s="45">
        <f>+SUM(C75:C88)</f>
        <v>593759931</v>
      </c>
      <c r="D74" s="45">
        <f>+SUM(D75:D88)</f>
        <v>651819480</v>
      </c>
      <c r="E74" s="45">
        <f>+SUM(E75:E88)</f>
        <v>107551542.07999998</v>
      </c>
      <c r="F74" s="46">
        <f t="shared" ref="F74:F89" si="4">IF(E74=0,"0.0%",E74/D74)</f>
        <v>0.16500203718980597</v>
      </c>
    </row>
    <row r="75" spans="2:6" x14ac:dyDescent="0.25">
      <c r="B75" s="11" t="s">
        <v>26</v>
      </c>
      <c r="C75" s="27">
        <v>15044270</v>
      </c>
      <c r="D75" s="27">
        <v>15170320</v>
      </c>
      <c r="E75" s="27">
        <v>32023.85</v>
      </c>
      <c r="F75" s="33">
        <f t="shared" si="4"/>
        <v>2.110954152582147E-3</v>
      </c>
    </row>
    <row r="76" spans="2:6" x14ac:dyDescent="0.25">
      <c r="B76" s="13" t="s">
        <v>27</v>
      </c>
      <c r="C76" s="28">
        <v>236193378</v>
      </c>
      <c r="D76" s="28">
        <v>181305357</v>
      </c>
      <c r="E76" s="28">
        <v>13635823.51</v>
      </c>
      <c r="F76" s="23">
        <f t="shared" si="4"/>
        <v>7.5209159484460233E-2</v>
      </c>
    </row>
    <row r="77" spans="2:6" x14ac:dyDescent="0.25">
      <c r="B77" s="13" t="s">
        <v>28</v>
      </c>
      <c r="C77" s="28">
        <v>0</v>
      </c>
      <c r="D77" s="28">
        <v>275857</v>
      </c>
      <c r="E77" s="28">
        <v>88629.3</v>
      </c>
      <c r="F77" s="23">
        <f t="shared" si="4"/>
        <v>0.32128711615075928</v>
      </c>
    </row>
    <row r="78" spans="2:6" x14ac:dyDescent="0.25">
      <c r="B78" s="13" t="s">
        <v>29</v>
      </c>
      <c r="C78" s="28">
        <v>4823573</v>
      </c>
      <c r="D78" s="28">
        <v>4832273</v>
      </c>
      <c r="E78" s="28">
        <v>5367.8</v>
      </c>
      <c r="F78" s="23">
        <f t="shared" si="4"/>
        <v>1.110823001928906E-3</v>
      </c>
    </row>
    <row r="79" spans="2:6" x14ac:dyDescent="0.25">
      <c r="B79" s="13" t="s">
        <v>30</v>
      </c>
      <c r="C79" s="28">
        <v>0</v>
      </c>
      <c r="D79" s="28">
        <v>2260753</v>
      </c>
      <c r="E79" s="28">
        <v>315676.78000000003</v>
      </c>
      <c r="F79" s="23">
        <f t="shared" si="4"/>
        <v>0.13963346725626374</v>
      </c>
    </row>
    <row r="80" spans="2:6" x14ac:dyDescent="0.25">
      <c r="B80" s="13" t="s">
        <v>31</v>
      </c>
      <c r="C80" s="28">
        <v>0</v>
      </c>
      <c r="D80" s="28">
        <v>5067009</v>
      </c>
      <c r="E80" s="28">
        <v>4985000</v>
      </c>
      <c r="F80" s="23">
        <f t="shared" si="4"/>
        <v>0.98381510670298788</v>
      </c>
    </row>
    <row r="81" spans="2:6" x14ac:dyDescent="0.25">
      <c r="B81" s="13" t="s">
        <v>32</v>
      </c>
      <c r="C81" s="28">
        <v>0</v>
      </c>
      <c r="D81" s="28">
        <v>2239710</v>
      </c>
      <c r="E81" s="28">
        <v>985816.2699999999</v>
      </c>
      <c r="F81" s="23">
        <f t="shared" si="4"/>
        <v>0.44015353326993223</v>
      </c>
    </row>
    <row r="82" spans="2:6" x14ac:dyDescent="0.25">
      <c r="B82" s="13" t="s">
        <v>33</v>
      </c>
      <c r="C82" s="28">
        <v>0</v>
      </c>
      <c r="D82" s="28">
        <v>811184</v>
      </c>
      <c r="E82" s="28">
        <v>78578.53</v>
      </c>
      <c r="F82" s="23">
        <f t="shared" si="4"/>
        <v>9.6868934791613251E-2</v>
      </c>
    </row>
    <row r="83" spans="2:6" x14ac:dyDescent="0.25">
      <c r="B83" s="13" t="s">
        <v>34</v>
      </c>
      <c r="C83" s="28">
        <v>0</v>
      </c>
      <c r="D83" s="28">
        <v>105997</v>
      </c>
      <c r="E83" s="28">
        <v>19720.77</v>
      </c>
      <c r="F83" s="23">
        <f t="shared" si="4"/>
        <v>0.18605026557355397</v>
      </c>
    </row>
    <row r="84" spans="2:6" x14ac:dyDescent="0.25">
      <c r="B84" s="13" t="s">
        <v>35</v>
      </c>
      <c r="C84" s="28">
        <v>500000</v>
      </c>
      <c r="D84" s="28">
        <v>613509</v>
      </c>
      <c r="E84" s="28">
        <v>749.97</v>
      </c>
      <c r="F84" s="23">
        <f t="shared" si="4"/>
        <v>1.222427054859831E-3</v>
      </c>
    </row>
    <row r="85" spans="2:6" x14ac:dyDescent="0.25">
      <c r="B85" s="13" t="s">
        <v>40</v>
      </c>
      <c r="C85" s="28">
        <v>0</v>
      </c>
      <c r="D85" s="28">
        <v>56600</v>
      </c>
      <c r="E85" s="28">
        <v>1980</v>
      </c>
      <c r="F85" s="23">
        <f t="shared" si="4"/>
        <v>3.4982332155477032E-2</v>
      </c>
    </row>
    <row r="86" spans="2:6" x14ac:dyDescent="0.25">
      <c r="B86" s="13" t="s">
        <v>36</v>
      </c>
      <c r="C86" s="28">
        <v>0</v>
      </c>
      <c r="D86" s="28">
        <v>4706771</v>
      </c>
      <c r="E86" s="28">
        <v>1013793.1199999999</v>
      </c>
      <c r="F86" s="23">
        <f t="shared" si="4"/>
        <v>0.21539036422209618</v>
      </c>
    </row>
    <row r="87" spans="2:6" x14ac:dyDescent="0.25">
      <c r="B87" s="13" t="s">
        <v>37</v>
      </c>
      <c r="C87" s="28">
        <v>337198710</v>
      </c>
      <c r="D87" s="28">
        <v>434374140</v>
      </c>
      <c r="E87" s="28">
        <v>86388382.179999977</v>
      </c>
      <c r="F87" s="23">
        <f t="shared" si="4"/>
        <v>0.19888012251373891</v>
      </c>
    </row>
    <row r="88" spans="2:6" hidden="1" x14ac:dyDescent="0.25">
      <c r="B88" s="13"/>
      <c r="C88" s="28"/>
      <c r="D88" s="28"/>
      <c r="E88" s="28"/>
      <c r="F88" s="23" t="str">
        <f t="shared" si="4"/>
        <v>0.0%</v>
      </c>
    </row>
    <row r="89" spans="2:6" x14ac:dyDescent="0.25">
      <c r="B89" s="47" t="s">
        <v>3</v>
      </c>
      <c r="C89" s="48">
        <f>+C74+C72+C61+C50+C35+C23+C9</f>
        <v>7296309348</v>
      </c>
      <c r="D89" s="48">
        <f>+D74+D72+D61+D50+D35+D23+D9</f>
        <v>8413848738</v>
      </c>
      <c r="E89" s="48">
        <f>+E74+E72+E61+E50+E35+E23+E9</f>
        <v>3107709644.2300005</v>
      </c>
      <c r="F89" s="49">
        <f t="shared" si="4"/>
        <v>0.36935649082856148</v>
      </c>
    </row>
    <row r="90" spans="2:6" x14ac:dyDescent="0.2">
      <c r="B90" s="37" t="s">
        <v>42</v>
      </c>
      <c r="C90" s="9"/>
      <c r="D90" s="9"/>
      <c r="E90" s="9"/>
    </row>
    <row r="92" spans="2:6" x14ac:dyDescent="0.25">
      <c r="C92" s="78"/>
      <c r="D92" s="78"/>
      <c r="E92" s="78"/>
    </row>
  </sheetData>
  <mergeCells count="1">
    <mergeCell ref="B5:F5"/>
  </mergeCells>
  <pageMargins left="0.7" right="0.7" top="0.75" bottom="0.75" header="0.3" footer="0.3"/>
  <pageSetup paperSize="9" scale="6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51"/>
  <sheetViews>
    <sheetView showGridLines="0" zoomScale="120" zoomScaleNormal="120" workbookViewId="0">
      <selection activeCell="B8" sqref="B8"/>
    </sheetView>
  </sheetViews>
  <sheetFormatPr baseColWidth="10" defaultRowHeight="15" x14ac:dyDescent="0.25"/>
  <cols>
    <col min="2" max="2" width="108" bestFit="1" customWidth="1"/>
    <col min="3" max="4" width="12.7109375" bestFit="1" customWidth="1"/>
    <col min="5" max="5" width="15.7109375" customWidth="1"/>
    <col min="6" max="6" width="12.28515625" customWidth="1"/>
  </cols>
  <sheetData>
    <row r="5" spans="2:6" ht="52.5" customHeight="1" x14ac:dyDescent="0.25">
      <c r="B5" s="74" t="s">
        <v>45</v>
      </c>
      <c r="C5" s="74"/>
      <c r="D5" s="74"/>
      <c r="E5" s="74"/>
      <c r="F5" s="74"/>
    </row>
    <row r="7" spans="2:6" x14ac:dyDescent="0.25">
      <c r="E7" s="63"/>
      <c r="F7" s="65" t="s">
        <v>22</v>
      </c>
    </row>
    <row r="8" spans="2:6" ht="38.25" x14ac:dyDescent="0.25">
      <c r="B8" s="50" t="s">
        <v>4</v>
      </c>
      <c r="C8" s="50" t="s">
        <v>1</v>
      </c>
      <c r="D8" s="50" t="s">
        <v>2</v>
      </c>
      <c r="E8" s="52" t="s">
        <v>43</v>
      </c>
      <c r="F8" s="52" t="s">
        <v>5</v>
      </c>
    </row>
    <row r="9" spans="2:6" x14ac:dyDescent="0.25">
      <c r="B9" s="44" t="s">
        <v>20</v>
      </c>
      <c r="C9" s="45">
        <f>SUM(C10:C13)</f>
        <v>213204</v>
      </c>
      <c r="D9" s="45">
        <f>SUM(D10:D13)</f>
        <v>487884</v>
      </c>
      <c r="E9" s="45">
        <f>SUM(E10:E13)</f>
        <v>43780</v>
      </c>
      <c r="F9" s="46">
        <f>IF(D9=0,"%",E9/D9)</f>
        <v>8.9734445073009164E-2</v>
      </c>
    </row>
    <row r="10" spans="2:6" x14ac:dyDescent="0.25">
      <c r="B10" s="11" t="s">
        <v>33</v>
      </c>
      <c r="C10" s="27">
        <v>172906</v>
      </c>
      <c r="D10" s="27">
        <v>172906</v>
      </c>
      <c r="E10" s="27">
        <v>0</v>
      </c>
      <c r="F10" s="35">
        <f t="shared" ref="F10:F50" si="0">IF(D10=0,"%",E10/D10)</f>
        <v>0</v>
      </c>
    </row>
    <row r="11" spans="2:6" x14ac:dyDescent="0.25">
      <c r="B11" s="13" t="s">
        <v>36</v>
      </c>
      <c r="C11" s="28">
        <v>0</v>
      </c>
      <c r="D11" s="28">
        <v>274680</v>
      </c>
      <c r="E11" s="28">
        <v>30520</v>
      </c>
      <c r="F11" s="35">
        <f t="shared" si="0"/>
        <v>0.1111111111111111</v>
      </c>
    </row>
    <row r="12" spans="2:6" x14ac:dyDescent="0.25">
      <c r="B12" s="13" t="s">
        <v>37</v>
      </c>
      <c r="C12" s="28">
        <v>40298</v>
      </c>
      <c r="D12" s="28">
        <v>40298</v>
      </c>
      <c r="E12" s="28">
        <v>13260</v>
      </c>
      <c r="F12" s="35">
        <f t="shared" si="0"/>
        <v>0.32904858801925652</v>
      </c>
    </row>
    <row r="13" spans="2:6" hidden="1" x14ac:dyDescent="0.25">
      <c r="B13" s="13"/>
      <c r="C13" s="28"/>
      <c r="D13" s="28"/>
      <c r="E13" s="28"/>
      <c r="F13" s="35" t="str">
        <f t="shared" si="0"/>
        <v>%</v>
      </c>
    </row>
    <row r="14" spans="2:6" x14ac:dyDescent="0.25">
      <c r="B14" s="44" t="s">
        <v>19</v>
      </c>
      <c r="C14" s="45">
        <f>SUM(C15:C15)</f>
        <v>3000</v>
      </c>
      <c r="D14" s="45">
        <f>SUM(D15:D15)</f>
        <v>3000</v>
      </c>
      <c r="E14" s="45">
        <f>SUM(E15:E15)</f>
        <v>0</v>
      </c>
      <c r="F14" s="46">
        <f t="shared" si="0"/>
        <v>0</v>
      </c>
    </row>
    <row r="15" spans="2:6" x14ac:dyDescent="0.25">
      <c r="B15" s="22" t="s">
        <v>36</v>
      </c>
      <c r="C15" s="27">
        <v>3000</v>
      </c>
      <c r="D15" s="27">
        <v>3000</v>
      </c>
      <c r="E15" s="27">
        <v>0</v>
      </c>
      <c r="F15" s="24">
        <f t="shared" si="0"/>
        <v>0</v>
      </c>
    </row>
    <row r="16" spans="2:6" x14ac:dyDescent="0.25">
      <c r="B16" s="44" t="s">
        <v>18</v>
      </c>
      <c r="C16" s="45">
        <f>+SUM(C17:C29)</f>
        <v>174065973</v>
      </c>
      <c r="D16" s="45">
        <f>+SUM(D17:D29)</f>
        <v>243723840</v>
      </c>
      <c r="E16" s="45">
        <f>+SUM(E17:E29)</f>
        <v>40949507.630000003</v>
      </c>
      <c r="F16" s="46">
        <f t="shared" si="0"/>
        <v>0.16801601201589472</v>
      </c>
    </row>
    <row r="17" spans="2:6" x14ac:dyDescent="0.25">
      <c r="B17" s="11" t="s">
        <v>26</v>
      </c>
      <c r="C17" s="27">
        <v>22400</v>
      </c>
      <c r="D17" s="27">
        <v>22400</v>
      </c>
      <c r="E17" s="27">
        <v>8136</v>
      </c>
      <c r="F17" s="24">
        <f t="shared" si="0"/>
        <v>0.36321428571428571</v>
      </c>
    </row>
    <row r="18" spans="2:6" x14ac:dyDescent="0.25">
      <c r="B18" s="13" t="s">
        <v>27</v>
      </c>
      <c r="C18" s="28">
        <v>62751</v>
      </c>
      <c r="D18" s="28">
        <v>158503</v>
      </c>
      <c r="E18" s="28">
        <v>60051.94</v>
      </c>
      <c r="F18" s="35">
        <f t="shared" si="0"/>
        <v>0.37886942202986695</v>
      </c>
    </row>
    <row r="19" spans="2:6" x14ac:dyDescent="0.25">
      <c r="B19" s="13" t="s">
        <v>28</v>
      </c>
      <c r="C19" s="28">
        <v>19500</v>
      </c>
      <c r="D19" s="28">
        <v>204800</v>
      </c>
      <c r="E19" s="28">
        <v>70364.160000000003</v>
      </c>
      <c r="F19" s="35">
        <f t="shared" si="0"/>
        <v>0.34357500000000002</v>
      </c>
    </row>
    <row r="20" spans="2:6" x14ac:dyDescent="0.25">
      <c r="B20" s="13" t="s">
        <v>29</v>
      </c>
      <c r="C20" s="28">
        <v>6000</v>
      </c>
      <c r="D20" s="28">
        <v>64546</v>
      </c>
      <c r="E20" s="28">
        <v>16096.07</v>
      </c>
      <c r="F20" s="35">
        <f t="shared" si="0"/>
        <v>0.24937362501161961</v>
      </c>
    </row>
    <row r="21" spans="2:6" x14ac:dyDescent="0.25">
      <c r="B21" s="13" t="s">
        <v>30</v>
      </c>
      <c r="C21" s="28">
        <v>15000</v>
      </c>
      <c r="D21" s="28">
        <v>15000</v>
      </c>
      <c r="E21" s="28">
        <v>0</v>
      </c>
      <c r="F21" s="35">
        <f t="shared" si="0"/>
        <v>0</v>
      </c>
    </row>
    <row r="22" spans="2:6" x14ac:dyDescent="0.25">
      <c r="B22" s="13" t="s">
        <v>31</v>
      </c>
      <c r="C22" s="28">
        <v>0</v>
      </c>
      <c r="D22" s="28">
        <v>507104</v>
      </c>
      <c r="E22" s="28">
        <v>346108.57</v>
      </c>
      <c r="F22" s="35">
        <f t="shared" si="0"/>
        <v>0.68251989729917339</v>
      </c>
    </row>
    <row r="23" spans="2:6" x14ac:dyDescent="0.25">
      <c r="B23" s="13" t="s">
        <v>32</v>
      </c>
      <c r="C23" s="28">
        <v>0</v>
      </c>
      <c r="D23" s="28">
        <v>698136</v>
      </c>
      <c r="E23" s="28">
        <v>0</v>
      </c>
      <c r="F23" s="35">
        <f t="shared" si="0"/>
        <v>0</v>
      </c>
    </row>
    <row r="24" spans="2:6" x14ac:dyDescent="0.25">
      <c r="B24" s="13" t="s">
        <v>33</v>
      </c>
      <c r="C24" s="28">
        <v>35542</v>
      </c>
      <c r="D24" s="28">
        <v>80575</v>
      </c>
      <c r="E24" s="28">
        <v>14618.17</v>
      </c>
      <c r="F24" s="35">
        <f t="shared" si="0"/>
        <v>0.18142314613713931</v>
      </c>
    </row>
    <row r="25" spans="2:6" x14ac:dyDescent="0.25">
      <c r="B25" s="13" t="s">
        <v>34</v>
      </c>
      <c r="C25" s="28">
        <v>28000</v>
      </c>
      <c r="D25" s="28">
        <v>28000</v>
      </c>
      <c r="E25" s="28">
        <v>0</v>
      </c>
      <c r="F25" s="35">
        <f t="shared" si="0"/>
        <v>0</v>
      </c>
    </row>
    <row r="26" spans="2:6" x14ac:dyDescent="0.25">
      <c r="B26" s="13" t="s">
        <v>35</v>
      </c>
      <c r="C26" s="28">
        <v>0</v>
      </c>
      <c r="D26" s="28">
        <v>1440</v>
      </c>
      <c r="E26" s="28">
        <v>0</v>
      </c>
      <c r="F26" s="35">
        <f t="shared" si="0"/>
        <v>0</v>
      </c>
    </row>
    <row r="27" spans="2:6" x14ac:dyDescent="0.25">
      <c r="B27" s="13" t="s">
        <v>40</v>
      </c>
      <c r="C27" s="28">
        <v>7700</v>
      </c>
      <c r="D27" s="28">
        <v>21700</v>
      </c>
      <c r="E27" s="28">
        <v>5315.7300000000005</v>
      </c>
      <c r="F27" s="35">
        <f t="shared" si="0"/>
        <v>0.24496451612903228</v>
      </c>
    </row>
    <row r="28" spans="2:6" x14ac:dyDescent="0.25">
      <c r="B28" s="13" t="s">
        <v>36</v>
      </c>
      <c r="C28" s="28">
        <v>73492282</v>
      </c>
      <c r="D28" s="28">
        <v>101557561</v>
      </c>
      <c r="E28" s="28">
        <v>11419589.020000005</v>
      </c>
      <c r="F28" s="35">
        <f t="shared" si="0"/>
        <v>0.11244449854403263</v>
      </c>
    </row>
    <row r="29" spans="2:6" x14ac:dyDescent="0.25">
      <c r="B29" s="13" t="s">
        <v>37</v>
      </c>
      <c r="C29" s="28">
        <v>100376798</v>
      </c>
      <c r="D29" s="28">
        <v>140364075</v>
      </c>
      <c r="E29" s="28">
        <v>29009227.969999995</v>
      </c>
      <c r="F29" s="35">
        <f t="shared" si="0"/>
        <v>0.20667131507830616</v>
      </c>
    </row>
    <row r="30" spans="2:6" x14ac:dyDescent="0.25">
      <c r="B30" s="44" t="s">
        <v>17</v>
      </c>
      <c r="C30" s="45">
        <f>+SUM(C31:C34)</f>
        <v>0</v>
      </c>
      <c r="D30" s="45">
        <f t="shared" ref="D30:E30" si="1">+SUM(D31:D34)</f>
        <v>1852479</v>
      </c>
      <c r="E30" s="45">
        <f t="shared" si="1"/>
        <v>0</v>
      </c>
      <c r="F30" s="46">
        <f t="shared" ref="F30:F34" si="2">IF(D30=0,"%",E30/D30)</f>
        <v>0</v>
      </c>
    </row>
    <row r="31" spans="2:6" x14ac:dyDescent="0.25">
      <c r="B31" s="13" t="s">
        <v>36</v>
      </c>
      <c r="C31" s="28">
        <v>0</v>
      </c>
      <c r="D31" s="28">
        <v>1580924</v>
      </c>
      <c r="E31" s="28">
        <v>0</v>
      </c>
      <c r="F31" s="35">
        <f t="shared" si="2"/>
        <v>0</v>
      </c>
    </row>
    <row r="32" spans="2:6" x14ac:dyDescent="0.25">
      <c r="B32" s="13" t="s">
        <v>37</v>
      </c>
      <c r="C32" s="28">
        <v>0</v>
      </c>
      <c r="D32" s="28">
        <v>271555</v>
      </c>
      <c r="E32" s="28">
        <v>0</v>
      </c>
      <c r="F32" s="35">
        <f t="shared" si="2"/>
        <v>0</v>
      </c>
    </row>
    <row r="33" spans="2:6" hidden="1" x14ac:dyDescent="0.25">
      <c r="B33" s="13"/>
      <c r="C33" s="28"/>
      <c r="D33" s="28"/>
      <c r="E33" s="28"/>
      <c r="F33" s="35" t="str">
        <f t="shared" si="2"/>
        <v>%</v>
      </c>
    </row>
    <row r="34" spans="2:6" hidden="1" x14ac:dyDescent="0.25">
      <c r="B34" s="14"/>
      <c r="C34" s="29"/>
      <c r="D34" s="29"/>
      <c r="E34" s="29"/>
      <c r="F34" s="36" t="str">
        <f t="shared" si="2"/>
        <v>%</v>
      </c>
    </row>
    <row r="35" spans="2:6" x14ac:dyDescent="0.25">
      <c r="B35" s="44" t="s">
        <v>16</v>
      </c>
      <c r="C35" s="45">
        <f>+SUM(C36:C40)</f>
        <v>41545</v>
      </c>
      <c r="D35" s="45">
        <f>+SUM(D36:D40)</f>
        <v>360200</v>
      </c>
      <c r="E35" s="45">
        <f>+SUM(E36:E40)</f>
        <v>240931.53999999998</v>
      </c>
      <c r="F35" s="46">
        <f t="shared" si="0"/>
        <v>0.66888267629094944</v>
      </c>
    </row>
    <row r="36" spans="2:6" x14ac:dyDescent="0.25">
      <c r="B36" s="11" t="s">
        <v>28</v>
      </c>
      <c r="C36" s="27">
        <v>0</v>
      </c>
      <c r="D36" s="27">
        <v>115777</v>
      </c>
      <c r="E36" s="27">
        <v>85415</v>
      </c>
      <c r="F36" s="35">
        <f t="shared" si="0"/>
        <v>0.73775447627767177</v>
      </c>
    </row>
    <row r="37" spans="2:6" x14ac:dyDescent="0.25">
      <c r="B37" s="42" t="s">
        <v>31</v>
      </c>
      <c r="C37" s="43">
        <v>0</v>
      </c>
      <c r="D37" s="43">
        <v>19192</v>
      </c>
      <c r="E37" s="43">
        <v>93</v>
      </c>
      <c r="F37" s="35">
        <f t="shared" si="0"/>
        <v>4.8457690704460194E-3</v>
      </c>
    </row>
    <row r="38" spans="2:6" x14ac:dyDescent="0.25">
      <c r="B38" s="42" t="s">
        <v>36</v>
      </c>
      <c r="C38" s="43">
        <v>41545</v>
      </c>
      <c r="D38" s="43">
        <v>191467</v>
      </c>
      <c r="E38" s="43">
        <v>136779.53999999998</v>
      </c>
      <c r="F38" s="35">
        <f t="shared" si="0"/>
        <v>0.71437657664245002</v>
      </c>
    </row>
    <row r="39" spans="2:6" x14ac:dyDescent="0.25">
      <c r="B39" s="42" t="s">
        <v>37</v>
      </c>
      <c r="C39" s="43">
        <v>0</v>
      </c>
      <c r="D39" s="43">
        <v>33764</v>
      </c>
      <c r="E39" s="43">
        <v>18644</v>
      </c>
      <c r="F39" s="35">
        <f t="shared" si="0"/>
        <v>0.55218575998104491</v>
      </c>
    </row>
    <row r="40" spans="2:6" hidden="1" x14ac:dyDescent="0.25">
      <c r="B40" s="42"/>
      <c r="C40" s="43"/>
      <c r="D40" s="43"/>
      <c r="E40" s="43"/>
      <c r="F40" s="35" t="str">
        <f t="shared" si="0"/>
        <v>%</v>
      </c>
    </row>
    <row r="41" spans="2:6" x14ac:dyDescent="0.25">
      <c r="B41" s="44" t="s">
        <v>15</v>
      </c>
      <c r="C41" s="45">
        <f>+SUM(C42:C49)</f>
        <v>2766523</v>
      </c>
      <c r="D41" s="45">
        <f t="shared" ref="D41:E41" si="3">+SUM(D42:D49)</f>
        <v>15012838</v>
      </c>
      <c r="E41" s="45">
        <f t="shared" si="3"/>
        <v>1797395.11</v>
      </c>
      <c r="F41" s="46">
        <f t="shared" si="0"/>
        <v>0.1197238729945664</v>
      </c>
    </row>
    <row r="42" spans="2:6" x14ac:dyDescent="0.25">
      <c r="B42" s="13" t="s">
        <v>27</v>
      </c>
      <c r="C42" s="28">
        <v>0</v>
      </c>
      <c r="D42" s="28">
        <v>35100</v>
      </c>
      <c r="E42" s="28">
        <v>0</v>
      </c>
      <c r="F42" s="35">
        <f t="shared" si="0"/>
        <v>0</v>
      </c>
    </row>
    <row r="43" spans="2:6" x14ac:dyDescent="0.25">
      <c r="B43" s="13" t="s">
        <v>33</v>
      </c>
      <c r="C43" s="28">
        <v>0</v>
      </c>
      <c r="D43" s="28">
        <v>37000</v>
      </c>
      <c r="E43" s="28">
        <v>0</v>
      </c>
      <c r="F43" s="35">
        <f t="shared" si="0"/>
        <v>0</v>
      </c>
    </row>
    <row r="44" spans="2:6" x14ac:dyDescent="0.25">
      <c r="B44" s="13" t="s">
        <v>36</v>
      </c>
      <c r="C44" s="28">
        <v>0</v>
      </c>
      <c r="D44" s="28">
        <v>6422486</v>
      </c>
      <c r="E44" s="28">
        <v>926260.1100000001</v>
      </c>
      <c r="F44" s="35">
        <f t="shared" si="0"/>
        <v>0.14422142920981068</v>
      </c>
    </row>
    <row r="45" spans="2:6" x14ac:dyDescent="0.25">
      <c r="B45" s="13" t="s">
        <v>37</v>
      </c>
      <c r="C45" s="28">
        <v>2766523</v>
      </c>
      <c r="D45" s="28">
        <v>8518252</v>
      </c>
      <c r="E45" s="28">
        <v>871135</v>
      </c>
      <c r="F45" s="35">
        <f t="shared" si="0"/>
        <v>0.10226687353226929</v>
      </c>
    </row>
    <row r="46" spans="2:6" ht="15" hidden="1" customHeight="1" x14ac:dyDescent="0.25">
      <c r="B46" s="13"/>
      <c r="C46" s="28"/>
      <c r="D46" s="28"/>
      <c r="E46" s="28"/>
      <c r="F46" s="35" t="str">
        <f t="shared" si="0"/>
        <v>%</v>
      </c>
    </row>
    <row r="47" spans="2:6" hidden="1" x14ac:dyDescent="0.25">
      <c r="B47" s="13"/>
      <c r="C47" s="28"/>
      <c r="D47" s="28"/>
      <c r="E47" s="28"/>
      <c r="F47" s="35" t="str">
        <f t="shared" si="0"/>
        <v>%</v>
      </c>
    </row>
    <row r="48" spans="2:6" hidden="1" x14ac:dyDescent="0.25">
      <c r="B48" s="13"/>
      <c r="C48" s="28"/>
      <c r="D48" s="28"/>
      <c r="E48" s="28"/>
      <c r="F48" s="35" t="str">
        <f t="shared" si="0"/>
        <v>%</v>
      </c>
    </row>
    <row r="49" spans="2:6" hidden="1" x14ac:dyDescent="0.25">
      <c r="B49" s="13"/>
      <c r="C49" s="28"/>
      <c r="D49" s="28"/>
      <c r="E49" s="28"/>
      <c r="F49" s="35" t="str">
        <f t="shared" si="0"/>
        <v>%</v>
      </c>
    </row>
    <row r="50" spans="2:6" x14ac:dyDescent="0.25">
      <c r="B50" s="47" t="s">
        <v>3</v>
      </c>
      <c r="C50" s="48">
        <f>+C41+C35+C30+C16+C14+C9</f>
        <v>177090245</v>
      </c>
      <c r="D50" s="48">
        <f t="shared" ref="D50:E50" si="4">+D41+D35+D30+D16+D14+D9</f>
        <v>261440241</v>
      </c>
      <c r="E50" s="48">
        <f t="shared" si="4"/>
        <v>43031614.280000001</v>
      </c>
      <c r="F50" s="49">
        <f t="shared" si="0"/>
        <v>0.16459445613806636</v>
      </c>
    </row>
    <row r="51" spans="2:6" x14ac:dyDescent="0.25">
      <c r="B51" s="37" t="s">
        <v>42</v>
      </c>
    </row>
  </sheetData>
  <mergeCells count="1">
    <mergeCell ref="B5:F5"/>
  </mergeCells>
  <pageMargins left="0.7" right="0.7" top="0.75" bottom="0.75" header="0.3" footer="0.3"/>
  <pageSetup paperSize="9" scale="73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0"/>
  <sheetViews>
    <sheetView showGridLines="0" zoomScaleNormal="100" workbookViewId="0">
      <selection activeCell="B2" sqref="B2:F2"/>
    </sheetView>
  </sheetViews>
  <sheetFormatPr baseColWidth="10" defaultRowHeight="15" x14ac:dyDescent="0.25"/>
  <cols>
    <col min="2" max="2" width="68.140625" customWidth="1"/>
    <col min="5" max="5" width="12.42578125" customWidth="1"/>
  </cols>
  <sheetData>
    <row r="2" spans="2:6" ht="70.5" customHeight="1" x14ac:dyDescent="0.25">
      <c r="B2" s="74" t="s">
        <v>8</v>
      </c>
      <c r="C2" s="74"/>
      <c r="D2" s="74"/>
      <c r="E2" s="74"/>
      <c r="F2" s="74"/>
    </row>
    <row r="5" spans="2:6" ht="38.25" x14ac:dyDescent="0.25">
      <c r="B5" s="8" t="s">
        <v>4</v>
      </c>
      <c r="C5" s="8" t="s">
        <v>1</v>
      </c>
      <c r="D5" s="8" t="s">
        <v>2</v>
      </c>
      <c r="E5" s="10" t="s">
        <v>7</v>
      </c>
      <c r="F5" s="10" t="s">
        <v>5</v>
      </c>
    </row>
    <row r="6" spans="2:6" x14ac:dyDescent="0.25">
      <c r="B6" s="2" t="s">
        <v>0</v>
      </c>
      <c r="C6" s="3">
        <f>+SUM(C7:C8)</f>
        <v>0</v>
      </c>
      <c r="D6" s="3">
        <f t="shared" ref="D6:E6" si="0">+SUM(D7:D8)</f>
        <v>0</v>
      </c>
      <c r="E6" s="3">
        <f t="shared" si="0"/>
        <v>0</v>
      </c>
      <c r="F6" s="6" t="e">
        <f>E6/D6</f>
        <v>#DIV/0!</v>
      </c>
    </row>
    <row r="7" spans="2:6" x14ac:dyDescent="0.25">
      <c r="B7" s="22"/>
      <c r="C7" s="12"/>
      <c r="D7" s="12"/>
      <c r="E7" s="12"/>
      <c r="F7" s="19" t="e">
        <f>E7/D7</f>
        <v>#DIV/0!</v>
      </c>
    </row>
    <row r="8" spans="2:6" x14ac:dyDescent="0.25">
      <c r="B8" s="14"/>
      <c r="C8" s="15"/>
      <c r="D8" s="15"/>
      <c r="E8" s="15"/>
      <c r="F8" s="20" t="e">
        <f>E8/D8</f>
        <v>#DIV/0!</v>
      </c>
    </row>
    <row r="9" spans="2:6" x14ac:dyDescent="0.25">
      <c r="B9" s="4" t="s">
        <v>3</v>
      </c>
      <c r="C9" s="5">
        <f>+C6</f>
        <v>0</v>
      </c>
      <c r="D9" s="5">
        <f t="shared" ref="D9:E9" si="1">+D6</f>
        <v>0</v>
      </c>
      <c r="E9" s="5">
        <f t="shared" si="1"/>
        <v>0</v>
      </c>
      <c r="F9" s="7" t="e">
        <f>E9/D9</f>
        <v>#DIV/0!</v>
      </c>
    </row>
    <row r="10" spans="2:6" x14ac:dyDescent="0.25">
      <c r="B10" s="1" t="s">
        <v>6</v>
      </c>
    </row>
  </sheetData>
  <mergeCells count="1">
    <mergeCell ref="B2:F2"/>
  </mergeCells>
  <pageMargins left="0.7" right="0.7" top="0.75" bottom="0.75" header="0.3" footer="0.3"/>
  <pageSetup paperSize="9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37"/>
  <sheetViews>
    <sheetView showGridLines="0" zoomScale="120" zoomScaleNormal="120" workbookViewId="0">
      <selection activeCell="B8" sqref="B8"/>
    </sheetView>
  </sheetViews>
  <sheetFormatPr baseColWidth="10" defaultRowHeight="15" x14ac:dyDescent="0.25"/>
  <cols>
    <col min="2" max="2" width="82.28515625" bestFit="1" customWidth="1"/>
    <col min="3" max="4" width="14.140625" bestFit="1" customWidth="1"/>
    <col min="5" max="5" width="15.7109375" customWidth="1"/>
    <col min="6" max="6" width="12.28515625" customWidth="1"/>
  </cols>
  <sheetData>
    <row r="5" spans="2:6" ht="75" customHeight="1" x14ac:dyDescent="0.25">
      <c r="B5" s="74" t="s">
        <v>46</v>
      </c>
      <c r="C5" s="74"/>
      <c r="D5" s="74"/>
      <c r="E5" s="74"/>
      <c r="F5" s="74"/>
    </row>
    <row r="7" spans="2:6" x14ac:dyDescent="0.25">
      <c r="E7" s="63"/>
      <c r="F7" s="65" t="s">
        <v>22</v>
      </c>
    </row>
    <row r="8" spans="2:6" ht="38.25" x14ac:dyDescent="0.25">
      <c r="B8" s="50" t="s">
        <v>4</v>
      </c>
      <c r="C8" s="50" t="s">
        <v>1</v>
      </c>
      <c r="D8" s="50" t="s">
        <v>2</v>
      </c>
      <c r="E8" s="52" t="s">
        <v>43</v>
      </c>
      <c r="F8" s="52" t="s">
        <v>5</v>
      </c>
    </row>
    <row r="9" spans="2:6" x14ac:dyDescent="0.25">
      <c r="B9" s="44" t="s">
        <v>20</v>
      </c>
      <c r="C9" s="45">
        <f>+C10</f>
        <v>9199965</v>
      </c>
      <c r="D9" s="45">
        <f t="shared" ref="D9:E9" si="0">+D10</f>
        <v>18247097</v>
      </c>
      <c r="E9" s="45">
        <f t="shared" si="0"/>
        <v>14939871</v>
      </c>
      <c r="F9" s="46">
        <f t="shared" ref="F9:F14" si="1">IF(E9=0,"%",E9/D9)</f>
        <v>0.81875330634785359</v>
      </c>
    </row>
    <row r="10" spans="2:6" x14ac:dyDescent="0.25">
      <c r="B10" s="11" t="s">
        <v>37</v>
      </c>
      <c r="C10" s="27">
        <v>9199965</v>
      </c>
      <c r="D10" s="27">
        <v>18247097</v>
      </c>
      <c r="E10" s="27">
        <v>14939871</v>
      </c>
      <c r="F10" s="24">
        <f t="shared" si="1"/>
        <v>0.81875330634785359</v>
      </c>
    </row>
    <row r="11" spans="2:6" hidden="1" x14ac:dyDescent="0.25">
      <c r="B11" s="68"/>
      <c r="C11" s="69"/>
      <c r="D11" s="69"/>
      <c r="E11" s="69"/>
      <c r="F11" s="24" t="str">
        <f t="shared" si="1"/>
        <v>%</v>
      </c>
    </row>
    <row r="12" spans="2:6" hidden="1" x14ac:dyDescent="0.25">
      <c r="B12" s="68"/>
      <c r="C12" s="69"/>
      <c r="D12" s="69"/>
      <c r="E12" s="69"/>
      <c r="F12" s="24" t="str">
        <f t="shared" si="1"/>
        <v>%</v>
      </c>
    </row>
    <row r="13" spans="2:6" s="1" customFormat="1" hidden="1" x14ac:dyDescent="0.25">
      <c r="B13" s="44" t="s">
        <v>19</v>
      </c>
      <c r="C13" s="45">
        <f>+C14</f>
        <v>0</v>
      </c>
      <c r="D13" s="45">
        <f t="shared" ref="D13:E13" si="2">+D14</f>
        <v>0</v>
      </c>
      <c r="E13" s="45">
        <f t="shared" si="2"/>
        <v>0</v>
      </c>
      <c r="F13" s="46" t="str">
        <f t="shared" si="1"/>
        <v>%</v>
      </c>
    </row>
    <row r="14" spans="2:6" s="1" customFormat="1" hidden="1" x14ac:dyDescent="0.25">
      <c r="B14" s="13"/>
      <c r="C14" s="28"/>
      <c r="D14" s="28"/>
      <c r="E14" s="28"/>
      <c r="F14" s="23" t="str">
        <f t="shared" si="1"/>
        <v>%</v>
      </c>
    </row>
    <row r="15" spans="2:6" x14ac:dyDescent="0.25">
      <c r="B15" s="44" t="s">
        <v>18</v>
      </c>
      <c r="C15" s="45">
        <f>SUM(C16:C27)</f>
        <v>677534338</v>
      </c>
      <c r="D15" s="45">
        <f>SUM(D16:D27)</f>
        <v>1459270839</v>
      </c>
      <c r="E15" s="45">
        <f>SUM(E16:E27)</f>
        <v>1329417975.8999996</v>
      </c>
      <c r="F15" s="46">
        <f t="shared" ref="F15:F27" si="3">IF(E15=0,"%",E15/D15)</f>
        <v>0.91101524156476321</v>
      </c>
    </row>
    <row r="16" spans="2:6" x14ac:dyDescent="0.25">
      <c r="B16" s="11" t="s">
        <v>37</v>
      </c>
      <c r="C16" s="27">
        <v>677534338</v>
      </c>
      <c r="D16" s="27">
        <v>1459270839</v>
      </c>
      <c r="E16" s="27">
        <v>1329417975.8999996</v>
      </c>
      <c r="F16" s="24">
        <f t="shared" si="3"/>
        <v>0.91101524156476321</v>
      </c>
    </row>
    <row r="17" spans="2:6" hidden="1" x14ac:dyDescent="0.25">
      <c r="B17" s="68"/>
      <c r="C17" s="69"/>
      <c r="D17" s="69"/>
      <c r="E17" s="69"/>
      <c r="F17" s="24" t="str">
        <f t="shared" si="3"/>
        <v>%</v>
      </c>
    </row>
    <row r="18" spans="2:6" hidden="1" x14ac:dyDescent="0.25">
      <c r="B18" s="68"/>
      <c r="C18" s="69"/>
      <c r="D18" s="69"/>
      <c r="E18" s="69"/>
      <c r="F18" s="24" t="str">
        <f t="shared" si="3"/>
        <v>%</v>
      </c>
    </row>
    <row r="19" spans="2:6" hidden="1" x14ac:dyDescent="0.25">
      <c r="B19" s="68"/>
      <c r="C19" s="69"/>
      <c r="D19" s="69"/>
      <c r="E19" s="69"/>
      <c r="F19" s="24" t="str">
        <f t="shared" si="3"/>
        <v>%</v>
      </c>
    </row>
    <row r="20" spans="2:6" hidden="1" x14ac:dyDescent="0.25">
      <c r="B20" s="68"/>
      <c r="C20" s="69"/>
      <c r="D20" s="69"/>
      <c r="E20" s="69"/>
      <c r="F20" s="24" t="str">
        <f t="shared" si="3"/>
        <v>%</v>
      </c>
    </row>
    <row r="21" spans="2:6" hidden="1" x14ac:dyDescent="0.25">
      <c r="B21" s="68"/>
      <c r="C21" s="69"/>
      <c r="D21" s="69"/>
      <c r="E21" s="69"/>
      <c r="F21" s="24" t="str">
        <f t="shared" si="3"/>
        <v>%</v>
      </c>
    </row>
    <row r="22" spans="2:6" hidden="1" x14ac:dyDescent="0.25">
      <c r="B22" s="68"/>
      <c r="C22" s="69"/>
      <c r="D22" s="69"/>
      <c r="E22" s="69"/>
      <c r="F22" s="24" t="str">
        <f t="shared" si="3"/>
        <v>%</v>
      </c>
    </row>
    <row r="23" spans="2:6" hidden="1" x14ac:dyDescent="0.25">
      <c r="B23" s="68"/>
      <c r="C23" s="69"/>
      <c r="D23" s="69"/>
      <c r="E23" s="69"/>
      <c r="F23" s="24" t="str">
        <f t="shared" si="3"/>
        <v>%</v>
      </c>
    </row>
    <row r="24" spans="2:6" hidden="1" x14ac:dyDescent="0.25">
      <c r="B24" s="68"/>
      <c r="C24" s="69"/>
      <c r="D24" s="69"/>
      <c r="E24" s="69"/>
      <c r="F24" s="24" t="str">
        <f t="shared" si="3"/>
        <v>%</v>
      </c>
    </row>
    <row r="25" spans="2:6" hidden="1" x14ac:dyDescent="0.25">
      <c r="B25" s="68"/>
      <c r="C25" s="69"/>
      <c r="D25" s="69"/>
      <c r="E25" s="69"/>
      <c r="F25" s="24" t="str">
        <f t="shared" si="3"/>
        <v>%</v>
      </c>
    </row>
    <row r="26" spans="2:6" hidden="1" x14ac:dyDescent="0.25">
      <c r="B26" s="68"/>
      <c r="C26" s="69"/>
      <c r="D26" s="69"/>
      <c r="E26" s="69"/>
      <c r="F26" s="24" t="str">
        <f t="shared" si="3"/>
        <v>%</v>
      </c>
    </row>
    <row r="27" spans="2:6" hidden="1" x14ac:dyDescent="0.25">
      <c r="B27" s="68"/>
      <c r="C27" s="69"/>
      <c r="D27" s="69"/>
      <c r="E27" s="69"/>
      <c r="F27" s="24" t="str">
        <f t="shared" si="3"/>
        <v>%</v>
      </c>
    </row>
    <row r="28" spans="2:6" hidden="1" x14ac:dyDescent="0.25">
      <c r="B28" s="44" t="s">
        <v>17</v>
      </c>
      <c r="C28" s="45">
        <f>++C29</f>
        <v>0</v>
      </c>
      <c r="D28" s="45">
        <f t="shared" ref="D28:E30" si="4">++D29</f>
        <v>0</v>
      </c>
      <c r="E28" s="45">
        <f t="shared" si="4"/>
        <v>0</v>
      </c>
      <c r="F28" s="46" t="str">
        <f t="shared" ref="F28:F29" si="5">IF(E28=0,"%",E28/D28)</f>
        <v>%</v>
      </c>
    </row>
    <row r="29" spans="2:6" hidden="1" x14ac:dyDescent="0.25">
      <c r="B29" s="11"/>
      <c r="C29" s="27">
        <v>0</v>
      </c>
      <c r="D29" s="27">
        <v>0</v>
      </c>
      <c r="E29" s="27">
        <v>0</v>
      </c>
      <c r="F29" s="24" t="str">
        <f t="shared" si="5"/>
        <v>%</v>
      </c>
    </row>
    <row r="30" spans="2:6" x14ac:dyDescent="0.25">
      <c r="B30" s="44" t="s">
        <v>16</v>
      </c>
      <c r="C30" s="45">
        <f>++C31</f>
        <v>0</v>
      </c>
      <c r="D30" s="45">
        <f t="shared" si="4"/>
        <v>71291266</v>
      </c>
      <c r="E30" s="45">
        <f t="shared" si="4"/>
        <v>47362694</v>
      </c>
      <c r="F30" s="46">
        <f t="shared" ref="F30:F31" si="6">IF(E30=0,"%",E30/D30)</f>
        <v>0.66435478926689284</v>
      </c>
    </row>
    <row r="31" spans="2:6" x14ac:dyDescent="0.25">
      <c r="B31" s="11" t="s">
        <v>37</v>
      </c>
      <c r="C31" s="27">
        <v>0</v>
      </c>
      <c r="D31" s="27">
        <v>71291266</v>
      </c>
      <c r="E31" s="27">
        <v>47362694</v>
      </c>
      <c r="F31" s="24">
        <f t="shared" si="6"/>
        <v>0.66435478926689284</v>
      </c>
    </row>
    <row r="32" spans="2:6" x14ac:dyDescent="0.25">
      <c r="B32" s="44" t="s">
        <v>15</v>
      </c>
      <c r="C32" s="45">
        <f>SUM(C33:C35)</f>
        <v>480474823</v>
      </c>
      <c r="D32" s="45">
        <f>SUM(D33:D35)</f>
        <v>820842754</v>
      </c>
      <c r="E32" s="45">
        <f>SUM(E33:E35)</f>
        <v>190258276.13</v>
      </c>
      <c r="F32" s="46">
        <f t="shared" ref="F32:F35" si="7">IF(E32=0,"%",E32/D32)</f>
        <v>0.23178407216590963</v>
      </c>
    </row>
    <row r="33" spans="2:6" x14ac:dyDescent="0.25">
      <c r="B33" s="11" t="s">
        <v>37</v>
      </c>
      <c r="C33" s="27">
        <v>480474823</v>
      </c>
      <c r="D33" s="27">
        <v>820842754</v>
      </c>
      <c r="E33" s="27">
        <v>190258276.13</v>
      </c>
      <c r="F33" s="24">
        <f t="shared" si="7"/>
        <v>0.23178407216590963</v>
      </c>
    </row>
    <row r="34" spans="2:6" hidden="1" x14ac:dyDescent="0.25">
      <c r="B34" s="70"/>
      <c r="C34" s="69"/>
      <c r="D34" s="69"/>
      <c r="E34" s="69"/>
      <c r="F34" s="24" t="str">
        <f t="shared" si="7"/>
        <v>%</v>
      </c>
    </row>
    <row r="35" spans="2:6" hidden="1" x14ac:dyDescent="0.25">
      <c r="B35" s="70"/>
      <c r="C35" s="69"/>
      <c r="D35" s="69"/>
      <c r="E35" s="69"/>
      <c r="F35" s="24" t="str">
        <f t="shared" si="7"/>
        <v>%</v>
      </c>
    </row>
    <row r="36" spans="2:6" x14ac:dyDescent="0.25">
      <c r="B36" s="47" t="s">
        <v>3</v>
      </c>
      <c r="C36" s="48">
        <f>+C9+C13+C15+C28+C30+C32</f>
        <v>1167209126</v>
      </c>
      <c r="D36" s="48">
        <f>+D9+D13+D15+D28+D30+D32</f>
        <v>2369651956</v>
      </c>
      <c r="E36" s="48">
        <f>+E9+E13+E15+E28+E30+E32</f>
        <v>1581978817.0299997</v>
      </c>
      <c r="F36" s="49">
        <f t="shared" ref="F36" si="8">IF(D36=0,"%",E36/D36)</f>
        <v>0.66759965024585233</v>
      </c>
    </row>
    <row r="37" spans="2:6" x14ac:dyDescent="0.25">
      <c r="B37" s="37" t="s">
        <v>42</v>
      </c>
    </row>
  </sheetData>
  <mergeCells count="1">
    <mergeCell ref="B5:F5"/>
  </mergeCells>
  <pageMargins left="0.7" right="0.7" top="0.75" bottom="0.75" header="0.3" footer="0.3"/>
  <pageSetup paperSize="9" scale="73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44"/>
  <sheetViews>
    <sheetView showGridLines="0" zoomScale="120" zoomScaleNormal="120" workbookViewId="0">
      <selection activeCell="B8" sqref="B8"/>
    </sheetView>
  </sheetViews>
  <sheetFormatPr baseColWidth="10" defaultRowHeight="15" x14ac:dyDescent="0.25"/>
  <cols>
    <col min="2" max="2" width="110.5703125" bestFit="1" customWidth="1"/>
    <col min="3" max="4" width="14.140625" bestFit="1" customWidth="1"/>
    <col min="5" max="5" width="15.7109375" customWidth="1"/>
    <col min="6" max="6" width="12.28515625" customWidth="1"/>
  </cols>
  <sheetData>
    <row r="5" spans="2:6" ht="60" customHeight="1" x14ac:dyDescent="0.25">
      <c r="B5" s="74" t="s">
        <v>47</v>
      </c>
      <c r="C5" s="74"/>
      <c r="D5" s="74"/>
      <c r="E5" s="74"/>
      <c r="F5" s="74"/>
    </row>
    <row r="7" spans="2:6" x14ac:dyDescent="0.25">
      <c r="E7" s="63"/>
      <c r="F7" s="65" t="s">
        <v>22</v>
      </c>
    </row>
    <row r="8" spans="2:6" ht="38.25" x14ac:dyDescent="0.25">
      <c r="B8" s="50" t="s">
        <v>4</v>
      </c>
      <c r="C8" s="50" t="s">
        <v>1</v>
      </c>
      <c r="D8" s="50" t="s">
        <v>2</v>
      </c>
      <c r="E8" s="52" t="s">
        <v>43</v>
      </c>
      <c r="F8" s="52" t="s">
        <v>5</v>
      </c>
    </row>
    <row r="9" spans="2:6" x14ac:dyDescent="0.25">
      <c r="B9" s="44" t="s">
        <v>20</v>
      </c>
      <c r="C9" s="45">
        <f>+C10</f>
        <v>0</v>
      </c>
      <c r="D9" s="45">
        <f t="shared" ref="D9:E9" si="0">+D10</f>
        <v>50817</v>
      </c>
      <c r="E9" s="45">
        <f t="shared" si="0"/>
        <v>0</v>
      </c>
      <c r="F9" s="46" t="str">
        <f t="shared" ref="F9:F43" si="1">IF(E9=0,"%",E9/D9)</f>
        <v>%</v>
      </c>
    </row>
    <row r="10" spans="2:6" x14ac:dyDescent="0.25">
      <c r="B10" s="26" t="s">
        <v>37</v>
      </c>
      <c r="C10" s="27">
        <v>0</v>
      </c>
      <c r="D10" s="27">
        <v>50817</v>
      </c>
      <c r="E10" s="27">
        <v>0</v>
      </c>
      <c r="F10" s="24" t="str">
        <f t="shared" si="1"/>
        <v>%</v>
      </c>
    </row>
    <row r="11" spans="2:6" x14ac:dyDescent="0.25">
      <c r="B11" s="44" t="s">
        <v>18</v>
      </c>
      <c r="C11" s="45">
        <f>+SUM(C12:C25)</f>
        <v>0</v>
      </c>
      <c r="D11" s="45">
        <f>+SUM(D12:D25)</f>
        <v>508147690</v>
      </c>
      <c r="E11" s="45">
        <f>+SUM(E12:E25)</f>
        <v>135776065.87</v>
      </c>
      <c r="F11" s="46">
        <f t="shared" ref="F11:F12" si="2">IF(E11=0,"%",E11/D11)</f>
        <v>0.26719803817272103</v>
      </c>
    </row>
    <row r="12" spans="2:6" x14ac:dyDescent="0.25">
      <c r="B12" s="26" t="s">
        <v>26</v>
      </c>
      <c r="C12" s="27">
        <v>0</v>
      </c>
      <c r="D12" s="27">
        <v>11592268</v>
      </c>
      <c r="E12" s="27">
        <v>2078785.47</v>
      </c>
      <c r="F12" s="24">
        <f t="shared" si="2"/>
        <v>0.17932517346907439</v>
      </c>
    </row>
    <row r="13" spans="2:6" x14ac:dyDescent="0.25">
      <c r="B13" s="25" t="s">
        <v>27</v>
      </c>
      <c r="C13" s="28">
        <v>0</v>
      </c>
      <c r="D13" s="28">
        <v>81585493</v>
      </c>
      <c r="E13" s="28">
        <v>19648399.169999998</v>
      </c>
      <c r="F13" s="35">
        <f t="shared" si="1"/>
        <v>0.24083202108002214</v>
      </c>
    </row>
    <row r="14" spans="2:6" x14ac:dyDescent="0.25">
      <c r="B14" s="25" t="s">
        <v>28</v>
      </c>
      <c r="C14" s="28">
        <v>0</v>
      </c>
      <c r="D14" s="28">
        <v>4260692</v>
      </c>
      <c r="E14" s="28">
        <v>694854.26</v>
      </c>
      <c r="F14" s="35">
        <f t="shared" si="1"/>
        <v>0.16308483692320402</v>
      </c>
    </row>
    <row r="15" spans="2:6" x14ac:dyDescent="0.25">
      <c r="B15" s="25" t="s">
        <v>29</v>
      </c>
      <c r="C15" s="28">
        <v>0</v>
      </c>
      <c r="D15" s="28">
        <v>294880</v>
      </c>
      <c r="E15" s="28">
        <v>2800</v>
      </c>
      <c r="F15" s="35">
        <f t="shared" si="1"/>
        <v>9.4953879544221378E-3</v>
      </c>
    </row>
    <row r="16" spans="2:6" x14ac:dyDescent="0.25">
      <c r="B16" s="25" t="s">
        <v>30</v>
      </c>
      <c r="C16" s="28">
        <v>0</v>
      </c>
      <c r="D16" s="28">
        <v>24179637</v>
      </c>
      <c r="E16" s="28">
        <v>4121609.7200000007</v>
      </c>
      <c r="F16" s="35">
        <f t="shared" si="1"/>
        <v>0.17045788239087298</v>
      </c>
    </row>
    <row r="17" spans="2:6" x14ac:dyDescent="0.25">
      <c r="B17" s="25" t="s">
        <v>31</v>
      </c>
      <c r="C17" s="28">
        <v>0</v>
      </c>
      <c r="D17" s="28">
        <v>19838568</v>
      </c>
      <c r="E17" s="28">
        <v>5544548.8799999999</v>
      </c>
      <c r="F17" s="35">
        <f t="shared" si="1"/>
        <v>0.27948332157845263</v>
      </c>
    </row>
    <row r="18" spans="2:6" x14ac:dyDescent="0.25">
      <c r="B18" s="25" t="s">
        <v>32</v>
      </c>
      <c r="C18" s="28">
        <v>0</v>
      </c>
      <c r="D18" s="28">
        <v>0</v>
      </c>
      <c r="E18" s="28">
        <v>0</v>
      </c>
      <c r="F18" s="35" t="str">
        <f t="shared" si="1"/>
        <v>%</v>
      </c>
    </row>
    <row r="19" spans="2:6" x14ac:dyDescent="0.25">
      <c r="B19" s="25" t="s">
        <v>33</v>
      </c>
      <c r="C19" s="28">
        <v>0</v>
      </c>
      <c r="D19" s="28">
        <v>11186173</v>
      </c>
      <c r="E19" s="28">
        <v>3759596.5099999993</v>
      </c>
      <c r="F19" s="35">
        <f t="shared" si="1"/>
        <v>0.33609318486313411</v>
      </c>
    </row>
    <row r="20" spans="2:6" x14ac:dyDescent="0.25">
      <c r="B20" s="25" t="s">
        <v>34</v>
      </c>
      <c r="C20" s="28">
        <v>0</v>
      </c>
      <c r="D20" s="28">
        <v>774055</v>
      </c>
      <c r="E20" s="28">
        <v>177764.45</v>
      </c>
      <c r="F20" s="35">
        <f t="shared" si="1"/>
        <v>0.22965351299326275</v>
      </c>
    </row>
    <row r="21" spans="2:6" x14ac:dyDescent="0.25">
      <c r="B21" s="25" t="s">
        <v>35</v>
      </c>
      <c r="C21" s="28">
        <v>0</v>
      </c>
      <c r="D21" s="28">
        <v>7276838</v>
      </c>
      <c r="E21" s="28">
        <v>1169436.5900000001</v>
      </c>
      <c r="F21" s="35">
        <f t="shared" si="1"/>
        <v>0.16070669568293264</v>
      </c>
    </row>
    <row r="22" spans="2:6" x14ac:dyDescent="0.25">
      <c r="B22" s="25" t="s">
        <v>38</v>
      </c>
      <c r="C22" s="28">
        <v>0</v>
      </c>
      <c r="D22" s="28">
        <v>319</v>
      </c>
      <c r="E22" s="28">
        <v>0</v>
      </c>
      <c r="F22" s="35" t="str">
        <f t="shared" si="1"/>
        <v>%</v>
      </c>
    </row>
    <row r="23" spans="2:6" x14ac:dyDescent="0.25">
      <c r="B23" s="25" t="s">
        <v>40</v>
      </c>
      <c r="C23" s="28">
        <v>0</v>
      </c>
      <c r="D23" s="28">
        <v>24422423</v>
      </c>
      <c r="E23" s="28">
        <v>3221044.45</v>
      </c>
      <c r="F23" s="35">
        <f t="shared" si="1"/>
        <v>0.13188881586401152</v>
      </c>
    </row>
    <row r="24" spans="2:6" x14ac:dyDescent="0.25">
      <c r="B24" s="25" t="s">
        <v>36</v>
      </c>
      <c r="C24" s="28">
        <v>0</v>
      </c>
      <c r="D24" s="28">
        <v>229235</v>
      </c>
      <c r="E24" s="28">
        <v>210920</v>
      </c>
      <c r="F24" s="35">
        <f t="shared" si="1"/>
        <v>0.92010382358714859</v>
      </c>
    </row>
    <row r="25" spans="2:6" x14ac:dyDescent="0.25">
      <c r="B25" s="25" t="s">
        <v>37</v>
      </c>
      <c r="C25" s="28">
        <v>0</v>
      </c>
      <c r="D25" s="28">
        <v>322507109</v>
      </c>
      <c r="E25" s="28">
        <v>95146306.370000005</v>
      </c>
      <c r="F25" s="35">
        <f t="shared" si="1"/>
        <v>0.29502080330886599</v>
      </c>
    </row>
    <row r="26" spans="2:6" x14ac:dyDescent="0.25">
      <c r="B26" s="44" t="s">
        <v>17</v>
      </c>
      <c r="C26" s="45">
        <f>SUM(C27:C28)</f>
        <v>0</v>
      </c>
      <c r="D26" s="45">
        <f t="shared" ref="D26:E26" si="3">SUM(D27:D28)</f>
        <v>0</v>
      </c>
      <c r="E26" s="45">
        <f t="shared" si="3"/>
        <v>0</v>
      </c>
      <c r="F26" s="46" t="str">
        <f t="shared" ref="F26:F27" si="4">IF(E26=0,"%",E26/D26)</f>
        <v>%</v>
      </c>
    </row>
    <row r="27" spans="2:6" x14ac:dyDescent="0.25">
      <c r="B27" s="25" t="s">
        <v>24</v>
      </c>
      <c r="C27" s="28">
        <v>0</v>
      </c>
      <c r="D27" s="28">
        <v>0</v>
      </c>
      <c r="E27" s="28">
        <v>0</v>
      </c>
      <c r="F27" s="35" t="str">
        <f t="shared" si="4"/>
        <v>%</v>
      </c>
    </row>
    <row r="28" spans="2:6" x14ac:dyDescent="0.25">
      <c r="B28" s="66" t="s">
        <v>25</v>
      </c>
      <c r="C28" s="67">
        <v>0</v>
      </c>
      <c r="D28" s="67">
        <v>0</v>
      </c>
      <c r="E28" s="67">
        <v>0</v>
      </c>
      <c r="F28" s="35" t="str">
        <f t="shared" si="1"/>
        <v>%</v>
      </c>
    </row>
    <row r="29" spans="2:6" x14ac:dyDescent="0.25">
      <c r="B29" s="44" t="s">
        <v>16</v>
      </c>
      <c r="C29" s="45">
        <f>+C30</f>
        <v>0</v>
      </c>
      <c r="D29" s="45">
        <f t="shared" ref="D29:E29" si="5">+D30</f>
        <v>49125</v>
      </c>
      <c r="E29" s="45">
        <f t="shared" si="5"/>
        <v>37425</v>
      </c>
      <c r="F29" s="46">
        <f t="shared" si="1"/>
        <v>0.76183206106870227</v>
      </c>
    </row>
    <row r="30" spans="2:6" x14ac:dyDescent="0.25">
      <c r="B30" s="25" t="s">
        <v>37</v>
      </c>
      <c r="C30" s="28">
        <v>0</v>
      </c>
      <c r="D30" s="28">
        <v>49125</v>
      </c>
      <c r="E30" s="28">
        <v>37425</v>
      </c>
      <c r="F30" s="35">
        <f t="shared" si="1"/>
        <v>0.76183206106870227</v>
      </c>
    </row>
    <row r="31" spans="2:6" x14ac:dyDescent="0.25">
      <c r="B31" s="44" t="s">
        <v>15</v>
      </c>
      <c r="C31" s="45">
        <f>+SUM(C32:C42)</f>
        <v>0</v>
      </c>
      <c r="D31" s="45">
        <f>+SUM(D32:D42)</f>
        <v>42445822</v>
      </c>
      <c r="E31" s="45">
        <f>+SUM(E32:E42)</f>
        <v>2870098.26</v>
      </c>
      <c r="F31" s="46">
        <f t="shared" si="1"/>
        <v>6.7617921500024186E-2</v>
      </c>
    </row>
    <row r="32" spans="2:6" x14ac:dyDescent="0.25">
      <c r="B32" s="26" t="s">
        <v>26</v>
      </c>
      <c r="C32" s="27">
        <v>0</v>
      </c>
      <c r="D32" s="27">
        <v>907200</v>
      </c>
      <c r="E32" s="27">
        <v>0</v>
      </c>
      <c r="F32" s="24" t="str">
        <f t="shared" si="1"/>
        <v>%</v>
      </c>
    </row>
    <row r="33" spans="2:6" x14ac:dyDescent="0.25">
      <c r="B33" s="25" t="s">
        <v>27</v>
      </c>
      <c r="C33" s="28">
        <v>0</v>
      </c>
      <c r="D33" s="28">
        <v>1332523</v>
      </c>
      <c r="E33" s="28">
        <v>27200</v>
      </c>
      <c r="F33" s="35">
        <f>IF(E33=0,"%",E33/D33)</f>
        <v>2.0412405639527422E-2</v>
      </c>
    </row>
    <row r="34" spans="2:6" x14ac:dyDescent="0.25">
      <c r="B34" s="25" t="s">
        <v>28</v>
      </c>
      <c r="C34" s="28">
        <v>0</v>
      </c>
      <c r="D34" s="28">
        <v>93921</v>
      </c>
      <c r="E34" s="28">
        <v>0</v>
      </c>
      <c r="F34" s="35" t="str">
        <f t="shared" ref="F34" si="6">IF(E34=0,"%",E34/D34)</f>
        <v>%</v>
      </c>
    </row>
    <row r="35" spans="2:6" x14ac:dyDescent="0.25">
      <c r="B35" s="25" t="s">
        <v>29</v>
      </c>
      <c r="C35" s="28">
        <v>0</v>
      </c>
      <c r="D35" s="28">
        <v>3327</v>
      </c>
      <c r="E35" s="28">
        <v>0</v>
      </c>
      <c r="F35" s="35" t="str">
        <f t="shared" si="1"/>
        <v>%</v>
      </c>
    </row>
    <row r="36" spans="2:6" x14ac:dyDescent="0.25">
      <c r="B36" s="25" t="s">
        <v>30</v>
      </c>
      <c r="C36" s="28">
        <v>0</v>
      </c>
      <c r="D36" s="28">
        <v>2274759</v>
      </c>
      <c r="E36" s="28">
        <v>225374</v>
      </c>
      <c r="F36" s="35">
        <f t="shared" si="1"/>
        <v>9.9075990027954614E-2</v>
      </c>
    </row>
    <row r="37" spans="2:6" x14ac:dyDescent="0.25">
      <c r="B37" s="25" t="s">
        <v>31</v>
      </c>
      <c r="C37" s="28">
        <v>0</v>
      </c>
      <c r="D37" s="28">
        <v>1023199</v>
      </c>
      <c r="E37" s="28">
        <v>146300</v>
      </c>
      <c r="F37" s="35">
        <f t="shared" si="1"/>
        <v>0.14298293880271579</v>
      </c>
    </row>
    <row r="38" spans="2:6" x14ac:dyDescent="0.25">
      <c r="B38" s="25" t="s">
        <v>33</v>
      </c>
      <c r="C38" s="28">
        <v>0</v>
      </c>
      <c r="D38" s="28">
        <v>4173551</v>
      </c>
      <c r="E38" s="28">
        <v>807805</v>
      </c>
      <c r="F38" s="35">
        <f t="shared" si="1"/>
        <v>0.19355340332489049</v>
      </c>
    </row>
    <row r="39" spans="2:6" x14ac:dyDescent="0.25">
      <c r="B39" s="25" t="s">
        <v>35</v>
      </c>
      <c r="C39" s="28">
        <v>0</v>
      </c>
      <c r="D39" s="28">
        <v>133812</v>
      </c>
      <c r="E39" s="28">
        <v>0</v>
      </c>
      <c r="F39" s="35" t="str">
        <f t="shared" si="1"/>
        <v>%</v>
      </c>
    </row>
    <row r="40" spans="2:6" x14ac:dyDescent="0.25">
      <c r="B40" s="25" t="s">
        <v>40</v>
      </c>
      <c r="C40" s="28">
        <v>0</v>
      </c>
      <c r="D40" s="28">
        <v>2361470</v>
      </c>
      <c r="E40" s="28">
        <v>0</v>
      </c>
      <c r="F40" s="35" t="str">
        <f t="shared" si="1"/>
        <v>%</v>
      </c>
    </row>
    <row r="41" spans="2:6" x14ac:dyDescent="0.25">
      <c r="B41" s="25" t="s">
        <v>36</v>
      </c>
      <c r="C41" s="28">
        <v>0</v>
      </c>
      <c r="D41" s="28">
        <v>0</v>
      </c>
      <c r="E41" s="28">
        <v>0</v>
      </c>
      <c r="F41" s="35" t="str">
        <f t="shared" ref="F41" si="7">IF(E41=0,"%",E41/D41)</f>
        <v>%</v>
      </c>
    </row>
    <row r="42" spans="2:6" x14ac:dyDescent="0.25">
      <c r="B42" s="25" t="s">
        <v>37</v>
      </c>
      <c r="C42" s="28">
        <v>0</v>
      </c>
      <c r="D42" s="28">
        <v>30142060</v>
      </c>
      <c r="E42" s="28">
        <v>1663419.2599999998</v>
      </c>
      <c r="F42" s="35">
        <f t="shared" si="1"/>
        <v>5.5185984634096005E-2</v>
      </c>
    </row>
    <row r="43" spans="2:6" x14ac:dyDescent="0.25">
      <c r="B43" s="47" t="s">
        <v>3</v>
      </c>
      <c r="C43" s="48">
        <f>+C31+C29+C26+C11</f>
        <v>0</v>
      </c>
      <c r="D43" s="48">
        <f t="shared" ref="D43:E43" si="8">+D31+D29+D26+D11</f>
        <v>550642637</v>
      </c>
      <c r="E43" s="48">
        <f t="shared" si="8"/>
        <v>138683589.13</v>
      </c>
      <c r="F43" s="49">
        <f t="shared" si="1"/>
        <v>0.25185770191275614</v>
      </c>
    </row>
    <row r="44" spans="2:6" x14ac:dyDescent="0.25">
      <c r="B44" s="37" t="s">
        <v>42</v>
      </c>
    </row>
  </sheetData>
  <mergeCells count="1">
    <mergeCell ref="B5:F5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17"/>
  <sheetViews>
    <sheetView showGridLines="0" zoomScale="120" zoomScaleNormal="120" workbookViewId="0">
      <selection activeCell="B8" sqref="B8"/>
    </sheetView>
  </sheetViews>
  <sheetFormatPr baseColWidth="10" defaultRowHeight="15" x14ac:dyDescent="0.25"/>
  <cols>
    <col min="1" max="1" width="2.42578125" customWidth="1"/>
    <col min="2" max="2" width="85.28515625" bestFit="1" customWidth="1"/>
    <col min="5" max="5" width="15.7109375" customWidth="1"/>
    <col min="6" max="6" width="12.28515625" customWidth="1"/>
  </cols>
  <sheetData>
    <row r="5" spans="2:6" ht="60" customHeight="1" x14ac:dyDescent="0.25">
      <c r="B5" s="75" t="s">
        <v>48</v>
      </c>
      <c r="C5" s="75"/>
      <c r="D5" s="75"/>
      <c r="E5" s="75"/>
      <c r="F5" s="75"/>
    </row>
    <row r="8" spans="2:6" ht="38.25" x14ac:dyDescent="0.25">
      <c r="B8" s="50" t="s">
        <v>4</v>
      </c>
      <c r="C8" s="50" t="s">
        <v>1</v>
      </c>
      <c r="D8" s="50" t="s">
        <v>2</v>
      </c>
      <c r="E8" s="52" t="s">
        <v>43</v>
      </c>
      <c r="F8" s="52" t="s">
        <v>5</v>
      </c>
    </row>
    <row r="9" spans="2:6" x14ac:dyDescent="0.25">
      <c r="B9" s="44" t="s">
        <v>21</v>
      </c>
      <c r="C9" s="45">
        <f>SUM(C10:C12)</f>
        <v>0</v>
      </c>
      <c r="D9" s="45">
        <f t="shared" ref="D9:E9" si="0">SUM(D10:D12)</f>
        <v>2264667</v>
      </c>
      <c r="E9" s="45">
        <f t="shared" si="0"/>
        <v>0</v>
      </c>
      <c r="F9" s="46" t="str">
        <f t="shared" ref="F9:F16" si="1">IF(E9=0,"%",E9/D9)</f>
        <v>%</v>
      </c>
    </row>
    <row r="10" spans="2:6" x14ac:dyDescent="0.25">
      <c r="B10" s="25" t="s">
        <v>26</v>
      </c>
      <c r="C10" s="28">
        <v>0</v>
      </c>
      <c r="D10" s="28">
        <v>238923</v>
      </c>
      <c r="E10" s="28">
        <v>0</v>
      </c>
      <c r="F10" s="35" t="str">
        <f t="shared" si="1"/>
        <v>%</v>
      </c>
    </row>
    <row r="11" spans="2:6" x14ac:dyDescent="0.25">
      <c r="B11" s="71" t="s">
        <v>27</v>
      </c>
      <c r="C11" s="72">
        <v>0</v>
      </c>
      <c r="D11" s="72">
        <v>1368036</v>
      </c>
      <c r="E11" s="72">
        <v>0</v>
      </c>
      <c r="F11" s="73" t="str">
        <f t="shared" si="1"/>
        <v>%</v>
      </c>
    </row>
    <row r="12" spans="2:6" x14ac:dyDescent="0.25">
      <c r="B12" s="54" t="s">
        <v>40</v>
      </c>
      <c r="C12" s="29">
        <v>0</v>
      </c>
      <c r="D12" s="29">
        <v>657708</v>
      </c>
      <c r="E12" s="29">
        <v>0</v>
      </c>
      <c r="F12" s="36" t="str">
        <f t="shared" si="1"/>
        <v>%</v>
      </c>
    </row>
    <row r="13" spans="2:6" hidden="1" x14ac:dyDescent="0.25">
      <c r="B13" s="44" t="s">
        <v>15</v>
      </c>
      <c r="C13" s="45">
        <f>SUM(C14:C15)</f>
        <v>0</v>
      </c>
      <c r="D13" s="45">
        <f t="shared" ref="D13:E13" si="2">SUM(D14:D15)</f>
        <v>0</v>
      </c>
      <c r="E13" s="45">
        <f t="shared" si="2"/>
        <v>0</v>
      </c>
      <c r="F13" s="55" t="str">
        <f t="shared" si="1"/>
        <v>%</v>
      </c>
    </row>
    <row r="14" spans="2:6" hidden="1" x14ac:dyDescent="0.25">
      <c r="B14" s="25" t="s">
        <v>26</v>
      </c>
      <c r="C14" s="28">
        <v>0</v>
      </c>
      <c r="D14" s="28">
        <v>0</v>
      </c>
      <c r="E14" s="28">
        <v>0</v>
      </c>
      <c r="F14" s="35" t="str">
        <f t="shared" si="1"/>
        <v>%</v>
      </c>
    </row>
    <row r="15" spans="2:6" hidden="1" x14ac:dyDescent="0.25">
      <c r="B15" s="54" t="s">
        <v>27</v>
      </c>
      <c r="C15" s="29">
        <v>0</v>
      </c>
      <c r="D15" s="29">
        <v>0</v>
      </c>
      <c r="E15" s="29">
        <v>0</v>
      </c>
      <c r="F15" s="36" t="str">
        <f t="shared" si="1"/>
        <v>%</v>
      </c>
    </row>
    <row r="16" spans="2:6" x14ac:dyDescent="0.25">
      <c r="B16" s="47" t="s">
        <v>3</v>
      </c>
      <c r="C16" s="48">
        <f>+C13+C9</f>
        <v>0</v>
      </c>
      <c r="D16" s="48">
        <f t="shared" ref="D16:E16" si="3">+D13+D9</f>
        <v>2264667</v>
      </c>
      <c r="E16" s="48">
        <f t="shared" si="3"/>
        <v>0</v>
      </c>
      <c r="F16" s="49" t="str">
        <f t="shared" si="1"/>
        <v>%</v>
      </c>
    </row>
    <row r="17" spans="2:2" x14ac:dyDescent="0.25">
      <c r="B17" s="37" t="s">
        <v>42</v>
      </c>
    </row>
  </sheetData>
  <mergeCells count="1">
    <mergeCell ref="B5:F5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TODA FUENTE</vt:lpstr>
      <vt:lpstr>RO</vt:lpstr>
      <vt:lpstr>RDR</vt:lpstr>
      <vt:lpstr>ROOC</vt:lpstr>
      <vt:lpstr>ROCC</vt:lpstr>
      <vt:lpstr>DYT</vt:lpstr>
      <vt:lpstr>RD</vt:lpstr>
      <vt:lpstr>RDR!Área_de_impresión</vt:lpstr>
      <vt:lpstr>RO!Área_de_impresión</vt:lpstr>
      <vt:lpstr>ROCC!Área_de_impresión</vt:lpstr>
      <vt:lpstr>ROOC!Área_de_impresión</vt:lpstr>
      <vt:lpstr>'TODA FUENTE'!Área_de_impresión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DAMIAN VICENTE GALLO</dc:creator>
  <cp:lastModifiedBy>DAMIAN VICENTE GALLO</cp:lastModifiedBy>
  <cp:lastPrinted>2014-05-15T18:05:16Z</cp:lastPrinted>
  <dcterms:created xsi:type="dcterms:W3CDTF">2013-07-12T22:51:31Z</dcterms:created>
  <dcterms:modified xsi:type="dcterms:W3CDTF">2022-06-17T20:53:18Z</dcterms:modified>
</cp:coreProperties>
</file>