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ño 2022\5.- Informacion Portal MINSA - Transparencia\PpR - Pliego MINSA 2022\7. Julio - 2022 - W\"/>
    </mc:Choice>
  </mc:AlternateContent>
  <bookViews>
    <workbookView xWindow="30" yWindow="30" windowWidth="28770" windowHeight="15570"/>
  </bookViews>
  <sheets>
    <sheet name="TODA FUENTE" sheetId="1" r:id="rId1"/>
    <sheet name="RO" sheetId="2" r:id="rId2"/>
    <sheet name="RDR" sheetId="3" r:id="rId3"/>
    <sheet name="ROOC" sheetId="4" state="hidden" r:id="rId4"/>
    <sheet name="ROCC" sheetId="8" r:id="rId5"/>
    <sheet name="DYT" sheetId="5" r:id="rId6"/>
    <sheet name="RD" sheetId="7" r:id="rId7"/>
  </sheets>
  <definedNames>
    <definedName name="_xlnm.Print_Area" localSheetId="2">RDR!$B$5:$F$51</definedName>
    <definedName name="_xlnm.Print_Area" localSheetId="1">RO!$B$5:$F$88</definedName>
    <definedName name="_xlnm.Print_Area" localSheetId="4">ROCC!$B$5:$F$37</definedName>
    <definedName name="_xlnm.Print_Area" localSheetId="3">ROOC!$B$2:$F$10</definedName>
    <definedName name="_xlnm.Print_Area" localSheetId="0">'TODA FUENTE'!$B$5:$F$88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3" l="1"/>
  <c r="C30" i="3"/>
  <c r="D30" i="3"/>
  <c r="E30" i="3"/>
  <c r="E70" i="1"/>
  <c r="D70" i="1"/>
  <c r="C70" i="1"/>
  <c r="E9" i="8" l="1"/>
  <c r="D9" i="8"/>
  <c r="C9" i="8"/>
  <c r="F86" i="2" l="1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1" i="2"/>
  <c r="F69" i="2"/>
  <c r="F68" i="2"/>
  <c r="F67" i="2"/>
  <c r="F66" i="2"/>
  <c r="F65" i="2"/>
  <c r="F64" i="2"/>
  <c r="F63" i="2"/>
  <c r="F62" i="2"/>
  <c r="F60" i="2"/>
  <c r="F59" i="2"/>
  <c r="F58" i="2"/>
  <c r="F57" i="2"/>
  <c r="F56" i="2"/>
  <c r="F55" i="2"/>
  <c r="F54" i="2"/>
  <c r="F53" i="2"/>
  <c r="F52" i="2"/>
  <c r="F51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4" i="2"/>
  <c r="F33" i="2"/>
  <c r="F32" i="2"/>
  <c r="F31" i="2"/>
  <c r="F30" i="2"/>
  <c r="F29" i="2"/>
  <c r="F28" i="2"/>
  <c r="F27" i="2"/>
  <c r="F26" i="2"/>
  <c r="F25" i="2"/>
  <c r="F24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1" i="1"/>
  <c r="F70" i="1"/>
  <c r="F69" i="1"/>
  <c r="F68" i="1"/>
  <c r="F66" i="1"/>
  <c r="F65" i="1"/>
  <c r="F64" i="1"/>
  <c r="F63" i="1"/>
  <c r="F62" i="1"/>
  <c r="F61" i="1"/>
  <c r="F60" i="1"/>
  <c r="F58" i="1"/>
  <c r="F57" i="1"/>
  <c r="F56" i="1"/>
  <c r="F55" i="1"/>
  <c r="F54" i="1"/>
  <c r="F53" i="1"/>
  <c r="F52" i="1"/>
  <c r="F51" i="1"/>
  <c r="F50" i="1"/>
  <c r="F49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1" i="1"/>
  <c r="F30" i="1"/>
  <c r="F29" i="1"/>
  <c r="F28" i="1"/>
  <c r="F27" i="1"/>
  <c r="F26" i="1"/>
  <c r="F25" i="1"/>
  <c r="F24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11" i="7" l="1"/>
  <c r="F19" i="5"/>
  <c r="C25" i="5"/>
  <c r="D25" i="5"/>
  <c r="E25" i="5"/>
  <c r="C48" i="1"/>
  <c r="D48" i="1"/>
  <c r="E48" i="1"/>
  <c r="F48" i="1" s="1"/>
  <c r="E13" i="8" l="1"/>
  <c r="D13" i="8"/>
  <c r="C13" i="8"/>
  <c r="F31" i="8"/>
  <c r="F27" i="8"/>
  <c r="F26" i="8"/>
  <c r="F25" i="8"/>
  <c r="F24" i="8"/>
  <c r="F23" i="8"/>
  <c r="F22" i="8"/>
  <c r="F21" i="8"/>
  <c r="F20" i="8"/>
  <c r="F19" i="8"/>
  <c r="F18" i="8"/>
  <c r="F17" i="8"/>
  <c r="F14" i="8"/>
  <c r="F12" i="8"/>
  <c r="F11" i="8"/>
  <c r="C50" i="2"/>
  <c r="D50" i="2"/>
  <c r="E50" i="2"/>
  <c r="C23" i="1"/>
  <c r="D23" i="1"/>
  <c r="E23" i="1"/>
  <c r="F23" i="1" s="1"/>
  <c r="F50" i="2" l="1"/>
  <c r="F39" i="5"/>
  <c r="E15" i="8"/>
  <c r="D15" i="8"/>
  <c r="C15" i="8"/>
  <c r="E32" i="8"/>
  <c r="D32" i="8"/>
  <c r="C32" i="8"/>
  <c r="F35" i="8"/>
  <c r="F34" i="8"/>
  <c r="C28" i="8"/>
  <c r="D28" i="8"/>
  <c r="E28" i="8"/>
  <c r="F28" i="8" s="1"/>
  <c r="F29" i="8"/>
  <c r="F49" i="3"/>
  <c r="F48" i="3"/>
  <c r="F47" i="3"/>
  <c r="F46" i="3"/>
  <c r="F45" i="3"/>
  <c r="F44" i="3"/>
  <c r="F43" i="3"/>
  <c r="F42" i="3"/>
  <c r="F40" i="3"/>
  <c r="F39" i="3"/>
  <c r="F38" i="3"/>
  <c r="F37" i="3"/>
  <c r="E41" i="3"/>
  <c r="D41" i="3"/>
  <c r="F32" i="3"/>
  <c r="F41" i="3" l="1"/>
  <c r="F16" i="5" l="1"/>
  <c r="E30" i="8"/>
  <c r="D30" i="8"/>
  <c r="D36" i="8" s="1"/>
  <c r="C30" i="8"/>
  <c r="C36" i="8" s="1"/>
  <c r="F13" i="8" l="1"/>
  <c r="E36" i="8"/>
  <c r="F30" i="8"/>
  <c r="F34" i="5"/>
  <c r="F27" i="5"/>
  <c r="F36" i="3"/>
  <c r="F26" i="5" l="1"/>
  <c r="C32" i="1"/>
  <c r="D32" i="1"/>
  <c r="E32" i="1"/>
  <c r="F32" i="1" s="1"/>
  <c r="F25" i="5" l="1"/>
  <c r="F33" i="8"/>
  <c r="F16" i="8"/>
  <c r="F32" i="8" l="1"/>
  <c r="F15" i="8"/>
  <c r="C72" i="2"/>
  <c r="F36" i="8" l="1"/>
  <c r="F17" i="5" l="1"/>
  <c r="F11" i="3" l="1"/>
  <c r="F15" i="7" l="1"/>
  <c r="F14" i="7"/>
  <c r="E13" i="7"/>
  <c r="D13" i="7"/>
  <c r="C13" i="7"/>
  <c r="E28" i="5"/>
  <c r="D28" i="5"/>
  <c r="C28" i="5"/>
  <c r="C35" i="3"/>
  <c r="D35" i="3"/>
  <c r="E35" i="3"/>
  <c r="E70" i="2"/>
  <c r="F70" i="2" s="1"/>
  <c r="D70" i="2"/>
  <c r="C70" i="2"/>
  <c r="F13" i="7" l="1"/>
  <c r="F33" i="3"/>
  <c r="F35" i="5" l="1"/>
  <c r="F32" i="5"/>
  <c r="F29" i="5"/>
  <c r="F28" i="5"/>
  <c r="C35" i="2"/>
  <c r="D35" i="2"/>
  <c r="E35" i="2"/>
  <c r="F35" i="2" l="1"/>
  <c r="E11" i="5"/>
  <c r="D11" i="5"/>
  <c r="C11" i="5"/>
  <c r="E9" i="5"/>
  <c r="D9" i="5"/>
  <c r="C9" i="5"/>
  <c r="E61" i="2"/>
  <c r="D61" i="2"/>
  <c r="C61" i="2"/>
  <c r="E59" i="1"/>
  <c r="D59" i="1"/>
  <c r="C59" i="1"/>
  <c r="C72" i="1"/>
  <c r="D72" i="1"/>
  <c r="E72" i="1"/>
  <c r="F72" i="1" s="1"/>
  <c r="F59" i="1" l="1"/>
  <c r="F61" i="2"/>
  <c r="F15" i="5"/>
  <c r="F14" i="5"/>
  <c r="F13" i="5"/>
  <c r="F12" i="5"/>
  <c r="F11" i="5"/>
  <c r="F34" i="3" l="1"/>
  <c r="E9" i="7" l="1"/>
  <c r="E16" i="7" s="1"/>
  <c r="D9" i="7"/>
  <c r="D16" i="7" s="1"/>
  <c r="C9" i="7"/>
  <c r="C16" i="7" s="1"/>
  <c r="F31" i="3"/>
  <c r="F29" i="3"/>
  <c r="F28" i="3"/>
  <c r="F27" i="3"/>
  <c r="F26" i="3"/>
  <c r="F25" i="3"/>
  <c r="F23" i="3"/>
  <c r="F22" i="3"/>
  <c r="F21" i="3"/>
  <c r="F20" i="3"/>
  <c r="F19" i="3"/>
  <c r="F18" i="3"/>
  <c r="F17" i="3"/>
  <c r="F15" i="3"/>
  <c r="F13" i="3"/>
  <c r="F12" i="3"/>
  <c r="F10" i="3"/>
  <c r="F33" i="5" l="1"/>
  <c r="F30" i="3" l="1"/>
  <c r="F35" i="3"/>
  <c r="D72" i="2"/>
  <c r="E72" i="2"/>
  <c r="F72" i="2" s="1"/>
  <c r="F12" i="7"/>
  <c r="F10" i="7"/>
  <c r="F40" i="5" l="1"/>
  <c r="C30" i="5" l="1"/>
  <c r="C41" i="5" s="1"/>
  <c r="D30" i="5"/>
  <c r="D41" i="5" s="1"/>
  <c r="E30" i="5"/>
  <c r="E41" i="5" s="1"/>
  <c r="F38" i="5" l="1"/>
  <c r="F24" i="5" l="1"/>
  <c r="F10" i="8" l="1"/>
  <c r="F37" i="5" l="1"/>
  <c r="F36" i="5"/>
  <c r="F31" i="5"/>
  <c r="F23" i="5"/>
  <c r="F22" i="5"/>
  <c r="F21" i="5"/>
  <c r="F20" i="5"/>
  <c r="F18" i="5"/>
  <c r="F10" i="5"/>
  <c r="E9" i="3" l="1"/>
  <c r="D9" i="3"/>
  <c r="C9" i="3"/>
  <c r="F9" i="3" l="1"/>
  <c r="F9" i="5"/>
  <c r="F9" i="8"/>
  <c r="F30" i="5"/>
  <c r="F41" i="5"/>
  <c r="E14" i="3"/>
  <c r="D14" i="3"/>
  <c r="C14" i="3"/>
  <c r="F14" i="3" l="1"/>
  <c r="F16" i="7" l="1"/>
  <c r="F9" i="7"/>
  <c r="E6" i="4"/>
  <c r="E9" i="4" s="1"/>
  <c r="D6" i="4"/>
  <c r="D9" i="4" s="1"/>
  <c r="C6" i="4"/>
  <c r="C9" i="4" s="1"/>
  <c r="C41" i="3"/>
  <c r="E16" i="3"/>
  <c r="D16" i="3"/>
  <c r="C16" i="3"/>
  <c r="E23" i="2"/>
  <c r="D23" i="2"/>
  <c r="C23" i="2"/>
  <c r="E9" i="2"/>
  <c r="D9" i="2"/>
  <c r="C9" i="2"/>
  <c r="E9" i="1"/>
  <c r="D9" i="1"/>
  <c r="D87" i="1" s="1"/>
  <c r="C9" i="1"/>
  <c r="C87" i="1" s="1"/>
  <c r="F9" i="2" l="1"/>
  <c r="F23" i="2"/>
  <c r="E87" i="1"/>
  <c r="F87" i="1" s="1"/>
  <c r="F9" i="1"/>
  <c r="E50" i="3"/>
  <c r="D50" i="3"/>
  <c r="D87" i="2"/>
  <c r="E87" i="2"/>
  <c r="C87" i="2"/>
  <c r="C50" i="3"/>
  <c r="F16" i="3"/>
  <c r="F9" i="4"/>
  <c r="F8" i="4"/>
  <c r="F7" i="4"/>
  <c r="F6" i="4"/>
  <c r="F87" i="2" l="1"/>
  <c r="F50" i="3"/>
</calcChain>
</file>

<file path=xl/sharedStrings.xml><?xml version="1.0" encoding="utf-8"?>
<sst xmlns="http://schemas.openxmlformats.org/spreadsheetml/2006/main" count="282" uniqueCount="49">
  <si>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</si>
  <si>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</si>
  <si>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</si>
  <si>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</si>
  <si>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</si>
  <si>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</si>
  <si>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Fuente:  Base de Datos MEF al cierre del mes de Enero</t>
  </si>
  <si>
    <t>DEVENGADO
AL 31.01.17</t>
  </si>
  <si>
    <t>EJECUCION DE LOS PROGRAMAS PRESUPUESTALES AL MES DE ENERO DEL AÑO FISCAL 2017 DEL PLIEGO 011 MINSA - ROOC</t>
  </si>
  <si>
    <t>6-26: ADQUISICION DE ACTIVOS NO FINANCIEROS</t>
  </si>
  <si>
    <t>5-25: OTROS GASTOS</t>
  </si>
  <si>
    <t>5-24: DONACIONES Y TRANSFERENCIAS</t>
  </si>
  <si>
    <t>5-23: BIENES Y SERVICIOS</t>
  </si>
  <si>
    <t>5-22: PENSIONES Y OTRAS PRESTACIONES SOCIALES</t>
  </si>
  <si>
    <t>5-21: PERSONAL Y OBLIGACIONES SOCIALES</t>
  </si>
  <si>
    <t>6-2.6. ADQUISICION DE ACTIVOS NO FINANCIEROS</t>
  </si>
  <si>
    <t>5-2.5. OTROS GASTOS</t>
  </si>
  <si>
    <t>5-2.4. DONACIONES Y TRANSFERENCIAS</t>
  </si>
  <si>
    <t>5-2.3. BIENES Y SERVICIOS</t>
  </si>
  <si>
    <t>5-2.2. PENSIONES Y OTRAS PRESTACIONES SOCIALES</t>
  </si>
  <si>
    <t>5-2.1. PERSONAL Y OBLIGACIONES SOCIALES</t>
  </si>
  <si>
    <t xml:space="preserve">5-2.3: BIENES Y SERVICIOS </t>
  </si>
  <si>
    <t>(EN SOLES)</t>
  </si>
  <si>
    <t>6-24: DONACIONES Y TRANSFERENCIAS</t>
  </si>
  <si>
    <t>0104  REDUCCION DE LA MORTALIDAD POR EMERGENCIAS Y URGENCIAS MEDICAS</t>
  </si>
  <si>
    <t>9002: ASIGNACIONES PRESUPUESTARIAS QUE NO RESULTAN EN PRODUCTOS</t>
  </si>
  <si>
    <t>0001.PROGRAMA ARTICULADO NUTRICIONAL</t>
  </si>
  <si>
    <t>0002.SALUD MATERNO NEONATAL</t>
  </si>
  <si>
    <t>0016.TBC-VIH/SIDA</t>
  </si>
  <si>
    <t>0017.ENFERMEDADES METAXENICAS Y ZOONOSIS</t>
  </si>
  <si>
    <t>0018.ENFERMEDADES NO TRANSMISIBLES</t>
  </si>
  <si>
    <t>0024.PREVENCION Y CONTROL DEL CANCER</t>
  </si>
  <si>
    <t>0068.REDUCCION DE VULNERABILIDAD Y ATENCION DE EMERGENCIAS POR DESASTRES</t>
  </si>
  <si>
    <t>0104.REDUCCION DE LA MORTALIDAD POR EMERGENCIAS Y URGENCIAS MEDICAS</t>
  </si>
  <si>
    <t>0129.PREVENCION Y MANEJO DE CONDICIONES SECUNDARIAS DE SALUD EN PERSONAS CON DISCAPACIDAD</t>
  </si>
  <si>
    <t>0131.CONTROL Y PREVENCION EN SALUD MENTAL</t>
  </si>
  <si>
    <t>9001.ACCIONES CENTRALES</t>
  </si>
  <si>
    <t>9002.ASIGNACIONES PRESUPUESTARIAS QUE NO RESULTAN EN PRODUCTOS</t>
  </si>
  <si>
    <t>0137.DESARROLLO DE LA CIENCIA, TECNOLOGIA E INNOVACION TECNOLOGICA</t>
  </si>
  <si>
    <t>1002.PRODUCTOS ESPECIFICOS PARA REDUCCION DE LA VIOLENCIA CONTRA LA MUJER</t>
  </si>
  <si>
    <t>1001.PRODUCTOS ESPECIFICOS PARA DESARROLLO INFANTIL TEMPRANO</t>
  </si>
  <si>
    <t>EJECUCION DE LOS PROGRAMAS PRESUPUESTALES AL MES DE JULIO
DEL AÑO FISCAL 2022 DEL PLIEGO 011 MINSA - TODA FUENTE</t>
  </si>
  <si>
    <t>DEVENGADO
AL 31.07.22</t>
  </si>
  <si>
    <t>Fuente: Reporte SIAF Operaciones en Linea al 31 de Julio del 2022</t>
  </si>
  <si>
    <t>EJECUCION DE LOS PROGRAMAS PRESUPUESTALES AL MES DE JULIO
DEL AÑO FISCAL 2022 DEL PLIEGO 011 MINSA - RECURSOS ORDINARIOS</t>
  </si>
  <si>
    <t>EJECUCION DE LOS PROGRAMAS PRESUPUESTALES AL MES DE JULIO
DEL AÑO FISCAL 2022 DEL PLIEGO 011 MINSA - RECURSOS DIRECTAMENTE RECAUDADOS</t>
  </si>
  <si>
    <t>EJECUCION DE LOS PROGRAMAS PRESUPUESTALES AL MES DE JULIO
DEL AÑO FISCAL 2022 DEL PLIEGO 011 MINSA - ROOC</t>
  </si>
  <si>
    <t>EJECUCION DE LOS PROGRAMAS PRESUPUESTALES AL MES DE JULIO
DEL AÑO FISCAL 2022 DEL PLIEGO 011 MINSA - DONACIONES Y TRANSFERENCIAS</t>
  </si>
  <si>
    <t>EJECUCION DE LOS PROGRAMAS PRESUPUESTALES AL MES DE JULIO
DEL AÑO FISCAL 2022 DEL PLIEGO 011 MINSA - RECURSOS DETERMINADOS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</si>
</sst>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_ ;_ * \-#,##0_ ;_ * &quot;-&quot;_ ;_ @_ "/>
    <numFmt numFmtId="165" formatCode="0.0%"/>
    <numFmt numFmtId="166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  <font>
      <sz val="10"/>
      <name val="Arial Narrow"/>
      <family val="2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76">
    <xf numFmtId="0" fontId="0" fillId="0" borderId="0" xfId="0"/>
    <xf numFmtId="0" fontId="0" fillId="0" borderId="0" xfId="0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165" fontId="3" fillId="2" borderId="1" xfId="1" applyNumberFormat="1" applyFont="1" applyFill="1" applyBorder="1" applyAlignment="1">
      <alignment vertical="center"/>
    </xf>
    <xf numFmtId="165" fontId="3" fillId="3" borderId="1" xfId="1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0" fontId="4" fillId="0" borderId="0" xfId="3" applyAlignment="1">
      <alignment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2" fillId="0" borderId="4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horizontal="left" vertical="center" indent="4"/>
    </xf>
    <xf numFmtId="3" fontId="2" fillId="0" borderId="6" xfId="2" applyNumberFormat="1" applyBorder="1" applyAlignment="1">
      <alignment horizontal="left" vertical="center" indent="4"/>
    </xf>
    <xf numFmtId="165" fontId="0" fillId="0" borderId="4" xfId="1" applyNumberFormat="1" applyFont="1" applyBorder="1"/>
    <xf numFmtId="165" fontId="0" fillId="0" borderId="6" xfId="1" applyNumberFormat="1" applyFont="1" applyBorder="1"/>
    <xf numFmtId="3" fontId="0" fillId="0" borderId="0" xfId="0" applyNumberFormat="1" applyAlignment="1">
      <alignment vertical="center"/>
    </xf>
    <xf numFmtId="3" fontId="2" fillId="0" borderId="4" xfId="3" applyNumberFormat="1" applyFont="1" applyBorder="1" applyAlignment="1">
      <alignment horizontal="left" vertical="center" indent="3"/>
    </xf>
    <xf numFmtId="165" fontId="0" fillId="0" borderId="5" xfId="1" applyNumberFormat="1" applyFont="1" applyBorder="1" applyAlignment="1">
      <alignment horizontal="right" vertical="center"/>
    </xf>
    <xf numFmtId="165" fontId="0" fillId="0" borderId="4" xfId="1" applyNumberFormat="1" applyFont="1" applyBorder="1" applyAlignment="1">
      <alignment horizontal="right"/>
    </xf>
    <xf numFmtId="166" fontId="2" fillId="0" borderId="5" xfId="3" applyNumberFormat="1" applyFont="1" applyBorder="1" applyAlignment="1">
      <alignment horizontal="left" vertical="center" indent="4"/>
    </xf>
    <xf numFmtId="166" fontId="2" fillId="0" borderId="4" xfId="3" applyNumberFormat="1" applyFont="1" applyBorder="1" applyAlignment="1">
      <alignment horizontal="left" vertical="center" indent="4"/>
    </xf>
    <xf numFmtId="164" fontId="4" fillId="0" borderId="4" xfId="3" applyNumberFormat="1" applyBorder="1" applyAlignment="1">
      <alignment vertical="center"/>
    </xf>
    <xf numFmtId="164" fontId="4" fillId="0" borderId="5" xfId="3" applyNumberFormat="1" applyBorder="1" applyAlignment="1">
      <alignment vertical="center"/>
    </xf>
    <xf numFmtId="164" fontId="4" fillId="0" borderId="6" xfId="3" applyNumberFormat="1" applyBorder="1" applyAlignment="1">
      <alignment vertical="center"/>
    </xf>
    <xf numFmtId="164" fontId="2" fillId="0" borderId="4" xfId="2" applyNumberFormat="1" applyBorder="1" applyAlignment="1">
      <alignment vertical="center"/>
    </xf>
    <xf numFmtId="164" fontId="2" fillId="0" borderId="5" xfId="2" applyNumberFormat="1" applyBorder="1" applyAlignment="1">
      <alignment vertical="center"/>
    </xf>
    <xf numFmtId="164" fontId="2" fillId="0" borderId="6" xfId="2" applyNumberFormat="1" applyBorder="1" applyAlignment="1">
      <alignment vertical="center"/>
    </xf>
    <xf numFmtId="165" fontId="0" fillId="0" borderId="4" xfId="1" applyNumberFormat="1" applyFont="1" applyBorder="1" applyAlignment="1">
      <alignment horizontal="right" vertical="center"/>
    </xf>
    <xf numFmtId="165" fontId="0" fillId="0" borderId="6" xfId="1" applyNumberFormat="1" applyFont="1" applyBorder="1" applyAlignment="1">
      <alignment horizontal="right" vertical="center"/>
    </xf>
    <xf numFmtId="165" fontId="0" fillId="0" borderId="5" xfId="1" applyNumberFormat="1" applyFont="1" applyBorder="1" applyAlignment="1">
      <alignment horizontal="right"/>
    </xf>
    <xf numFmtId="165" fontId="0" fillId="0" borderId="6" xfId="1" applyNumberFormat="1" applyFont="1" applyBorder="1" applyAlignment="1">
      <alignment horizontal="right"/>
    </xf>
    <xf numFmtId="0" fontId="6" fillId="0" borderId="0" xfId="0" applyNumberFormat="1" applyFont="1" applyFill="1" applyBorder="1" applyAlignment="1" applyProtection="1">
      <alignment horizontal="left"/>
    </xf>
    <xf numFmtId="0" fontId="4" fillId="0" borderId="4" xfId="3" applyBorder="1" applyAlignment="1">
      <alignment horizontal="left" vertical="center" indent="3"/>
    </xf>
    <xf numFmtId="0" fontId="4" fillId="0" borderId="5" xfId="3" applyBorder="1" applyAlignment="1">
      <alignment horizontal="left" vertical="center" indent="3"/>
    </xf>
    <xf numFmtId="3" fontId="4" fillId="0" borderId="5" xfId="3" applyNumberFormat="1" applyBorder="1" applyAlignment="1">
      <alignment vertical="center"/>
    </xf>
    <xf numFmtId="0" fontId="4" fillId="0" borderId="6" xfId="3" applyBorder="1" applyAlignment="1">
      <alignment horizontal="left" vertical="center" indent="3"/>
    </xf>
    <xf numFmtId="3" fontId="4" fillId="0" borderId="7" xfId="3" applyNumberFormat="1" applyBorder="1" applyAlignment="1">
      <alignment horizontal="left" vertical="center" indent="3"/>
    </xf>
    <xf numFmtId="164" fontId="4" fillId="0" borderId="7" xfId="3" applyNumberFormat="1" applyBorder="1" applyAlignment="1">
      <alignment vertical="center"/>
    </xf>
    <xf numFmtId="3" fontId="3" fillId="4" borderId="1" xfId="2" applyNumberFormat="1" applyFont="1" applyFill="1" applyBorder="1" applyAlignment="1">
      <alignment horizontal="left" vertical="center"/>
    </xf>
    <xf numFmtId="164" fontId="3" fillId="4" borderId="1" xfId="2" applyNumberFormat="1" applyFont="1" applyFill="1" applyBorder="1" applyAlignment="1">
      <alignment vertical="center"/>
    </xf>
    <xf numFmtId="165" fontId="3" fillId="4" borderId="1" xfId="1" applyNumberFormat="1" applyFont="1" applyFill="1" applyBorder="1" applyAlignment="1">
      <alignment horizontal="right" vertical="center"/>
    </xf>
    <xf numFmtId="3" fontId="3" fillId="5" borderId="2" xfId="2" applyNumberFormat="1" applyFont="1" applyFill="1" applyBorder="1" applyAlignment="1">
      <alignment horizontal="center" vertical="center"/>
    </xf>
    <xf numFmtId="164" fontId="3" fillId="5" borderId="1" xfId="2" applyNumberFormat="1" applyFont="1" applyFill="1" applyBorder="1" applyAlignment="1">
      <alignment vertical="center"/>
    </xf>
    <xf numFmtId="165" fontId="3" fillId="5" borderId="1" xfId="1" applyNumberFormat="1" applyFont="1" applyFill="1" applyBorder="1" applyAlignment="1">
      <alignment horizontal="right" vertical="center"/>
    </xf>
    <xf numFmtId="3" fontId="3" fillId="5" borderId="1" xfId="2" applyNumberFormat="1" applyFont="1" applyFill="1" applyBorder="1" applyAlignment="1">
      <alignment horizontal="center" vertical="center"/>
    </xf>
    <xf numFmtId="3" fontId="3" fillId="5" borderId="3" xfId="2" applyNumberFormat="1" applyFont="1" applyFill="1" applyBorder="1" applyAlignment="1">
      <alignment horizontal="center" vertical="center"/>
    </xf>
    <xf numFmtId="3" fontId="3" fillId="5" borderId="1" xfId="2" applyNumberFormat="1" applyFont="1" applyFill="1" applyBorder="1" applyAlignment="1">
      <alignment horizontal="center" vertical="center" wrapText="1"/>
    </xf>
    <xf numFmtId="3" fontId="3" fillId="5" borderId="3" xfId="2" applyNumberFormat="1" applyFont="1" applyFill="1" applyBorder="1" applyAlignment="1">
      <alignment horizontal="center" vertical="center" wrapText="1"/>
    </xf>
    <xf numFmtId="166" fontId="2" fillId="0" borderId="6" xfId="3" applyNumberFormat="1" applyFont="1" applyBorder="1" applyAlignment="1">
      <alignment horizontal="left" vertical="center" indent="4"/>
    </xf>
    <xf numFmtId="164" fontId="3" fillId="4" borderId="1" xfId="2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165" fontId="3" fillId="4" borderId="1" xfId="1" applyNumberFormat="1" applyFont="1" applyFill="1" applyBorder="1" applyAlignment="1">
      <alignment horizontal="center" vertical="center"/>
    </xf>
    <xf numFmtId="165" fontId="2" fillId="0" borderId="4" xfId="1" applyNumberFormat="1" applyFont="1" applyBorder="1" applyAlignment="1">
      <alignment horizontal="center" vertical="center"/>
    </xf>
    <xf numFmtId="165" fontId="2" fillId="0" borderId="5" xfId="1" applyNumberFormat="1" applyFont="1" applyBorder="1" applyAlignment="1">
      <alignment horizontal="center" vertical="center"/>
    </xf>
    <xf numFmtId="165" fontId="2" fillId="0" borderId="6" xfId="1" applyNumberFormat="1" applyFont="1" applyBorder="1" applyAlignment="1">
      <alignment horizontal="center" vertical="center"/>
    </xf>
    <xf numFmtId="165" fontId="3" fillId="5" borderId="1" xfId="1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166" fontId="2" fillId="0" borderId="8" xfId="3" applyNumberFormat="1" applyFont="1" applyBorder="1" applyAlignment="1">
      <alignment horizontal="left" vertical="center" indent="4"/>
    </xf>
    <xf numFmtId="164" fontId="4" fillId="0" borderId="8" xfId="3" applyNumberFormat="1" applyBorder="1" applyAlignment="1">
      <alignment vertical="center"/>
    </xf>
    <xf numFmtId="3" fontId="4" fillId="0" borderId="3" xfId="3" applyNumberFormat="1" applyBorder="1" applyAlignment="1">
      <alignment horizontal="left" vertical="center" indent="3"/>
    </xf>
    <xf numFmtId="164" fontId="4" fillId="0" borderId="3" xfId="3" applyNumberFormat="1" applyBorder="1" applyAlignment="1">
      <alignment vertical="center"/>
    </xf>
    <xf numFmtId="3" fontId="4" fillId="0" borderId="9" xfId="3" applyNumberFormat="1" applyBorder="1" applyAlignment="1">
      <alignment horizontal="left" vertical="center" indent="3"/>
    </xf>
    <xf numFmtId="166" fontId="2" fillId="0" borderId="10" xfId="3" applyNumberFormat="1" applyFont="1" applyBorder="1" applyAlignment="1">
      <alignment horizontal="left" vertical="center" indent="4"/>
    </xf>
    <xf numFmtId="164" fontId="4" fillId="0" borderId="10" xfId="3" applyNumberFormat="1" applyBorder="1" applyAlignment="1">
      <alignment vertical="center"/>
    </xf>
    <xf numFmtId="165" fontId="0" fillId="0" borderId="10" xfId="1" applyNumberFormat="1" applyFont="1" applyBorder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4">
    <cellStyle name="Normal" xfId="0" builtinId="0"/>
    <cellStyle name="Normal 2" xfId="2"/>
    <cellStyle name="Normal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730250</xdr:colOff>
      <xdr:row>0</xdr:row>
      <xdr:rowOff>150812</xdr:rowOff>
    </xdr:from>
    <xdr:to>
      <xdr:col>1</xdr:col>
      <xdr:colOff>4244975</xdr:colOff>
      <xdr:row>3</xdr:row>
      <xdr:rowOff>51990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730250" y="150812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1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1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1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111125</xdr:colOff>
      <xdr:row>0</xdr:row>
      <xdr:rowOff>142873</xdr:rowOff>
    </xdr:from>
    <xdr:to>
      <xdr:col>1</xdr:col>
      <xdr:colOff>4387850</xdr:colOff>
      <xdr:row>3</xdr:row>
      <xdr:rowOff>44051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873125" y="142873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2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2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2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4" name="Imagen 3" descr="Imagen relacionada">
            <a:extLst>
              <a:ext uri="{FF2B5EF4-FFF2-40B4-BE49-F238E27FC236}">
                <a16:creationId xmlns:a16="http://schemas.microsoft.com/office/drawing/2014/main" xmlns="" id="{00000000-0008-0000-03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300-000005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6" name="CuadroTexto 5">
            <a:extLst>
              <a:ext uri="{FF2B5EF4-FFF2-40B4-BE49-F238E27FC236}">
                <a16:creationId xmlns:a16="http://schemas.microsoft.com/office/drawing/2014/main" xmlns="" id="{00000000-0008-0000-0300-000006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111129</xdr:colOff>
      <xdr:row>0</xdr:row>
      <xdr:rowOff>111129</xdr:rowOff>
    </xdr:from>
    <xdr:to>
      <xdr:col>1</xdr:col>
      <xdr:colOff>4387854</xdr:colOff>
      <xdr:row>3</xdr:row>
      <xdr:rowOff>12307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pSpPr>
          <a:grpSpLocks/>
        </xdr:cNvGrpSpPr>
      </xdr:nvGrpSpPr>
      <xdr:grpSpPr bwMode="auto">
        <a:xfrm>
          <a:off x="873129" y="111129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5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5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5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1</xdr:col>
      <xdr:colOff>4324350</xdr:colOff>
      <xdr:row>3</xdr:row>
      <xdr:rowOff>44053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pSpPr>
          <a:grpSpLocks/>
        </xdr:cNvGrpSpPr>
      </xdr:nvGrpSpPr>
      <xdr:grpSpPr bwMode="auto">
        <a:xfrm>
          <a:off x="206375" y="142875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6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6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6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91"/>
  <sheetViews>
    <sheetView showGridLines="0" tabSelected="1" zoomScale="120" zoomScaleNormal="120" workbookViewId="0"/>
  </sheetViews>
  <sheetFormatPr baseColWidth="10" defaultRowHeight="15" x14ac:dyDescent="0.25"/>
  <cols>
    <col min="1" max="1" width="11.42578125" style="1"/>
    <col min="2" max="2" width="109.42578125" style="1" bestFit="1" customWidth="1"/>
    <col min="3" max="3" width="14.140625" style="1" customWidth="1"/>
    <col min="4" max="4" width="15.28515625" style="1" bestFit="1" customWidth="1"/>
    <col min="5" max="5" width="15.7109375" style="1" customWidth="1"/>
    <col min="6" max="6" width="12.28515625" style="56" customWidth="1"/>
    <col min="7" max="16384" width="11.42578125" style="1"/>
  </cols>
  <sheetData>
    <row r="5" spans="2:6" ht="51.75" customHeight="1" x14ac:dyDescent="0.25">
      <c r="B5" s="74" t="s">
        <v>41</v>
      </c>
      <c r="C5" s="74"/>
      <c r="D5" s="74"/>
      <c r="E5" s="74"/>
      <c r="F5" s="74"/>
    </row>
    <row r="7" spans="2:6" x14ac:dyDescent="0.25">
      <c r="F7" s="65" t="s">
        <v>22</v>
      </c>
    </row>
    <row r="8" spans="2:6" ht="38.25" x14ac:dyDescent="0.25">
      <c r="B8" s="50" t="s">
        <v>4</v>
      </c>
      <c r="C8" s="51" t="s">
        <v>1</v>
      </c>
      <c r="D8" s="51" t="s">
        <v>2</v>
      </c>
      <c r="E8" s="52" t="s">
        <v>42</v>
      </c>
      <c r="F8" s="53" t="s">
        <v>5</v>
      </c>
    </row>
    <row r="9" spans="2:6" x14ac:dyDescent="0.25">
      <c r="B9" s="44" t="s">
        <v>14</v>
      </c>
      <c r="C9" s="45">
        <f>SUM(C10:C22)</f>
        <v>2957363612</v>
      </c>
      <c r="D9" s="45">
        <f>SUM(D10:D22)</f>
        <v>3016926709</v>
      </c>
      <c r="E9" s="45">
        <f>SUM(E10:E22)</f>
        <v>1505862982.5399997</v>
      </c>
      <c r="F9" s="57">
        <f>IF(E9=0,"0.0%",E9/D9)</f>
        <v>0.49913807254506948</v>
      </c>
    </row>
    <row r="10" spans="2:6" x14ac:dyDescent="0.25">
      <c r="B10" s="16" t="s">
        <v>26</v>
      </c>
      <c r="C10" s="30">
        <v>36181137</v>
      </c>
      <c r="D10" s="30">
        <v>37682666</v>
      </c>
      <c r="E10" s="30">
        <v>22397231.730000019</v>
      </c>
      <c r="F10" s="58">
        <f t="shared" ref="F10:F74" si="0">IF(E10=0,"0.0%",E10/D10)</f>
        <v>0.594364308777941</v>
      </c>
    </row>
    <row r="11" spans="2:6" x14ac:dyDescent="0.25">
      <c r="B11" s="17" t="s">
        <v>27</v>
      </c>
      <c r="C11" s="31">
        <v>269058152</v>
      </c>
      <c r="D11" s="31">
        <v>278581926</v>
      </c>
      <c r="E11" s="31">
        <v>164583149.46000007</v>
      </c>
      <c r="F11" s="59">
        <f t="shared" si="0"/>
        <v>0.59078904300489354</v>
      </c>
    </row>
    <row r="12" spans="2:6" x14ac:dyDescent="0.25">
      <c r="B12" s="17" t="s">
        <v>28</v>
      </c>
      <c r="C12" s="31">
        <v>62847283</v>
      </c>
      <c r="D12" s="31">
        <v>64339290</v>
      </c>
      <c r="E12" s="31">
        <v>36696760.010000013</v>
      </c>
      <c r="F12" s="59">
        <f t="shared" si="0"/>
        <v>0.57036314839657098</v>
      </c>
    </row>
    <row r="13" spans="2:6" x14ac:dyDescent="0.25">
      <c r="B13" s="17" t="s">
        <v>29</v>
      </c>
      <c r="C13" s="31">
        <v>26952843</v>
      </c>
      <c r="D13" s="31">
        <v>28750848</v>
      </c>
      <c r="E13" s="31">
        <v>13755609.680000002</v>
      </c>
      <c r="F13" s="59">
        <f t="shared" si="0"/>
        <v>0.47844187691437839</v>
      </c>
    </row>
    <row r="14" spans="2:6" x14ac:dyDescent="0.25">
      <c r="B14" s="17" t="s">
        <v>30</v>
      </c>
      <c r="C14" s="31">
        <v>118097961</v>
      </c>
      <c r="D14" s="31">
        <v>120409580</v>
      </c>
      <c r="E14" s="31">
        <v>68804221.289999992</v>
      </c>
      <c r="F14" s="59">
        <f t="shared" si="0"/>
        <v>0.57141816531541756</v>
      </c>
    </row>
    <row r="15" spans="2:6" x14ac:dyDescent="0.25">
      <c r="B15" s="17" t="s">
        <v>31</v>
      </c>
      <c r="C15" s="31">
        <v>53414095</v>
      </c>
      <c r="D15" s="31">
        <v>56383991</v>
      </c>
      <c r="E15" s="31">
        <v>31225521.930000015</v>
      </c>
      <c r="F15" s="59">
        <f t="shared" si="0"/>
        <v>0.55380120094726915</v>
      </c>
    </row>
    <row r="16" spans="2:6" x14ac:dyDescent="0.25">
      <c r="B16" s="17" t="s">
        <v>32</v>
      </c>
      <c r="C16" s="31">
        <v>6689450</v>
      </c>
      <c r="D16" s="31">
        <v>6940581</v>
      </c>
      <c r="E16" s="31">
        <v>3682686.709999999</v>
      </c>
      <c r="F16" s="59">
        <f t="shared" si="0"/>
        <v>0.53060207927837733</v>
      </c>
    </row>
    <row r="17" spans="2:6" x14ac:dyDescent="0.25">
      <c r="B17" s="17" t="s">
        <v>33</v>
      </c>
      <c r="C17" s="31">
        <v>222580148</v>
      </c>
      <c r="D17" s="31">
        <v>244061687</v>
      </c>
      <c r="E17" s="31">
        <v>140607614.18999976</v>
      </c>
      <c r="F17" s="59">
        <f t="shared" si="0"/>
        <v>0.57611506303322302</v>
      </c>
    </row>
    <row r="18" spans="2:6" x14ac:dyDescent="0.25">
      <c r="B18" s="17" t="s">
        <v>34</v>
      </c>
      <c r="C18" s="31">
        <v>30771269</v>
      </c>
      <c r="D18" s="31">
        <v>33014864</v>
      </c>
      <c r="E18" s="31">
        <v>18502379.940000013</v>
      </c>
      <c r="F18" s="59">
        <f t="shared" si="0"/>
        <v>0.56042575065582623</v>
      </c>
    </row>
    <row r="19" spans="2:6" x14ac:dyDescent="0.25">
      <c r="B19" s="17" t="s">
        <v>35</v>
      </c>
      <c r="C19" s="31">
        <v>39672426</v>
      </c>
      <c r="D19" s="31">
        <v>42240357</v>
      </c>
      <c r="E19" s="31">
        <v>23915540.34</v>
      </c>
      <c r="F19" s="59">
        <f t="shared" si="0"/>
        <v>0.56617751455083587</v>
      </c>
    </row>
    <row r="20" spans="2:6" x14ac:dyDescent="0.25">
      <c r="B20" s="17" t="s">
        <v>40</v>
      </c>
      <c r="C20" s="31">
        <v>111286962</v>
      </c>
      <c r="D20" s="31">
        <v>118508127</v>
      </c>
      <c r="E20" s="31">
        <v>68472115.260000005</v>
      </c>
      <c r="F20" s="59">
        <f t="shared" si="0"/>
        <v>0.57778413171613119</v>
      </c>
    </row>
    <row r="21" spans="2:6" x14ac:dyDescent="0.25">
      <c r="B21" s="17" t="s">
        <v>36</v>
      </c>
      <c r="C21" s="31">
        <v>1214157399</v>
      </c>
      <c r="D21" s="31">
        <v>1175008047</v>
      </c>
      <c r="E21" s="31">
        <v>481349055.44000012</v>
      </c>
      <c r="F21" s="59">
        <f t="shared" si="0"/>
        <v>0.40965596505399943</v>
      </c>
    </row>
    <row r="22" spans="2:6" x14ac:dyDescent="0.25">
      <c r="B22" s="17" t="s">
        <v>37</v>
      </c>
      <c r="C22" s="31">
        <v>765654487</v>
      </c>
      <c r="D22" s="31">
        <v>811004745</v>
      </c>
      <c r="E22" s="31">
        <v>431871096.55999976</v>
      </c>
      <c r="F22" s="59">
        <f t="shared" si="0"/>
        <v>0.53251364954714264</v>
      </c>
    </row>
    <row r="23" spans="2:6" x14ac:dyDescent="0.25">
      <c r="B23" s="44" t="s">
        <v>13</v>
      </c>
      <c r="C23" s="45">
        <f>SUM(C24:C31)</f>
        <v>148175601</v>
      </c>
      <c r="D23" s="45">
        <f>SUM(D24:D31)</f>
        <v>150843176</v>
      </c>
      <c r="E23" s="45">
        <f>SUM(E24:E31)</f>
        <v>89544980.400000006</v>
      </c>
      <c r="F23" s="57">
        <f t="shared" si="0"/>
        <v>0.59362964089273751</v>
      </c>
    </row>
    <row r="24" spans="2:6" x14ac:dyDescent="0.25">
      <c r="B24" s="17" t="s">
        <v>36</v>
      </c>
      <c r="C24" s="31">
        <v>3434431</v>
      </c>
      <c r="D24" s="31">
        <v>3436356</v>
      </c>
      <c r="E24" s="31">
        <v>161141.13</v>
      </c>
      <c r="F24" s="59">
        <f t="shared" si="0"/>
        <v>4.6893025635295064E-2</v>
      </c>
    </row>
    <row r="25" spans="2:6" x14ac:dyDescent="0.25">
      <c r="B25" s="17" t="s">
        <v>37</v>
      </c>
      <c r="C25" s="31">
        <v>144741170</v>
      </c>
      <c r="D25" s="31">
        <v>147406820</v>
      </c>
      <c r="E25" s="31">
        <v>89383839.270000011</v>
      </c>
      <c r="F25" s="59">
        <f t="shared" si="0"/>
        <v>0.60637519532678341</v>
      </c>
    </row>
    <row r="26" spans="2:6" hidden="1" x14ac:dyDescent="0.25">
      <c r="B26" s="17"/>
      <c r="C26" s="31"/>
      <c r="D26" s="31"/>
      <c r="E26" s="31"/>
      <c r="F26" s="59" t="str">
        <f t="shared" si="0"/>
        <v>0.0%</v>
      </c>
    </row>
    <row r="27" spans="2:6" hidden="1" x14ac:dyDescent="0.25">
      <c r="B27" s="17"/>
      <c r="C27" s="31"/>
      <c r="D27" s="31"/>
      <c r="E27" s="31"/>
      <c r="F27" s="59" t="str">
        <f t="shared" si="0"/>
        <v>0.0%</v>
      </c>
    </row>
    <row r="28" spans="2:6" hidden="1" x14ac:dyDescent="0.25">
      <c r="B28" s="17"/>
      <c r="C28" s="31"/>
      <c r="D28" s="31"/>
      <c r="E28" s="31"/>
      <c r="F28" s="59" t="str">
        <f t="shared" si="0"/>
        <v>0.0%</v>
      </c>
    </row>
    <row r="29" spans="2:6" hidden="1" x14ac:dyDescent="0.25">
      <c r="B29" s="17"/>
      <c r="C29" s="31"/>
      <c r="D29" s="31"/>
      <c r="E29" s="31"/>
      <c r="F29" s="59" t="str">
        <f t="shared" si="0"/>
        <v>0.0%</v>
      </c>
    </row>
    <row r="30" spans="2:6" hidden="1" x14ac:dyDescent="0.25">
      <c r="B30" s="17"/>
      <c r="C30" s="31"/>
      <c r="D30" s="31"/>
      <c r="E30" s="31"/>
      <c r="F30" s="59" t="str">
        <f t="shared" si="0"/>
        <v>0.0%</v>
      </c>
    </row>
    <row r="31" spans="2:6" hidden="1" x14ac:dyDescent="0.25">
      <c r="B31" s="17"/>
      <c r="C31" s="31"/>
      <c r="D31" s="31"/>
      <c r="E31" s="31"/>
      <c r="F31" s="59" t="str">
        <f t="shared" si="0"/>
        <v>0.0%</v>
      </c>
    </row>
    <row r="32" spans="2:6" x14ac:dyDescent="0.25">
      <c r="B32" s="44" t="s">
        <v>12</v>
      </c>
      <c r="C32" s="45">
        <f>SUM(C33:C47)</f>
        <v>3023786662</v>
      </c>
      <c r="D32" s="45">
        <f t="shared" ref="D32:E32" si="1">SUM(D33:D47)</f>
        <v>6637376359</v>
      </c>
      <c r="E32" s="45">
        <f t="shared" si="1"/>
        <v>4114926215.0500093</v>
      </c>
      <c r="F32" s="57">
        <f t="shared" si="0"/>
        <v>0.61996276728685795</v>
      </c>
    </row>
    <row r="33" spans="2:6" x14ac:dyDescent="0.25">
      <c r="B33" s="16" t="s">
        <v>26</v>
      </c>
      <c r="C33" s="30">
        <v>26284982</v>
      </c>
      <c r="D33" s="30">
        <v>32873070</v>
      </c>
      <c r="E33" s="30">
        <v>14638109.509999998</v>
      </c>
      <c r="F33" s="58">
        <f t="shared" si="0"/>
        <v>0.44529183036448977</v>
      </c>
    </row>
    <row r="34" spans="2:6" x14ac:dyDescent="0.25">
      <c r="B34" s="17" t="s">
        <v>27</v>
      </c>
      <c r="C34" s="31">
        <v>73359511</v>
      </c>
      <c r="D34" s="31">
        <v>179592338</v>
      </c>
      <c r="E34" s="31">
        <v>74092192.690000042</v>
      </c>
      <c r="F34" s="59">
        <f t="shared" si="0"/>
        <v>0.41255764870102668</v>
      </c>
    </row>
    <row r="35" spans="2:6" x14ac:dyDescent="0.25">
      <c r="B35" s="17" t="s">
        <v>28</v>
      </c>
      <c r="C35" s="31">
        <v>59430522</v>
      </c>
      <c r="D35" s="31">
        <v>110567970</v>
      </c>
      <c r="E35" s="31">
        <v>48345456.299999997</v>
      </c>
      <c r="F35" s="59">
        <f t="shared" si="0"/>
        <v>0.43724648557805662</v>
      </c>
    </row>
    <row r="36" spans="2:6" x14ac:dyDescent="0.25">
      <c r="B36" s="17" t="s">
        <v>29</v>
      </c>
      <c r="C36" s="31">
        <v>31244585</v>
      </c>
      <c r="D36" s="31">
        <v>25990668</v>
      </c>
      <c r="E36" s="31">
        <v>10143670.969999997</v>
      </c>
      <c r="F36" s="59">
        <f t="shared" si="0"/>
        <v>0.39028127210889679</v>
      </c>
    </row>
    <row r="37" spans="2:6" x14ac:dyDescent="0.25">
      <c r="B37" s="17" t="s">
        <v>30</v>
      </c>
      <c r="C37" s="31">
        <v>31262391</v>
      </c>
      <c r="D37" s="31">
        <v>62962312</v>
      </c>
      <c r="E37" s="31">
        <v>24888254.079999998</v>
      </c>
      <c r="F37" s="59">
        <f t="shared" si="0"/>
        <v>0.39528812220237397</v>
      </c>
    </row>
    <row r="38" spans="2:6" x14ac:dyDescent="0.25">
      <c r="B38" s="17" t="s">
        <v>31</v>
      </c>
      <c r="C38" s="31">
        <v>35875895</v>
      </c>
      <c r="D38" s="31">
        <v>81838046</v>
      </c>
      <c r="E38" s="31">
        <v>35492273.000000007</v>
      </c>
      <c r="F38" s="59">
        <f t="shared" si="0"/>
        <v>0.43368915479726883</v>
      </c>
    </row>
    <row r="39" spans="2:6" x14ac:dyDescent="0.25">
      <c r="B39" s="17" t="s">
        <v>32</v>
      </c>
      <c r="C39" s="31">
        <v>31855561</v>
      </c>
      <c r="D39" s="31">
        <v>26949980</v>
      </c>
      <c r="E39" s="31">
        <v>7523904.6499999911</v>
      </c>
      <c r="F39" s="59">
        <f t="shared" si="0"/>
        <v>0.27918034261991997</v>
      </c>
    </row>
    <row r="40" spans="2:6" x14ac:dyDescent="0.25">
      <c r="B40" s="17" t="s">
        <v>33</v>
      </c>
      <c r="C40" s="31">
        <v>44065036</v>
      </c>
      <c r="D40" s="31">
        <v>63169884</v>
      </c>
      <c r="E40" s="31">
        <v>31404136.520000003</v>
      </c>
      <c r="F40" s="59">
        <f t="shared" si="0"/>
        <v>0.49713778990001001</v>
      </c>
    </row>
    <row r="41" spans="2:6" x14ac:dyDescent="0.25">
      <c r="B41" s="17" t="s">
        <v>34</v>
      </c>
      <c r="C41" s="31">
        <v>13396393</v>
      </c>
      <c r="D41" s="31">
        <v>16633572</v>
      </c>
      <c r="E41" s="31">
        <v>8833466.6499999948</v>
      </c>
      <c r="F41" s="59">
        <f t="shared" si="0"/>
        <v>0.53106251922317071</v>
      </c>
    </row>
    <row r="42" spans="2:6" x14ac:dyDescent="0.25">
      <c r="B42" s="17" t="s">
        <v>35</v>
      </c>
      <c r="C42" s="31">
        <v>67552750</v>
      </c>
      <c r="D42" s="31">
        <v>77389946</v>
      </c>
      <c r="E42" s="31">
        <v>27089579.850000005</v>
      </c>
      <c r="F42" s="59">
        <f t="shared" si="0"/>
        <v>0.35004004073087225</v>
      </c>
    </row>
    <row r="43" spans="2:6" x14ac:dyDescent="0.25">
      <c r="B43" s="17" t="s">
        <v>38</v>
      </c>
      <c r="C43" s="31">
        <v>0</v>
      </c>
      <c r="D43" s="31">
        <v>319</v>
      </c>
      <c r="E43" s="31">
        <v>0</v>
      </c>
      <c r="F43" s="59" t="str">
        <f t="shared" si="0"/>
        <v>0.0%</v>
      </c>
    </row>
    <row r="44" spans="2:6" x14ac:dyDescent="0.25">
      <c r="B44" s="17" t="s">
        <v>40</v>
      </c>
      <c r="C44" s="31">
        <v>107246938</v>
      </c>
      <c r="D44" s="31">
        <v>89441420</v>
      </c>
      <c r="E44" s="31">
        <v>50640657.120000012</v>
      </c>
      <c r="F44" s="59">
        <f t="shared" si="0"/>
        <v>0.5661879822569903</v>
      </c>
    </row>
    <row r="45" spans="2:6" x14ac:dyDescent="0.25">
      <c r="B45" s="17" t="s">
        <v>39</v>
      </c>
      <c r="C45" s="31">
        <v>809881</v>
      </c>
      <c r="D45" s="31">
        <v>817054</v>
      </c>
      <c r="E45" s="31">
        <v>371987.07</v>
      </c>
      <c r="F45" s="59">
        <f t="shared" si="0"/>
        <v>0.45527843936875656</v>
      </c>
    </row>
    <row r="46" spans="2:6" x14ac:dyDescent="0.25">
      <c r="B46" s="17" t="s">
        <v>36</v>
      </c>
      <c r="C46" s="31">
        <v>699032796</v>
      </c>
      <c r="D46" s="31">
        <v>669247853</v>
      </c>
      <c r="E46" s="31">
        <v>355837597.90000045</v>
      </c>
      <c r="F46" s="59">
        <f t="shared" si="0"/>
        <v>0.5316977802841012</v>
      </c>
    </row>
    <row r="47" spans="2:6" x14ac:dyDescent="0.25">
      <c r="B47" s="18" t="s">
        <v>37</v>
      </c>
      <c r="C47" s="32">
        <v>1802369421</v>
      </c>
      <c r="D47" s="32">
        <v>5199901927</v>
      </c>
      <c r="E47" s="32">
        <v>3425624928.7400088</v>
      </c>
      <c r="F47" s="60">
        <f t="shared" si="0"/>
        <v>0.65878644959682309</v>
      </c>
    </row>
    <row r="48" spans="2:6" x14ac:dyDescent="0.25">
      <c r="B48" s="44" t="s">
        <v>11</v>
      </c>
      <c r="C48" s="45">
        <f>SUM(C49:C58)</f>
        <v>1325440155</v>
      </c>
      <c r="D48" s="45">
        <f>SUM(D49:D58)</f>
        <v>687182837</v>
      </c>
      <c r="E48" s="45">
        <f>SUM(E49:E58)</f>
        <v>68261138.200000003</v>
      </c>
      <c r="F48" s="57">
        <f t="shared" si="0"/>
        <v>9.9334754194392083E-2</v>
      </c>
    </row>
    <row r="49" spans="2:6" x14ac:dyDescent="0.25">
      <c r="B49" s="17" t="s">
        <v>27</v>
      </c>
      <c r="C49" s="31">
        <v>19875268</v>
      </c>
      <c r="D49" s="31">
        <v>483570</v>
      </c>
      <c r="E49" s="31">
        <v>254210</v>
      </c>
      <c r="F49" s="59">
        <f t="shared" si="0"/>
        <v>0.52569431519738608</v>
      </c>
    </row>
    <row r="50" spans="2:6" x14ac:dyDescent="0.25">
      <c r="B50" s="17" t="s">
        <v>28</v>
      </c>
      <c r="C50" s="31">
        <v>0</v>
      </c>
      <c r="D50" s="31">
        <v>2912524</v>
      </c>
      <c r="E50" s="31">
        <v>2873058.64</v>
      </c>
      <c r="F50" s="59">
        <f t="shared" si="0"/>
        <v>0.9864497734610943</v>
      </c>
    </row>
    <row r="51" spans="2:6" x14ac:dyDescent="0.25">
      <c r="B51" s="17" t="s">
        <v>29</v>
      </c>
      <c r="C51" s="31">
        <v>12000000</v>
      </c>
      <c r="D51" s="31">
        <v>2710563</v>
      </c>
      <c r="E51" s="31">
        <v>59140.350000000006</v>
      </c>
      <c r="F51" s="59">
        <f t="shared" si="0"/>
        <v>2.1818474612100885E-2</v>
      </c>
    </row>
    <row r="52" spans="2:6" x14ac:dyDescent="0.25">
      <c r="B52" s="17" t="s">
        <v>31</v>
      </c>
      <c r="C52" s="31">
        <v>20000000</v>
      </c>
      <c r="D52" s="31">
        <v>0</v>
      </c>
      <c r="E52" s="31">
        <v>0</v>
      </c>
      <c r="F52" s="59" t="str">
        <f t="shared" si="0"/>
        <v>0.0%</v>
      </c>
    </row>
    <row r="53" spans="2:6" x14ac:dyDescent="0.25">
      <c r="B53" s="17" t="s">
        <v>35</v>
      </c>
      <c r="C53" s="31">
        <v>60785355</v>
      </c>
      <c r="D53" s="31">
        <v>15413988</v>
      </c>
      <c r="E53" s="31">
        <v>0</v>
      </c>
      <c r="F53" s="59" t="str">
        <f t="shared" si="0"/>
        <v>0.0%</v>
      </c>
    </row>
    <row r="54" spans="2:6" x14ac:dyDescent="0.25">
      <c r="B54" s="17" t="s">
        <v>40</v>
      </c>
      <c r="C54" s="31">
        <v>262912696</v>
      </c>
      <c r="D54" s="31">
        <v>302835100</v>
      </c>
      <c r="E54" s="31">
        <v>61651702.210000001</v>
      </c>
      <c r="F54" s="59">
        <f t="shared" si="0"/>
        <v>0.20358175855440799</v>
      </c>
    </row>
    <row r="55" spans="2:6" x14ac:dyDescent="0.25">
      <c r="B55" s="17" t="s">
        <v>36</v>
      </c>
      <c r="C55" s="31">
        <v>665178436</v>
      </c>
      <c r="D55" s="31">
        <v>220836538</v>
      </c>
      <c r="E55" s="31">
        <v>879053</v>
      </c>
      <c r="F55" s="59">
        <f t="shared" si="0"/>
        <v>3.9805595938114191E-3</v>
      </c>
    </row>
    <row r="56" spans="2:6" x14ac:dyDescent="0.25">
      <c r="B56" s="17" t="s">
        <v>37</v>
      </c>
      <c r="C56" s="31">
        <v>284688400</v>
      </c>
      <c r="D56" s="31">
        <v>141990554</v>
      </c>
      <c r="E56" s="31">
        <v>2543974</v>
      </c>
      <c r="F56" s="59">
        <f t="shared" si="0"/>
        <v>1.7916501685034624E-2</v>
      </c>
    </row>
    <row r="57" spans="2:6" hidden="1" x14ac:dyDescent="0.25">
      <c r="B57" s="17"/>
      <c r="C57" s="31"/>
      <c r="D57" s="31"/>
      <c r="E57" s="31"/>
      <c r="F57" s="59" t="str">
        <f t="shared" si="0"/>
        <v>0.0%</v>
      </c>
    </row>
    <row r="58" spans="2:6" hidden="1" x14ac:dyDescent="0.25">
      <c r="B58" s="17"/>
      <c r="C58" s="31"/>
      <c r="D58" s="31"/>
      <c r="E58" s="31"/>
      <c r="F58" s="59" t="str">
        <f t="shared" si="0"/>
        <v>0.0%</v>
      </c>
    </row>
    <row r="59" spans="2:6" x14ac:dyDescent="0.25">
      <c r="B59" s="44" t="s">
        <v>10</v>
      </c>
      <c r="C59" s="45">
        <f>+SUM(C60:C69)</f>
        <v>108841412</v>
      </c>
      <c r="D59" s="45">
        <f>+SUM(D60:D69)</f>
        <v>454161448</v>
      </c>
      <c r="E59" s="45">
        <f>+SUM(E60:E69)</f>
        <v>253456822.16999996</v>
      </c>
      <c r="F59" s="57">
        <f t="shared" si="0"/>
        <v>0.5580764798204535</v>
      </c>
    </row>
    <row r="60" spans="2:6" x14ac:dyDescent="0.25">
      <c r="B60" s="16" t="s">
        <v>26</v>
      </c>
      <c r="C60" s="30">
        <v>37000</v>
      </c>
      <c r="D60" s="30">
        <v>0</v>
      </c>
      <c r="E60" s="30">
        <v>0</v>
      </c>
      <c r="F60" s="58" t="str">
        <f t="shared" si="0"/>
        <v>0.0%</v>
      </c>
    </row>
    <row r="61" spans="2:6" x14ac:dyDescent="0.25">
      <c r="B61" s="17" t="s">
        <v>27</v>
      </c>
      <c r="C61" s="31">
        <v>124732</v>
      </c>
      <c r="D61" s="31">
        <v>571002</v>
      </c>
      <c r="E61" s="31">
        <v>547867</v>
      </c>
      <c r="F61" s="59">
        <f t="shared" si="0"/>
        <v>0.95948350443606156</v>
      </c>
    </row>
    <row r="62" spans="2:6" x14ac:dyDescent="0.25">
      <c r="B62" s="17" t="s">
        <v>28</v>
      </c>
      <c r="C62" s="31">
        <v>5500000</v>
      </c>
      <c r="D62" s="31">
        <v>2480793</v>
      </c>
      <c r="E62" s="31">
        <v>2409757</v>
      </c>
      <c r="F62" s="59">
        <f t="shared" si="0"/>
        <v>0.97136560769076663</v>
      </c>
    </row>
    <row r="63" spans="2:6" x14ac:dyDescent="0.25">
      <c r="B63" s="17" t="s">
        <v>29</v>
      </c>
      <c r="C63" s="31">
        <v>128000</v>
      </c>
      <c r="D63" s="31">
        <v>813305</v>
      </c>
      <c r="E63" s="31">
        <v>651962</v>
      </c>
      <c r="F63" s="59">
        <f t="shared" si="0"/>
        <v>0.80162054825680407</v>
      </c>
    </row>
    <row r="64" spans="2:6" x14ac:dyDescent="0.25">
      <c r="B64" s="17" t="s">
        <v>31</v>
      </c>
      <c r="C64" s="31">
        <v>1372000</v>
      </c>
      <c r="D64" s="31">
        <v>587154</v>
      </c>
      <c r="E64" s="31">
        <v>565737</v>
      </c>
      <c r="F64" s="59">
        <f t="shared" si="0"/>
        <v>0.9635240499085419</v>
      </c>
    </row>
    <row r="65" spans="2:6" x14ac:dyDescent="0.25">
      <c r="B65" s="17" t="s">
        <v>33</v>
      </c>
      <c r="C65" s="31">
        <v>0</v>
      </c>
      <c r="D65" s="31">
        <v>0</v>
      </c>
      <c r="E65" s="31">
        <v>0</v>
      </c>
      <c r="F65" s="59" t="str">
        <f t="shared" si="0"/>
        <v>0.0%</v>
      </c>
    </row>
    <row r="66" spans="2:6" x14ac:dyDescent="0.25">
      <c r="B66" s="17" t="s">
        <v>35</v>
      </c>
      <c r="C66" s="31">
        <v>0</v>
      </c>
      <c r="D66" s="31">
        <v>0</v>
      </c>
      <c r="E66" s="31">
        <v>0</v>
      </c>
      <c r="F66" s="59" t="str">
        <f t="shared" si="0"/>
        <v>0.0%</v>
      </c>
    </row>
    <row r="67" spans="2:6" x14ac:dyDescent="0.25">
      <c r="B67" s="17" t="s">
        <v>40</v>
      </c>
      <c r="C67" s="31">
        <v>44055701</v>
      </c>
      <c r="D67" s="31">
        <v>33365666</v>
      </c>
      <c r="E67" s="31">
        <v>30221063</v>
      </c>
      <c r="F67" s="59"/>
    </row>
    <row r="68" spans="2:6" x14ac:dyDescent="0.25">
      <c r="B68" s="17" t="s">
        <v>36</v>
      </c>
      <c r="C68" s="31">
        <v>2728879</v>
      </c>
      <c r="D68" s="31">
        <v>4431903</v>
      </c>
      <c r="E68" s="31">
        <v>2832962.39</v>
      </c>
      <c r="F68" s="59">
        <f t="shared" si="0"/>
        <v>0.63922030558881815</v>
      </c>
    </row>
    <row r="69" spans="2:6" x14ac:dyDescent="0.25">
      <c r="B69" s="17" t="s">
        <v>37</v>
      </c>
      <c r="C69" s="31">
        <v>54895100</v>
      </c>
      <c r="D69" s="31">
        <v>411911625</v>
      </c>
      <c r="E69" s="31">
        <v>216227473.77999997</v>
      </c>
      <c r="F69" s="59">
        <f t="shared" si="0"/>
        <v>0.52493656565288727</v>
      </c>
    </row>
    <row r="70" spans="2:6" hidden="1" x14ac:dyDescent="0.25">
      <c r="B70" s="44" t="s">
        <v>11</v>
      </c>
      <c r="C70" s="45">
        <f>+C71</f>
        <v>0</v>
      </c>
      <c r="D70" s="45">
        <f t="shared" ref="D70:E70" si="2">+D71</f>
        <v>0</v>
      </c>
      <c r="E70" s="45">
        <f t="shared" si="2"/>
        <v>0</v>
      </c>
      <c r="F70" s="57" t="str">
        <f t="shared" si="0"/>
        <v>0.0%</v>
      </c>
    </row>
    <row r="71" spans="2:6" hidden="1" x14ac:dyDescent="0.25">
      <c r="B71" s="17"/>
      <c r="C71" s="30"/>
      <c r="D71" s="30"/>
      <c r="E71" s="30"/>
      <c r="F71" s="58" t="str">
        <f t="shared" si="0"/>
        <v>0.0%</v>
      </c>
    </row>
    <row r="72" spans="2:6" x14ac:dyDescent="0.25">
      <c r="B72" s="44" t="s">
        <v>9</v>
      </c>
      <c r="C72" s="45">
        <f>SUM(C73:C86)</f>
        <v>1077001277</v>
      </c>
      <c r="D72" s="45">
        <f>SUM(D73:D86)</f>
        <v>1335297196</v>
      </c>
      <c r="E72" s="45">
        <f>SUM(E73:E86)</f>
        <v>378168901.12000024</v>
      </c>
      <c r="F72" s="57">
        <f t="shared" si="0"/>
        <v>0.28320953736204824</v>
      </c>
    </row>
    <row r="73" spans="2:6" x14ac:dyDescent="0.25">
      <c r="B73" s="16" t="s">
        <v>26</v>
      </c>
      <c r="C73" s="30">
        <v>15044270</v>
      </c>
      <c r="D73" s="30">
        <v>1133640</v>
      </c>
      <c r="E73" s="30">
        <v>143440.38999999998</v>
      </c>
      <c r="F73" s="58">
        <f t="shared" si="0"/>
        <v>0.1265308122508027</v>
      </c>
    </row>
    <row r="74" spans="2:6" x14ac:dyDescent="0.25">
      <c r="B74" s="17" t="s">
        <v>27</v>
      </c>
      <c r="C74" s="31">
        <v>236193378</v>
      </c>
      <c r="D74" s="31">
        <v>152120968</v>
      </c>
      <c r="E74" s="31">
        <v>25738332.920000002</v>
      </c>
      <c r="F74" s="59">
        <f t="shared" si="0"/>
        <v>0.16919648394559259</v>
      </c>
    </row>
    <row r="75" spans="2:6" x14ac:dyDescent="0.25">
      <c r="B75" s="17" t="s">
        <v>28</v>
      </c>
      <c r="C75" s="31">
        <v>0</v>
      </c>
      <c r="D75" s="31">
        <v>924688</v>
      </c>
      <c r="E75" s="31">
        <v>240080.54</v>
      </c>
      <c r="F75" s="59">
        <f t="shared" ref="F75:F87" si="3">IF(E75=0,"0.0%",E75/D75)</f>
        <v>0.25963410361116401</v>
      </c>
    </row>
    <row r="76" spans="2:6" x14ac:dyDescent="0.25">
      <c r="B76" s="17" t="s">
        <v>29</v>
      </c>
      <c r="C76" s="31">
        <v>4823573</v>
      </c>
      <c r="D76" s="31">
        <v>19327</v>
      </c>
      <c r="E76" s="31">
        <v>5367.8</v>
      </c>
      <c r="F76" s="59">
        <f t="shared" si="3"/>
        <v>0.27773581000672637</v>
      </c>
    </row>
    <row r="77" spans="2:6" x14ac:dyDescent="0.25">
      <c r="B77" s="17" t="s">
        <v>30</v>
      </c>
      <c r="C77" s="31">
        <v>0</v>
      </c>
      <c r="D77" s="31">
        <v>4657637</v>
      </c>
      <c r="E77" s="31">
        <v>993924.86</v>
      </c>
      <c r="F77" s="59">
        <f t="shared" si="3"/>
        <v>0.2133968061486973</v>
      </c>
    </row>
    <row r="78" spans="2:6" x14ac:dyDescent="0.25">
      <c r="B78" s="17" t="s">
        <v>31</v>
      </c>
      <c r="C78" s="31">
        <v>0</v>
      </c>
      <c r="D78" s="31">
        <v>6270153</v>
      </c>
      <c r="E78" s="31">
        <v>5332735.75</v>
      </c>
      <c r="F78" s="59">
        <f t="shared" si="3"/>
        <v>0.85049531486711727</v>
      </c>
    </row>
    <row r="79" spans="2:6" x14ac:dyDescent="0.25">
      <c r="B79" s="17" t="s">
        <v>32</v>
      </c>
      <c r="C79" s="31">
        <v>0</v>
      </c>
      <c r="D79" s="31">
        <v>3383709</v>
      </c>
      <c r="E79" s="31">
        <v>1165123.3099999998</v>
      </c>
      <c r="F79" s="59">
        <f t="shared" si="3"/>
        <v>0.34433318881735986</v>
      </c>
    </row>
    <row r="80" spans="2:6" x14ac:dyDescent="0.25">
      <c r="B80" s="17" t="s">
        <v>33</v>
      </c>
      <c r="C80" s="31">
        <v>0</v>
      </c>
      <c r="D80" s="31">
        <v>5173490</v>
      </c>
      <c r="E80" s="31">
        <v>1101684.27</v>
      </c>
      <c r="F80" s="59">
        <f t="shared" si="3"/>
        <v>0.21294798482262459</v>
      </c>
    </row>
    <row r="81" spans="2:6" x14ac:dyDescent="0.25">
      <c r="B81" s="17" t="s">
        <v>34</v>
      </c>
      <c r="C81" s="31">
        <v>0</v>
      </c>
      <c r="D81" s="31">
        <v>208978</v>
      </c>
      <c r="E81" s="31">
        <v>23766.77</v>
      </c>
      <c r="F81" s="59">
        <f t="shared" si="3"/>
        <v>0.11372857429968705</v>
      </c>
    </row>
    <row r="82" spans="2:6" x14ac:dyDescent="0.25">
      <c r="B82" s="17" t="s">
        <v>35</v>
      </c>
      <c r="C82" s="31">
        <v>500000</v>
      </c>
      <c r="D82" s="31">
        <v>1187699</v>
      </c>
      <c r="E82" s="31">
        <v>155627.83000000002</v>
      </c>
      <c r="F82" s="59">
        <f t="shared" si="3"/>
        <v>0.13103305635518764</v>
      </c>
    </row>
    <row r="83" spans="2:6" x14ac:dyDescent="0.25">
      <c r="B83" s="17" t="s">
        <v>40</v>
      </c>
      <c r="C83" s="31">
        <v>0</v>
      </c>
      <c r="D83" s="31">
        <v>3630314</v>
      </c>
      <c r="E83" s="31">
        <v>1155163.6800000002</v>
      </c>
      <c r="F83" s="59">
        <f t="shared" si="3"/>
        <v>0.31819938440586687</v>
      </c>
    </row>
    <row r="84" spans="2:6" x14ac:dyDescent="0.25">
      <c r="B84" s="17" t="s">
        <v>39</v>
      </c>
      <c r="C84" s="31">
        <v>0</v>
      </c>
      <c r="D84" s="31">
        <v>6000</v>
      </c>
      <c r="E84" s="31">
        <v>0</v>
      </c>
      <c r="F84" s="59" t="str">
        <f t="shared" si="3"/>
        <v>0.0%</v>
      </c>
    </row>
    <row r="85" spans="2:6" x14ac:dyDescent="0.25">
      <c r="B85" s="17" t="s">
        <v>36</v>
      </c>
      <c r="C85" s="31">
        <v>0</v>
      </c>
      <c r="D85" s="31">
        <v>12186067</v>
      </c>
      <c r="E85" s="31">
        <v>2612647.2599999993</v>
      </c>
      <c r="F85" s="59">
        <f t="shared" si="3"/>
        <v>0.21439626583375909</v>
      </c>
    </row>
    <row r="86" spans="2:6" x14ac:dyDescent="0.25">
      <c r="B86" s="17" t="s">
        <v>37</v>
      </c>
      <c r="C86" s="31">
        <v>820440056</v>
      </c>
      <c r="D86" s="31">
        <v>1144394526</v>
      </c>
      <c r="E86" s="31">
        <v>339501005.74000025</v>
      </c>
      <c r="F86" s="59">
        <f t="shared" si="3"/>
        <v>0.29666430415973544</v>
      </c>
    </row>
    <row r="87" spans="2:6" x14ac:dyDescent="0.25">
      <c r="B87" s="47" t="s">
        <v>3</v>
      </c>
      <c r="C87" s="48">
        <f>+C72+C70+C59+C48+C32+C23+C9</f>
        <v>8640608719</v>
      </c>
      <c r="D87" s="48">
        <f>+D72+D70+D59+D48+D32+D23+D9</f>
        <v>12281787725</v>
      </c>
      <c r="E87" s="48">
        <f>+E72+E70+E59+E48+E32+E23+E9</f>
        <v>6410221039.4800091</v>
      </c>
      <c r="F87" s="61">
        <f t="shared" si="3"/>
        <v>0.52192898810909949</v>
      </c>
    </row>
    <row r="88" spans="2:6" x14ac:dyDescent="0.2">
      <c r="B88" s="37" t="s">
        <v>43</v>
      </c>
      <c r="C88" s="21"/>
      <c r="D88" s="21"/>
      <c r="E88" s="21"/>
    </row>
    <row r="89" spans="2:6" x14ac:dyDescent="0.25">
      <c r="C89" s="21"/>
      <c r="D89" s="21"/>
      <c r="E89" s="21"/>
      <c r="F89" s="62"/>
    </row>
    <row r="90" spans="2:6" x14ac:dyDescent="0.25">
      <c r="C90" s="21"/>
      <c r="D90" s="21"/>
      <c r="E90" s="21"/>
    </row>
    <row r="91" spans="2:6" x14ac:dyDescent="0.25">
      <c r="D91" s="21"/>
      <c r="E91" s="21"/>
    </row>
  </sheetData>
  <mergeCells count="1">
    <mergeCell ref="B5:F5"/>
  </mergeCells>
  <pageMargins left="0.7" right="0.7" top="0.75" bottom="0.75" header="0.3" footer="0.3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88"/>
  <sheetViews>
    <sheetView showGridLines="0" zoomScale="115" zoomScaleNormal="115" workbookViewId="0"/>
  </sheetViews>
  <sheetFormatPr baseColWidth="10" defaultRowHeight="15" x14ac:dyDescent="0.25"/>
  <cols>
    <col min="1" max="1" width="11.42578125" style="1"/>
    <col min="2" max="2" width="108" style="1" bestFit="1" customWidth="1"/>
    <col min="3" max="4" width="14.28515625" style="1" bestFit="1" customWidth="1"/>
    <col min="5" max="5" width="15.7109375" style="1" customWidth="1"/>
    <col min="6" max="6" width="12.28515625" style="1" customWidth="1"/>
    <col min="7" max="16384" width="11.42578125" style="1"/>
  </cols>
  <sheetData>
    <row r="5" spans="2:6" ht="43.5" customHeight="1" x14ac:dyDescent="0.25">
      <c r="B5" s="74" t="s">
        <v>44</v>
      </c>
      <c r="C5" s="74"/>
      <c r="D5" s="74"/>
      <c r="E5" s="74"/>
      <c r="F5" s="74"/>
    </row>
    <row r="7" spans="2:6" x14ac:dyDescent="0.25">
      <c r="E7" s="64"/>
      <c r="F7" s="65" t="s">
        <v>22</v>
      </c>
    </row>
    <row r="8" spans="2:6" ht="38.25" x14ac:dyDescent="0.25">
      <c r="B8" s="50" t="s">
        <v>4</v>
      </c>
      <c r="C8" s="50" t="s">
        <v>1</v>
      </c>
      <c r="D8" s="50" t="s">
        <v>2</v>
      </c>
      <c r="E8" s="52" t="s">
        <v>42</v>
      </c>
      <c r="F8" s="52" t="s">
        <v>5</v>
      </c>
    </row>
    <row r="9" spans="2:6" x14ac:dyDescent="0.25">
      <c r="B9" s="44" t="s">
        <v>20</v>
      </c>
      <c r="C9" s="45">
        <f>SUM(C10:C22)</f>
        <v>2947950443</v>
      </c>
      <c r="D9" s="45">
        <f>SUM(D10:D22)</f>
        <v>2954934117</v>
      </c>
      <c r="E9" s="45">
        <f>SUM(E10:E22)</f>
        <v>1491314957.5399995</v>
      </c>
      <c r="F9" s="46">
        <f>IF(E9=0,"0.0%",E9/D9)</f>
        <v>0.50468636473494666</v>
      </c>
    </row>
    <row r="10" spans="2:6" x14ac:dyDescent="0.25">
      <c r="B10" s="11" t="s">
        <v>26</v>
      </c>
      <c r="C10" s="27">
        <v>36181137</v>
      </c>
      <c r="D10" s="27">
        <v>37682666</v>
      </c>
      <c r="E10" s="27">
        <v>22397231.730000008</v>
      </c>
      <c r="F10" s="33">
        <f t="shared" ref="F10:F71" si="0">IF(E10=0,"0.0%",E10/D10)</f>
        <v>0.59436430877794066</v>
      </c>
    </row>
    <row r="11" spans="2:6" x14ac:dyDescent="0.25">
      <c r="B11" s="13" t="s">
        <v>27</v>
      </c>
      <c r="C11" s="28">
        <v>269058152</v>
      </c>
      <c r="D11" s="28">
        <v>278581926</v>
      </c>
      <c r="E11" s="28">
        <v>164583149.45999983</v>
      </c>
      <c r="F11" s="23">
        <f t="shared" si="0"/>
        <v>0.59078904300489266</v>
      </c>
    </row>
    <row r="12" spans="2:6" x14ac:dyDescent="0.25">
      <c r="B12" s="13" t="s">
        <v>28</v>
      </c>
      <c r="C12" s="28">
        <v>62847283</v>
      </c>
      <c r="D12" s="28">
        <v>64339290</v>
      </c>
      <c r="E12" s="28">
        <v>36696760.010000035</v>
      </c>
      <c r="F12" s="23">
        <f t="shared" si="0"/>
        <v>0.57036314839657132</v>
      </c>
    </row>
    <row r="13" spans="2:6" x14ac:dyDescent="0.25">
      <c r="B13" s="13" t="s">
        <v>29</v>
      </c>
      <c r="C13" s="28">
        <v>26952843</v>
      </c>
      <c r="D13" s="28">
        <v>28750848</v>
      </c>
      <c r="E13" s="28">
        <v>13755609.680000002</v>
      </c>
      <c r="F13" s="23">
        <f t="shared" si="0"/>
        <v>0.47844187691437839</v>
      </c>
    </row>
    <row r="14" spans="2:6" x14ac:dyDescent="0.25">
      <c r="B14" s="13" t="s">
        <v>30</v>
      </c>
      <c r="C14" s="28">
        <v>118097961</v>
      </c>
      <c r="D14" s="28">
        <v>120409580</v>
      </c>
      <c r="E14" s="28">
        <v>68804221.289999992</v>
      </c>
      <c r="F14" s="23">
        <f t="shared" si="0"/>
        <v>0.57141816531541756</v>
      </c>
    </row>
    <row r="15" spans="2:6" x14ac:dyDescent="0.25">
      <c r="B15" s="13" t="s">
        <v>31</v>
      </c>
      <c r="C15" s="28">
        <v>53414095</v>
      </c>
      <c r="D15" s="28">
        <v>56383991</v>
      </c>
      <c r="E15" s="28">
        <v>31225521.930000007</v>
      </c>
      <c r="F15" s="23">
        <f t="shared" si="0"/>
        <v>0.55380120094726903</v>
      </c>
    </row>
    <row r="16" spans="2:6" x14ac:dyDescent="0.25">
      <c r="B16" s="13" t="s">
        <v>32</v>
      </c>
      <c r="C16" s="28">
        <v>6689450</v>
      </c>
      <c r="D16" s="28">
        <v>6940581</v>
      </c>
      <c r="E16" s="28">
        <v>3682686.71</v>
      </c>
      <c r="F16" s="23">
        <f t="shared" si="0"/>
        <v>0.53060207927837744</v>
      </c>
    </row>
    <row r="17" spans="2:6" x14ac:dyDescent="0.25">
      <c r="B17" s="13" t="s">
        <v>33</v>
      </c>
      <c r="C17" s="28">
        <v>222407242</v>
      </c>
      <c r="D17" s="28">
        <v>243888781</v>
      </c>
      <c r="E17" s="28">
        <v>140581868.18999988</v>
      </c>
      <c r="F17" s="23">
        <f t="shared" si="0"/>
        <v>0.57641793777303707</v>
      </c>
    </row>
    <row r="18" spans="2:6" x14ac:dyDescent="0.25">
      <c r="B18" s="13" t="s">
        <v>34</v>
      </c>
      <c r="C18" s="28">
        <v>30771269</v>
      </c>
      <c r="D18" s="28">
        <v>33014864</v>
      </c>
      <c r="E18" s="28">
        <v>18502379.940000005</v>
      </c>
      <c r="F18" s="23">
        <f t="shared" si="0"/>
        <v>0.560425750655826</v>
      </c>
    </row>
    <row r="19" spans="2:6" x14ac:dyDescent="0.25">
      <c r="B19" s="13" t="s">
        <v>35</v>
      </c>
      <c r="C19" s="28">
        <v>39672426</v>
      </c>
      <c r="D19" s="28">
        <v>42240357</v>
      </c>
      <c r="E19" s="28">
        <v>23915540.34</v>
      </c>
      <c r="F19" s="23">
        <f t="shared" si="0"/>
        <v>0.56617751455083587</v>
      </c>
    </row>
    <row r="20" spans="2:6" x14ac:dyDescent="0.25">
      <c r="B20" s="13" t="s">
        <v>40</v>
      </c>
      <c r="C20" s="28">
        <v>111286962</v>
      </c>
      <c r="D20" s="28">
        <v>118508127</v>
      </c>
      <c r="E20" s="28">
        <v>68472115.260000035</v>
      </c>
      <c r="F20" s="23">
        <f t="shared" si="0"/>
        <v>0.57778413171613141</v>
      </c>
    </row>
    <row r="21" spans="2:6" x14ac:dyDescent="0.25">
      <c r="B21" s="13" t="s">
        <v>36</v>
      </c>
      <c r="C21" s="28">
        <v>1214157399</v>
      </c>
      <c r="D21" s="28">
        <v>1174733367</v>
      </c>
      <c r="E21" s="28">
        <v>481303275.44000012</v>
      </c>
      <c r="F21" s="23">
        <f t="shared" si="0"/>
        <v>0.40971278160689217</v>
      </c>
    </row>
    <row r="22" spans="2:6" x14ac:dyDescent="0.25">
      <c r="B22" s="13" t="s">
        <v>37</v>
      </c>
      <c r="C22" s="28">
        <v>756414224</v>
      </c>
      <c r="D22" s="28">
        <v>749459739</v>
      </c>
      <c r="E22" s="28">
        <v>417394597.55999976</v>
      </c>
      <c r="F22" s="23">
        <f t="shared" si="0"/>
        <v>0.55692731155502373</v>
      </c>
    </row>
    <row r="23" spans="2:6" x14ac:dyDescent="0.25">
      <c r="B23" s="44" t="s">
        <v>19</v>
      </c>
      <c r="C23" s="45">
        <f>SUM(C24:C34)</f>
        <v>148172601</v>
      </c>
      <c r="D23" s="45">
        <f>SUM(D24:D34)</f>
        <v>150840176</v>
      </c>
      <c r="E23" s="45">
        <f>SUM(E24:E34)</f>
        <v>89544980.400000006</v>
      </c>
      <c r="F23" s="46">
        <f t="shared" si="0"/>
        <v>0.59364144735551094</v>
      </c>
    </row>
    <row r="24" spans="2:6" x14ac:dyDescent="0.25">
      <c r="B24" s="13" t="s">
        <v>36</v>
      </c>
      <c r="C24" s="28">
        <v>3431431</v>
      </c>
      <c r="D24" s="28">
        <v>3433356</v>
      </c>
      <c r="E24" s="28">
        <v>161141.13</v>
      </c>
      <c r="F24" s="23">
        <f t="shared" si="0"/>
        <v>4.6933999853204851E-2</v>
      </c>
    </row>
    <row r="25" spans="2:6" x14ac:dyDescent="0.25">
      <c r="B25" s="13" t="s">
        <v>37</v>
      </c>
      <c r="C25" s="28">
        <v>144741170</v>
      </c>
      <c r="D25" s="28">
        <v>147406820</v>
      </c>
      <c r="E25" s="28">
        <v>89383839.270000011</v>
      </c>
      <c r="F25" s="23">
        <f t="shared" si="0"/>
        <v>0.60637519532678341</v>
      </c>
    </row>
    <row r="26" spans="2:6" hidden="1" x14ac:dyDescent="0.25">
      <c r="B26" s="13"/>
      <c r="C26" s="28"/>
      <c r="D26" s="28"/>
      <c r="E26" s="28"/>
      <c r="F26" s="23" t="str">
        <f t="shared" si="0"/>
        <v>0.0%</v>
      </c>
    </row>
    <row r="27" spans="2:6" hidden="1" x14ac:dyDescent="0.25">
      <c r="B27" s="13"/>
      <c r="C27" s="28"/>
      <c r="D27" s="28"/>
      <c r="E27" s="28"/>
      <c r="F27" s="23" t="str">
        <f t="shared" si="0"/>
        <v>0.0%</v>
      </c>
    </row>
    <row r="28" spans="2:6" hidden="1" x14ac:dyDescent="0.25">
      <c r="B28" s="13"/>
      <c r="C28" s="28"/>
      <c r="D28" s="28"/>
      <c r="E28" s="28"/>
      <c r="F28" s="23" t="str">
        <f t="shared" si="0"/>
        <v>0.0%</v>
      </c>
    </row>
    <row r="29" spans="2:6" hidden="1" x14ac:dyDescent="0.25">
      <c r="B29" s="13"/>
      <c r="C29" s="28"/>
      <c r="D29" s="28"/>
      <c r="E29" s="28"/>
      <c r="F29" s="23" t="str">
        <f t="shared" si="0"/>
        <v>0.0%</v>
      </c>
    </row>
    <row r="30" spans="2:6" hidden="1" x14ac:dyDescent="0.25">
      <c r="B30" s="13"/>
      <c r="C30" s="28"/>
      <c r="D30" s="28"/>
      <c r="E30" s="28"/>
      <c r="F30" s="23" t="str">
        <f t="shared" si="0"/>
        <v>0.0%</v>
      </c>
    </row>
    <row r="31" spans="2:6" hidden="1" x14ac:dyDescent="0.25">
      <c r="B31" s="13"/>
      <c r="C31" s="28"/>
      <c r="D31" s="28"/>
      <c r="E31" s="28"/>
      <c r="F31" s="23" t="str">
        <f t="shared" si="0"/>
        <v>0.0%</v>
      </c>
    </row>
    <row r="32" spans="2:6" hidden="1" x14ac:dyDescent="0.25">
      <c r="B32" s="13"/>
      <c r="C32" s="28"/>
      <c r="D32" s="28"/>
      <c r="E32" s="28"/>
      <c r="F32" s="23" t="str">
        <f t="shared" si="0"/>
        <v>0.0%</v>
      </c>
    </row>
    <row r="33" spans="2:6" hidden="1" x14ac:dyDescent="0.25">
      <c r="B33" s="13"/>
      <c r="C33" s="28"/>
      <c r="D33" s="28"/>
      <c r="E33" s="28"/>
      <c r="F33" s="23" t="str">
        <f t="shared" si="0"/>
        <v>0.0%</v>
      </c>
    </row>
    <row r="34" spans="2:6" hidden="1" x14ac:dyDescent="0.25">
      <c r="B34" s="13"/>
      <c r="C34" s="28"/>
      <c r="D34" s="28"/>
      <c r="E34" s="28"/>
      <c r="F34" s="23" t="str">
        <f t="shared" si="0"/>
        <v>0.0%</v>
      </c>
    </row>
    <row r="35" spans="2:6" x14ac:dyDescent="0.25">
      <c r="B35" s="44" t="s">
        <v>18</v>
      </c>
      <c r="C35" s="45">
        <f>SUM(C36:C49)</f>
        <v>2172186351</v>
      </c>
      <c r="D35" s="45">
        <f t="shared" ref="D35:E35" si="1">SUM(D36:D49)</f>
        <v>4124853989</v>
      </c>
      <c r="E35" s="45">
        <f t="shared" si="1"/>
        <v>2457008414.4099998</v>
      </c>
      <c r="F35" s="46">
        <f t="shared" si="0"/>
        <v>0.59565948781756983</v>
      </c>
    </row>
    <row r="36" spans="2:6" x14ac:dyDescent="0.25">
      <c r="B36" s="38" t="s">
        <v>26</v>
      </c>
      <c r="C36" s="12">
        <v>26262582</v>
      </c>
      <c r="D36" s="12">
        <v>20988864</v>
      </c>
      <c r="E36" s="12">
        <v>10174730.659999998</v>
      </c>
      <c r="F36" s="33">
        <f t="shared" si="0"/>
        <v>0.48476804938085255</v>
      </c>
    </row>
    <row r="37" spans="2:6" x14ac:dyDescent="0.25">
      <c r="B37" s="39" t="s">
        <v>27</v>
      </c>
      <c r="C37" s="40">
        <v>73296760</v>
      </c>
      <c r="D37" s="40">
        <v>96395611</v>
      </c>
      <c r="E37" s="40">
        <v>37792298.99000001</v>
      </c>
      <c r="F37" s="23">
        <f t="shared" si="0"/>
        <v>0.39205414642789088</v>
      </c>
    </row>
    <row r="38" spans="2:6" x14ac:dyDescent="0.25">
      <c r="B38" s="39" t="s">
        <v>28</v>
      </c>
      <c r="C38" s="40">
        <v>59411022</v>
      </c>
      <c r="D38" s="40">
        <v>103488368</v>
      </c>
      <c r="E38" s="40">
        <v>46796913.029999971</v>
      </c>
      <c r="F38" s="23">
        <f t="shared" si="0"/>
        <v>0.45219490783737137</v>
      </c>
    </row>
    <row r="39" spans="2:6" x14ac:dyDescent="0.25">
      <c r="B39" s="39" t="s">
        <v>29</v>
      </c>
      <c r="C39" s="40">
        <v>31238585</v>
      </c>
      <c r="D39" s="40">
        <v>25453122</v>
      </c>
      <c r="E39" s="40">
        <v>9984583.5599999987</v>
      </c>
      <c r="F39" s="23">
        <f t="shared" si="0"/>
        <v>0.39227343349079136</v>
      </c>
    </row>
    <row r="40" spans="2:6" x14ac:dyDescent="0.25">
      <c r="B40" s="39" t="s">
        <v>30</v>
      </c>
      <c r="C40" s="40">
        <v>31247391</v>
      </c>
      <c r="D40" s="40">
        <v>37408996</v>
      </c>
      <c r="E40" s="40">
        <v>16729169.870000005</v>
      </c>
      <c r="F40" s="23">
        <f t="shared" si="0"/>
        <v>0.44719644093094624</v>
      </c>
    </row>
    <row r="41" spans="2:6" x14ac:dyDescent="0.25">
      <c r="B41" s="39" t="s">
        <v>31</v>
      </c>
      <c r="C41" s="40">
        <v>35875895</v>
      </c>
      <c r="D41" s="40">
        <v>59957189</v>
      </c>
      <c r="E41" s="40">
        <v>26636048.010000005</v>
      </c>
      <c r="F41" s="23">
        <f t="shared" si="0"/>
        <v>0.44425111407407719</v>
      </c>
    </row>
    <row r="42" spans="2:6" x14ac:dyDescent="0.25">
      <c r="B42" s="39" t="s">
        <v>32</v>
      </c>
      <c r="C42" s="40">
        <v>31855561</v>
      </c>
      <c r="D42" s="40">
        <v>26251844</v>
      </c>
      <c r="E42" s="40">
        <v>7522877.1199999908</v>
      </c>
      <c r="F42" s="23">
        <f t="shared" si="0"/>
        <v>0.28656566449198734</v>
      </c>
    </row>
    <row r="43" spans="2:6" x14ac:dyDescent="0.25">
      <c r="B43" s="39" t="s">
        <v>33</v>
      </c>
      <c r="C43" s="40">
        <v>44029494</v>
      </c>
      <c r="D43" s="40">
        <v>51825070</v>
      </c>
      <c r="E43" s="40">
        <v>25801882.569999997</v>
      </c>
      <c r="F43" s="23">
        <f t="shared" si="0"/>
        <v>0.49786488604839313</v>
      </c>
    </row>
    <row r="44" spans="2:6" x14ac:dyDescent="0.25">
      <c r="B44" s="39" t="s">
        <v>34</v>
      </c>
      <c r="C44" s="40">
        <v>13368393</v>
      </c>
      <c r="D44" s="40">
        <v>15740518</v>
      </c>
      <c r="E44" s="40">
        <v>8321297.3299999954</v>
      </c>
      <c r="F44" s="23">
        <f t="shared" si="0"/>
        <v>0.52865460526775521</v>
      </c>
    </row>
    <row r="45" spans="2:6" x14ac:dyDescent="0.25">
      <c r="B45" s="39" t="s">
        <v>35</v>
      </c>
      <c r="C45" s="40">
        <v>67552750</v>
      </c>
      <c r="D45" s="40">
        <v>71541136</v>
      </c>
      <c r="E45" s="40">
        <v>24612658.250000019</v>
      </c>
      <c r="F45" s="23">
        <f t="shared" si="0"/>
        <v>0.34403504928968442</v>
      </c>
    </row>
    <row r="46" spans="2:6" x14ac:dyDescent="0.25">
      <c r="B46" s="39" t="s">
        <v>40</v>
      </c>
      <c r="C46" s="40">
        <v>107239238</v>
      </c>
      <c r="D46" s="40">
        <v>65980249</v>
      </c>
      <c r="E46" s="40">
        <v>44192951.710000016</v>
      </c>
      <c r="F46" s="23">
        <f t="shared" si="0"/>
        <v>0.66979061734065315</v>
      </c>
    </row>
    <row r="47" spans="2:6" x14ac:dyDescent="0.25">
      <c r="B47" s="39" t="s">
        <v>39</v>
      </c>
      <c r="C47" s="40">
        <v>809881</v>
      </c>
      <c r="D47" s="40">
        <v>817054</v>
      </c>
      <c r="E47" s="40">
        <v>371987.07</v>
      </c>
      <c r="F47" s="23">
        <f t="shared" si="0"/>
        <v>0.45527843936875656</v>
      </c>
    </row>
    <row r="48" spans="2:6" x14ac:dyDescent="0.25">
      <c r="B48" s="39" t="s">
        <v>36</v>
      </c>
      <c r="C48" s="40">
        <v>625540514</v>
      </c>
      <c r="D48" s="40">
        <v>574564751</v>
      </c>
      <c r="E48" s="40">
        <v>337083669.23000002</v>
      </c>
      <c r="F48" s="23">
        <f t="shared" si="0"/>
        <v>0.58667655585088274</v>
      </c>
    </row>
    <row r="49" spans="2:6" x14ac:dyDescent="0.25">
      <c r="B49" s="41" t="s">
        <v>37</v>
      </c>
      <c r="C49" s="15">
        <v>1024458285</v>
      </c>
      <c r="D49" s="15">
        <v>2974441217</v>
      </c>
      <c r="E49" s="15">
        <v>1860987347.01</v>
      </c>
      <c r="F49" s="34">
        <f t="shared" si="0"/>
        <v>0.62565948063582122</v>
      </c>
    </row>
    <row r="50" spans="2:6" x14ac:dyDescent="0.25">
      <c r="B50" s="44" t="s">
        <v>17</v>
      </c>
      <c r="C50" s="45">
        <f>SUM(C51:C60)</f>
        <v>1325440155</v>
      </c>
      <c r="D50" s="45">
        <f>SUM(D51:D60)</f>
        <v>685350348</v>
      </c>
      <c r="E50" s="45">
        <f>SUM(E51:E60)</f>
        <v>68009573.200000003</v>
      </c>
      <c r="F50" s="46">
        <f t="shared" si="0"/>
        <v>9.9233294910357303E-2</v>
      </c>
    </row>
    <row r="51" spans="2:6" x14ac:dyDescent="0.25">
      <c r="B51" s="13" t="s">
        <v>27</v>
      </c>
      <c r="C51" s="28">
        <v>19875268</v>
      </c>
      <c r="D51" s="28">
        <v>483570</v>
      </c>
      <c r="E51" s="28">
        <v>254210</v>
      </c>
      <c r="F51" s="23">
        <f t="shared" si="0"/>
        <v>0.52569431519738608</v>
      </c>
    </row>
    <row r="52" spans="2:6" x14ac:dyDescent="0.25">
      <c r="B52" s="13" t="s">
        <v>28</v>
      </c>
      <c r="C52" s="28">
        <v>0</v>
      </c>
      <c r="D52" s="28">
        <v>2912524</v>
      </c>
      <c r="E52" s="28">
        <v>2873058.64</v>
      </c>
      <c r="F52" s="23">
        <f t="shared" si="0"/>
        <v>0.9864497734610943</v>
      </c>
    </row>
    <row r="53" spans="2:6" x14ac:dyDescent="0.25">
      <c r="B53" s="13" t="s">
        <v>29</v>
      </c>
      <c r="C53" s="28">
        <v>12000000</v>
      </c>
      <c r="D53" s="28">
        <v>2710563</v>
      </c>
      <c r="E53" s="28">
        <v>59140.350000000006</v>
      </c>
      <c r="F53" s="23">
        <f t="shared" si="0"/>
        <v>2.1818474612100885E-2</v>
      </c>
    </row>
    <row r="54" spans="2:6" x14ac:dyDescent="0.25">
      <c r="B54" s="13" t="s">
        <v>31</v>
      </c>
      <c r="C54" s="28">
        <v>20000000</v>
      </c>
      <c r="D54" s="28">
        <v>0</v>
      </c>
      <c r="E54" s="28">
        <v>0</v>
      </c>
      <c r="F54" s="23" t="str">
        <f t="shared" si="0"/>
        <v>0.0%</v>
      </c>
    </row>
    <row r="55" spans="2:6" x14ac:dyDescent="0.25">
      <c r="B55" s="13" t="s">
        <v>35</v>
      </c>
      <c r="C55" s="28">
        <v>60785355</v>
      </c>
      <c r="D55" s="28">
        <v>15413988</v>
      </c>
      <c r="E55" s="28">
        <v>0</v>
      </c>
      <c r="F55" s="23" t="str">
        <f t="shared" si="0"/>
        <v>0.0%</v>
      </c>
    </row>
    <row r="56" spans="2:6" x14ac:dyDescent="0.25">
      <c r="B56" s="13" t="s">
        <v>40</v>
      </c>
      <c r="C56" s="28">
        <v>262912696</v>
      </c>
      <c r="D56" s="28">
        <v>302835100</v>
      </c>
      <c r="E56" s="28">
        <v>61651702.210000001</v>
      </c>
      <c r="F56" s="23">
        <f t="shared" si="0"/>
        <v>0.20358175855440799</v>
      </c>
    </row>
    <row r="57" spans="2:6" x14ac:dyDescent="0.25">
      <c r="B57" s="13" t="s">
        <v>36</v>
      </c>
      <c r="C57" s="28">
        <v>665178436</v>
      </c>
      <c r="D57" s="28">
        <v>219255614</v>
      </c>
      <c r="E57" s="28">
        <v>879053</v>
      </c>
      <c r="F57" s="23">
        <f t="shared" si="0"/>
        <v>4.0092610809956269E-3</v>
      </c>
    </row>
    <row r="58" spans="2:6" x14ac:dyDescent="0.25">
      <c r="B58" s="13" t="s">
        <v>37</v>
      </c>
      <c r="C58" s="28">
        <v>284688400</v>
      </c>
      <c r="D58" s="28">
        <v>141738989</v>
      </c>
      <c r="E58" s="28">
        <v>2292409</v>
      </c>
      <c r="F58" s="23">
        <f t="shared" si="0"/>
        <v>1.6173453868786943E-2</v>
      </c>
    </row>
    <row r="59" spans="2:6" hidden="1" x14ac:dyDescent="0.25">
      <c r="B59" s="13"/>
      <c r="C59" s="28"/>
      <c r="D59" s="28"/>
      <c r="E59" s="28"/>
      <c r="F59" s="23" t="str">
        <f t="shared" si="0"/>
        <v>0.0%</v>
      </c>
    </row>
    <row r="60" spans="2:6" hidden="1" x14ac:dyDescent="0.25">
      <c r="B60" s="13"/>
      <c r="C60" s="28"/>
      <c r="D60" s="28"/>
      <c r="E60" s="28"/>
      <c r="F60" s="23" t="str">
        <f t="shared" si="0"/>
        <v>0.0%</v>
      </c>
    </row>
    <row r="61" spans="2:6" x14ac:dyDescent="0.25">
      <c r="B61" s="44" t="s">
        <v>16</v>
      </c>
      <c r="C61" s="45">
        <f>+SUM(C62:C69)</f>
        <v>108799867</v>
      </c>
      <c r="D61" s="45">
        <f>+SUM(D62:D69)</f>
        <v>381507138</v>
      </c>
      <c r="E61" s="45">
        <f>+SUM(E62:E69)</f>
        <v>204958465.02999997</v>
      </c>
      <c r="F61" s="46">
        <f t="shared" si="0"/>
        <v>0.53723363107822109</v>
      </c>
    </row>
    <row r="62" spans="2:6" x14ac:dyDescent="0.25">
      <c r="B62" s="11" t="s">
        <v>26</v>
      </c>
      <c r="C62" s="27">
        <v>37000</v>
      </c>
      <c r="D62" s="27">
        <v>0</v>
      </c>
      <c r="E62" s="27">
        <v>0</v>
      </c>
      <c r="F62" s="33" t="str">
        <f t="shared" si="0"/>
        <v>0.0%</v>
      </c>
    </row>
    <row r="63" spans="2:6" x14ac:dyDescent="0.25">
      <c r="B63" s="13" t="s">
        <v>27</v>
      </c>
      <c r="C63" s="28">
        <v>124732</v>
      </c>
      <c r="D63" s="28">
        <v>157434</v>
      </c>
      <c r="E63" s="28">
        <v>138392</v>
      </c>
      <c r="F63" s="23">
        <f t="shared" si="0"/>
        <v>0.87904772793678621</v>
      </c>
    </row>
    <row r="64" spans="2:6" x14ac:dyDescent="0.25">
      <c r="B64" s="13" t="s">
        <v>28</v>
      </c>
      <c r="C64" s="28">
        <v>5500000</v>
      </c>
      <c r="D64" s="28">
        <v>2365016</v>
      </c>
      <c r="E64" s="28">
        <v>2324342</v>
      </c>
      <c r="F64" s="23">
        <f t="shared" si="0"/>
        <v>0.9828018076833307</v>
      </c>
    </row>
    <row r="65" spans="2:6" x14ac:dyDescent="0.25">
      <c r="B65" s="13" t="s">
        <v>29</v>
      </c>
      <c r="C65" s="28">
        <v>128000</v>
      </c>
      <c r="D65" s="28">
        <v>813305</v>
      </c>
      <c r="E65" s="28">
        <v>651962</v>
      </c>
      <c r="F65" s="23">
        <f t="shared" si="0"/>
        <v>0.80162054825680407</v>
      </c>
    </row>
    <row r="66" spans="2:6" x14ac:dyDescent="0.25">
      <c r="B66" s="13" t="s">
        <v>31</v>
      </c>
      <c r="C66" s="28">
        <v>1372000</v>
      </c>
      <c r="D66" s="28">
        <v>567962</v>
      </c>
      <c r="E66" s="28">
        <v>565644</v>
      </c>
      <c r="F66" s="23">
        <f t="shared" si="0"/>
        <v>0.99591874104253453</v>
      </c>
    </row>
    <row r="67" spans="2:6" x14ac:dyDescent="0.25">
      <c r="B67" s="13" t="s">
        <v>40</v>
      </c>
      <c r="C67" s="28">
        <v>44055701</v>
      </c>
      <c r="D67" s="28">
        <v>33365666</v>
      </c>
      <c r="E67" s="28">
        <v>30221063</v>
      </c>
      <c r="F67" s="23">
        <f t="shared" si="0"/>
        <v>0.9057533273875007</v>
      </c>
    </row>
    <row r="68" spans="2:6" x14ac:dyDescent="0.25">
      <c r="B68" s="13" t="s">
        <v>36</v>
      </c>
      <c r="C68" s="28">
        <v>2687334</v>
      </c>
      <c r="D68" s="28">
        <v>3729475</v>
      </c>
      <c r="E68" s="28">
        <v>2270920.85</v>
      </c>
      <c r="F68" s="23">
        <f t="shared" si="0"/>
        <v>0.60891166987310552</v>
      </c>
    </row>
    <row r="69" spans="2:6" ht="16.5" customHeight="1" x14ac:dyDescent="0.25">
      <c r="B69" s="13" t="s">
        <v>37</v>
      </c>
      <c r="C69" s="28">
        <v>54895100</v>
      </c>
      <c r="D69" s="28">
        <v>340508280</v>
      </c>
      <c r="E69" s="28">
        <v>168786141.17999998</v>
      </c>
      <c r="F69" s="23">
        <f t="shared" si="0"/>
        <v>0.4956888014000716</v>
      </c>
    </row>
    <row r="70" spans="2:6" hidden="1" x14ac:dyDescent="0.25">
      <c r="B70" s="44" t="s">
        <v>23</v>
      </c>
      <c r="C70" s="45">
        <f>+C71</f>
        <v>0</v>
      </c>
      <c r="D70" s="45">
        <f t="shared" ref="D70:E70" si="2">+D71</f>
        <v>0</v>
      </c>
      <c r="E70" s="45">
        <f t="shared" si="2"/>
        <v>0</v>
      </c>
      <c r="F70" s="57" t="str">
        <f t="shared" si="0"/>
        <v>0.0%</v>
      </c>
    </row>
    <row r="71" spans="2:6" hidden="1" x14ac:dyDescent="0.25">
      <c r="B71" s="17"/>
      <c r="C71" s="30"/>
      <c r="D71" s="30"/>
      <c r="E71" s="30"/>
      <c r="F71" s="58" t="str">
        <f t="shared" si="0"/>
        <v>0.0%</v>
      </c>
    </row>
    <row r="72" spans="2:6" x14ac:dyDescent="0.25">
      <c r="B72" s="44" t="s">
        <v>15</v>
      </c>
      <c r="C72" s="45">
        <f>+SUM(C73:C86)</f>
        <v>593759931</v>
      </c>
      <c r="D72" s="45">
        <f>+SUM(D73:D86)</f>
        <v>613049782</v>
      </c>
      <c r="E72" s="45">
        <f>+SUM(E73:E86)</f>
        <v>167726706.80000001</v>
      </c>
      <c r="F72" s="46">
        <f t="shared" ref="F72:F87" si="3">IF(E72=0,"0.0%",E72/D72)</f>
        <v>0.27359394248997548</v>
      </c>
    </row>
    <row r="73" spans="2:6" x14ac:dyDescent="0.25">
      <c r="B73" s="11" t="s">
        <v>26</v>
      </c>
      <c r="C73" s="27">
        <v>15044270</v>
      </c>
      <c r="D73" s="27">
        <v>159440</v>
      </c>
      <c r="E73" s="27">
        <v>56513.85</v>
      </c>
      <c r="F73" s="33">
        <f t="shared" si="3"/>
        <v>0.35445214500752631</v>
      </c>
    </row>
    <row r="74" spans="2:6" x14ac:dyDescent="0.25">
      <c r="B74" s="13" t="s">
        <v>27</v>
      </c>
      <c r="C74" s="28">
        <v>236193378</v>
      </c>
      <c r="D74" s="28">
        <v>150631909</v>
      </c>
      <c r="E74" s="28">
        <v>25278208.410000004</v>
      </c>
      <c r="F74" s="23">
        <f t="shared" si="3"/>
        <v>0.16781443306278487</v>
      </c>
    </row>
    <row r="75" spans="2:6" x14ac:dyDescent="0.25">
      <c r="B75" s="13" t="s">
        <v>28</v>
      </c>
      <c r="C75" s="28">
        <v>0</v>
      </c>
      <c r="D75" s="28">
        <v>690639</v>
      </c>
      <c r="E75" s="28">
        <v>175720.07</v>
      </c>
      <c r="F75" s="23">
        <f t="shared" si="3"/>
        <v>0.25443114275330531</v>
      </c>
    </row>
    <row r="76" spans="2:6" x14ac:dyDescent="0.25">
      <c r="B76" s="13" t="s">
        <v>29</v>
      </c>
      <c r="C76" s="28">
        <v>4823573</v>
      </c>
      <c r="D76" s="28">
        <v>16000</v>
      </c>
      <c r="E76" s="28">
        <v>5367.8</v>
      </c>
      <c r="F76" s="23">
        <f t="shared" si="3"/>
        <v>0.33548749999999999</v>
      </c>
    </row>
    <row r="77" spans="2:6" x14ac:dyDescent="0.25">
      <c r="B77" s="13" t="s">
        <v>30</v>
      </c>
      <c r="C77" s="28">
        <v>0</v>
      </c>
      <c r="D77" s="28">
        <v>2350556</v>
      </c>
      <c r="E77" s="28">
        <v>355173.28</v>
      </c>
      <c r="F77" s="23">
        <f t="shared" si="3"/>
        <v>0.15110181591078878</v>
      </c>
    </row>
    <row r="78" spans="2:6" x14ac:dyDescent="0.25">
      <c r="B78" s="13" t="s">
        <v>31</v>
      </c>
      <c r="C78" s="28">
        <v>0</v>
      </c>
      <c r="D78" s="28">
        <v>5210354</v>
      </c>
      <c r="E78" s="28">
        <v>5041935.75</v>
      </c>
      <c r="F78" s="23">
        <f t="shared" si="3"/>
        <v>0.96767623658584423</v>
      </c>
    </row>
    <row r="79" spans="2:6" x14ac:dyDescent="0.25">
      <c r="B79" s="13" t="s">
        <v>32</v>
      </c>
      <c r="C79" s="28">
        <v>0</v>
      </c>
      <c r="D79" s="28">
        <v>3383709</v>
      </c>
      <c r="E79" s="28">
        <v>1165123.3099999998</v>
      </c>
      <c r="F79" s="23">
        <f t="shared" si="3"/>
        <v>0.34433318881735986</v>
      </c>
    </row>
    <row r="80" spans="2:6" x14ac:dyDescent="0.25">
      <c r="B80" s="13" t="s">
        <v>33</v>
      </c>
      <c r="C80" s="28">
        <v>0</v>
      </c>
      <c r="D80" s="28">
        <v>962939</v>
      </c>
      <c r="E80" s="28">
        <v>145589.26999999999</v>
      </c>
      <c r="F80" s="23">
        <f t="shared" si="3"/>
        <v>0.15119261967788197</v>
      </c>
    </row>
    <row r="81" spans="2:6" x14ac:dyDescent="0.25">
      <c r="B81" s="13" t="s">
        <v>34</v>
      </c>
      <c r="C81" s="28">
        <v>0</v>
      </c>
      <c r="D81" s="28">
        <v>208978</v>
      </c>
      <c r="E81" s="28">
        <v>23766.77</v>
      </c>
      <c r="F81" s="23">
        <f t="shared" si="3"/>
        <v>0.11372857429968705</v>
      </c>
    </row>
    <row r="82" spans="2:6" x14ac:dyDescent="0.25">
      <c r="B82" s="13" t="s">
        <v>35</v>
      </c>
      <c r="C82" s="28">
        <v>500000</v>
      </c>
      <c r="D82" s="28">
        <v>1053887</v>
      </c>
      <c r="E82" s="28">
        <v>74059.510000000009</v>
      </c>
      <c r="F82" s="23">
        <f t="shared" si="3"/>
        <v>7.0272723736036227E-2</v>
      </c>
    </row>
    <row r="83" spans="2:6" x14ac:dyDescent="0.25">
      <c r="B83" s="13" t="s">
        <v>40</v>
      </c>
      <c r="C83" s="28">
        <v>0</v>
      </c>
      <c r="D83" s="28">
        <v>250253</v>
      </c>
      <c r="E83" s="28">
        <v>7840</v>
      </c>
      <c r="F83" s="23">
        <f t="shared" si="3"/>
        <v>3.132829576468614E-2</v>
      </c>
    </row>
    <row r="84" spans="2:6" x14ac:dyDescent="0.25">
      <c r="B84" s="13" t="s">
        <v>39</v>
      </c>
      <c r="C84" s="28">
        <v>0</v>
      </c>
      <c r="D84" s="28">
        <v>6000</v>
      </c>
      <c r="E84" s="28">
        <v>0</v>
      </c>
      <c r="F84" s="23" t="str">
        <f t="shared" si="3"/>
        <v>0.0%</v>
      </c>
    </row>
    <row r="85" spans="2:6" x14ac:dyDescent="0.25">
      <c r="B85" s="13" t="s">
        <v>36</v>
      </c>
      <c r="C85" s="28">
        <v>0</v>
      </c>
      <c r="D85" s="28">
        <v>5361072</v>
      </c>
      <c r="E85" s="28">
        <v>1332428.0699999998</v>
      </c>
      <c r="F85" s="23">
        <f t="shared" si="3"/>
        <v>0.24853761896874355</v>
      </c>
    </row>
    <row r="86" spans="2:6" x14ac:dyDescent="0.25">
      <c r="B86" s="13" t="s">
        <v>37</v>
      </c>
      <c r="C86" s="28">
        <v>337198710</v>
      </c>
      <c r="D86" s="28">
        <v>442764046</v>
      </c>
      <c r="E86" s="28">
        <v>134064980.70999999</v>
      </c>
      <c r="F86" s="23">
        <f t="shared" si="3"/>
        <v>0.30279102813601083</v>
      </c>
    </row>
    <row r="87" spans="2:6" x14ac:dyDescent="0.25">
      <c r="B87" s="47" t="s">
        <v>3</v>
      </c>
      <c r="C87" s="48">
        <f>+C72+C70+C61+C50+C35+C23+C9</f>
        <v>7296309348</v>
      </c>
      <c r="D87" s="48">
        <f>+D72+D70+D61+D50+D35+D23+D9</f>
        <v>8910535550</v>
      </c>
      <c r="E87" s="48">
        <f>+E72+E70+E61+E50+E35+E23+E9</f>
        <v>4478563097.3799992</v>
      </c>
      <c r="F87" s="49">
        <f t="shared" si="3"/>
        <v>0.50261435715611946</v>
      </c>
    </row>
    <row r="88" spans="2:6" x14ac:dyDescent="0.2">
      <c r="B88" s="37" t="s">
        <v>43</v>
      </c>
      <c r="C88" s="9"/>
      <c r="D88" s="9"/>
      <c r="E88" s="9"/>
    </row>
  </sheetData>
  <mergeCells count="1">
    <mergeCell ref="B5:F5"/>
  </mergeCells>
  <pageMargins left="0.7" right="0.7" top="0.75" bottom="0.75" header="0.3" footer="0.3"/>
  <pageSetup paperSize="9" scale="6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51"/>
  <sheetViews>
    <sheetView showGridLines="0" zoomScale="120" zoomScaleNormal="120" workbookViewId="0"/>
  </sheetViews>
  <sheetFormatPr baseColWidth="10" defaultRowHeight="15" x14ac:dyDescent="0.25"/>
  <cols>
    <col min="2" max="2" width="108" bestFit="1" customWidth="1"/>
    <col min="3" max="4" width="12.7109375" bestFit="1" customWidth="1"/>
    <col min="5" max="5" width="15.7109375" customWidth="1"/>
    <col min="6" max="6" width="12.28515625" customWidth="1"/>
  </cols>
  <sheetData>
    <row r="5" spans="2:6" ht="52.5" customHeight="1" x14ac:dyDescent="0.25">
      <c r="B5" s="74" t="s">
        <v>45</v>
      </c>
      <c r="C5" s="74"/>
      <c r="D5" s="74"/>
      <c r="E5" s="74"/>
      <c r="F5" s="74"/>
    </row>
    <row r="7" spans="2:6" x14ac:dyDescent="0.25">
      <c r="E7" s="63"/>
      <c r="F7" s="65" t="s">
        <v>22</v>
      </c>
    </row>
    <row r="8" spans="2:6" ht="38.25" x14ac:dyDescent="0.25">
      <c r="B8" s="50" t="s">
        <v>4</v>
      </c>
      <c r="C8" s="50" t="s">
        <v>1</v>
      </c>
      <c r="D8" s="50" t="s">
        <v>2</v>
      </c>
      <c r="E8" s="52" t="s">
        <v>42</v>
      </c>
      <c r="F8" s="52" t="s">
        <v>5</v>
      </c>
    </row>
    <row r="9" spans="2:6" x14ac:dyDescent="0.25">
      <c r="B9" s="44" t="s">
        <v>20</v>
      </c>
      <c r="C9" s="45">
        <f>SUM(C10:C13)</f>
        <v>213204</v>
      </c>
      <c r="D9" s="45">
        <f>SUM(D10:D13)</f>
        <v>487884</v>
      </c>
      <c r="E9" s="45">
        <f>SUM(E10:E13)</f>
        <v>97824</v>
      </c>
      <c r="F9" s="46">
        <f>IF(D9=0,"%",E9/D9)</f>
        <v>0.2005066778168581</v>
      </c>
    </row>
    <row r="10" spans="2:6" x14ac:dyDescent="0.25">
      <c r="B10" s="11" t="s">
        <v>33</v>
      </c>
      <c r="C10" s="27">
        <v>172906</v>
      </c>
      <c r="D10" s="27">
        <v>172906</v>
      </c>
      <c r="E10" s="27">
        <v>25746</v>
      </c>
      <c r="F10" s="35">
        <f t="shared" ref="F10:F50" si="0">IF(D10=0,"%",E10/D10)</f>
        <v>0.14890171538292482</v>
      </c>
    </row>
    <row r="11" spans="2:6" x14ac:dyDescent="0.25">
      <c r="B11" s="13" t="s">
        <v>36</v>
      </c>
      <c r="C11" s="28">
        <v>0</v>
      </c>
      <c r="D11" s="28">
        <v>274680</v>
      </c>
      <c r="E11" s="28">
        <v>45780</v>
      </c>
      <c r="F11" s="35">
        <f t="shared" si="0"/>
        <v>0.16666666666666666</v>
      </c>
    </row>
    <row r="12" spans="2:6" x14ac:dyDescent="0.25">
      <c r="B12" s="13" t="s">
        <v>37</v>
      </c>
      <c r="C12" s="28">
        <v>40298</v>
      </c>
      <c r="D12" s="28">
        <v>40298</v>
      </c>
      <c r="E12" s="28">
        <v>26298</v>
      </c>
      <c r="F12" s="35">
        <f t="shared" si="0"/>
        <v>0.65258821777755716</v>
      </c>
    </row>
    <row r="13" spans="2:6" hidden="1" x14ac:dyDescent="0.25">
      <c r="B13" s="13"/>
      <c r="C13" s="28"/>
      <c r="D13" s="28"/>
      <c r="E13" s="28"/>
      <c r="F13" s="35" t="str">
        <f t="shared" si="0"/>
        <v>%</v>
      </c>
    </row>
    <row r="14" spans="2:6" x14ac:dyDescent="0.25">
      <c r="B14" s="44" t="s">
        <v>19</v>
      </c>
      <c r="C14" s="45">
        <f>SUM(C15:C15)</f>
        <v>3000</v>
      </c>
      <c r="D14" s="45">
        <f>SUM(D15:D15)</f>
        <v>3000</v>
      </c>
      <c r="E14" s="45">
        <f>SUM(E15:E15)</f>
        <v>0</v>
      </c>
      <c r="F14" s="46">
        <f t="shared" si="0"/>
        <v>0</v>
      </c>
    </row>
    <row r="15" spans="2:6" x14ac:dyDescent="0.25">
      <c r="B15" s="22" t="s">
        <v>36</v>
      </c>
      <c r="C15" s="27">
        <v>3000</v>
      </c>
      <c r="D15" s="27">
        <v>3000</v>
      </c>
      <c r="E15" s="27">
        <v>0</v>
      </c>
      <c r="F15" s="24">
        <f t="shared" si="0"/>
        <v>0</v>
      </c>
    </row>
    <row r="16" spans="2:6" x14ac:dyDescent="0.25">
      <c r="B16" s="44" t="s">
        <v>18</v>
      </c>
      <c r="C16" s="45">
        <f>+SUM(C17:C29)</f>
        <v>174065973</v>
      </c>
      <c r="D16" s="45">
        <f>+SUM(D17:D29)</f>
        <v>244639435</v>
      </c>
      <c r="E16" s="45">
        <f>+SUM(E17:E29)</f>
        <v>62665948.930000007</v>
      </c>
      <c r="F16" s="46">
        <f t="shared" si="0"/>
        <v>0.25615636714497808</v>
      </c>
    </row>
    <row r="17" spans="2:6" x14ac:dyDescent="0.25">
      <c r="B17" s="11" t="s">
        <v>26</v>
      </c>
      <c r="C17" s="27">
        <v>22400</v>
      </c>
      <c r="D17" s="27">
        <v>22400</v>
      </c>
      <c r="E17" s="27">
        <v>8136</v>
      </c>
      <c r="F17" s="24">
        <f t="shared" si="0"/>
        <v>0.36321428571428571</v>
      </c>
    </row>
    <row r="18" spans="2:6" x14ac:dyDescent="0.25">
      <c r="B18" s="13" t="s">
        <v>27</v>
      </c>
      <c r="C18" s="28">
        <v>62751</v>
      </c>
      <c r="D18" s="28">
        <v>200065</v>
      </c>
      <c r="E18" s="28">
        <v>77173.709999999992</v>
      </c>
      <c r="F18" s="35">
        <f t="shared" si="0"/>
        <v>0.38574318346537373</v>
      </c>
    </row>
    <row r="19" spans="2:6" x14ac:dyDescent="0.25">
      <c r="B19" s="13" t="s">
        <v>28</v>
      </c>
      <c r="C19" s="28">
        <v>19500</v>
      </c>
      <c r="D19" s="28">
        <v>2363745</v>
      </c>
      <c r="E19" s="28">
        <v>93255.739999999991</v>
      </c>
      <c r="F19" s="35">
        <f t="shared" si="0"/>
        <v>3.9452538239107854E-2</v>
      </c>
    </row>
    <row r="20" spans="2:6" x14ac:dyDescent="0.25">
      <c r="B20" s="13" t="s">
        <v>29</v>
      </c>
      <c r="C20" s="28">
        <v>6000</v>
      </c>
      <c r="D20" s="28">
        <v>242666</v>
      </c>
      <c r="E20" s="28">
        <v>45287.409999999996</v>
      </c>
      <c r="F20" s="35">
        <f t="shared" si="0"/>
        <v>0.18662445501223904</v>
      </c>
    </row>
    <row r="21" spans="2:6" x14ac:dyDescent="0.25">
      <c r="B21" s="13" t="s">
        <v>30</v>
      </c>
      <c r="C21" s="28">
        <v>15000</v>
      </c>
      <c r="D21" s="28">
        <v>920843</v>
      </c>
      <c r="E21" s="28">
        <v>0</v>
      </c>
      <c r="F21" s="35">
        <f t="shared" si="0"/>
        <v>0</v>
      </c>
    </row>
    <row r="22" spans="2:6" x14ac:dyDescent="0.25">
      <c r="B22" s="13" t="s">
        <v>31</v>
      </c>
      <c r="C22" s="28">
        <v>0</v>
      </c>
      <c r="D22" s="28">
        <v>2042062</v>
      </c>
      <c r="E22" s="28">
        <v>398738.66000000003</v>
      </c>
      <c r="F22" s="35">
        <f t="shared" si="0"/>
        <v>0.19526275891721212</v>
      </c>
    </row>
    <row r="23" spans="2:6" x14ac:dyDescent="0.25">
      <c r="B23" s="13" t="s">
        <v>32</v>
      </c>
      <c r="C23" s="28">
        <v>0</v>
      </c>
      <c r="D23" s="28">
        <v>698136</v>
      </c>
      <c r="E23" s="28">
        <v>1027.53</v>
      </c>
      <c r="F23" s="35">
        <f t="shared" si="0"/>
        <v>1.471819244387913E-3</v>
      </c>
    </row>
    <row r="24" spans="2:6" x14ac:dyDescent="0.25">
      <c r="B24" s="13" t="s">
        <v>33</v>
      </c>
      <c r="C24" s="28">
        <v>35542</v>
      </c>
      <c r="D24" s="28">
        <v>145134</v>
      </c>
      <c r="E24" s="28">
        <v>89398.17</v>
      </c>
      <c r="F24" s="35">
        <f t="shared" si="0"/>
        <v>0.61596986233411877</v>
      </c>
    </row>
    <row r="25" spans="2:6" x14ac:dyDescent="0.25">
      <c r="B25" s="13" t="s">
        <v>34</v>
      </c>
      <c r="C25" s="28">
        <v>28000</v>
      </c>
      <c r="D25" s="28">
        <v>28000</v>
      </c>
      <c r="E25" s="28">
        <v>0</v>
      </c>
      <c r="F25" s="35">
        <f t="shared" si="0"/>
        <v>0</v>
      </c>
    </row>
    <row r="26" spans="2:6" x14ac:dyDescent="0.25">
      <c r="B26" s="13" t="s">
        <v>35</v>
      </c>
      <c r="C26" s="28">
        <v>0</v>
      </c>
      <c r="D26" s="28">
        <v>1440</v>
      </c>
      <c r="E26" s="28">
        <v>1439.6</v>
      </c>
      <c r="F26" s="35">
        <f t="shared" si="0"/>
        <v>0.99972222222222218</v>
      </c>
    </row>
    <row r="27" spans="2:6" x14ac:dyDescent="0.25">
      <c r="B27" s="13" t="s">
        <v>40</v>
      </c>
      <c r="C27" s="28">
        <v>7700</v>
      </c>
      <c r="D27" s="28">
        <v>23650</v>
      </c>
      <c r="E27" s="28">
        <v>12978.630000000001</v>
      </c>
      <c r="F27" s="35">
        <f t="shared" si="0"/>
        <v>0.54877928118393238</v>
      </c>
    </row>
    <row r="28" spans="2:6" x14ac:dyDescent="0.25">
      <c r="B28" s="13" t="s">
        <v>36</v>
      </c>
      <c r="C28" s="28">
        <v>73492282</v>
      </c>
      <c r="D28" s="28">
        <v>94460312</v>
      </c>
      <c r="E28" s="28">
        <v>18530528.670000009</v>
      </c>
      <c r="F28" s="35">
        <f t="shared" si="0"/>
        <v>0.19617263883269842</v>
      </c>
    </row>
    <row r="29" spans="2:6" x14ac:dyDescent="0.25">
      <c r="B29" s="13" t="s">
        <v>37</v>
      </c>
      <c r="C29" s="28">
        <v>100376798</v>
      </c>
      <c r="D29" s="28">
        <v>143490982</v>
      </c>
      <c r="E29" s="28">
        <v>43407984.809999995</v>
      </c>
      <c r="F29" s="35">
        <f t="shared" si="0"/>
        <v>0.30251367859479833</v>
      </c>
    </row>
    <row r="30" spans="2:6" x14ac:dyDescent="0.25">
      <c r="B30" s="44" t="s">
        <v>17</v>
      </c>
      <c r="C30" s="45">
        <f>+SUM(C31:C34)</f>
        <v>0</v>
      </c>
      <c r="D30" s="45">
        <f t="shared" ref="D30:E30" si="1">+SUM(D31:D34)</f>
        <v>1832489</v>
      </c>
      <c r="E30" s="45">
        <f t="shared" si="1"/>
        <v>251565</v>
      </c>
      <c r="F30" s="46">
        <f t="shared" ref="F30:F34" si="2">IF(D30=0,"%",E30/D30)</f>
        <v>0.13728049663599617</v>
      </c>
    </row>
    <row r="31" spans="2:6" x14ac:dyDescent="0.25">
      <c r="B31" s="13" t="s">
        <v>36</v>
      </c>
      <c r="C31" s="28">
        <v>0</v>
      </c>
      <c r="D31" s="28">
        <v>1580924</v>
      </c>
      <c r="E31" s="28">
        <v>0</v>
      </c>
      <c r="F31" s="35">
        <f t="shared" si="2"/>
        <v>0</v>
      </c>
    </row>
    <row r="32" spans="2:6" x14ac:dyDescent="0.25">
      <c r="B32" s="13" t="s">
        <v>37</v>
      </c>
      <c r="C32" s="28">
        <v>0</v>
      </c>
      <c r="D32" s="28">
        <v>251565</v>
      </c>
      <c r="E32" s="28">
        <v>251565</v>
      </c>
      <c r="F32" s="35">
        <f t="shared" si="2"/>
        <v>1</v>
      </c>
    </row>
    <row r="33" spans="2:6" hidden="1" x14ac:dyDescent="0.25">
      <c r="B33" s="13"/>
      <c r="C33" s="28"/>
      <c r="D33" s="28"/>
      <c r="E33" s="28"/>
      <c r="F33" s="35" t="str">
        <f t="shared" si="2"/>
        <v>%</v>
      </c>
    </row>
    <row r="34" spans="2:6" hidden="1" x14ac:dyDescent="0.25">
      <c r="B34" s="14"/>
      <c r="C34" s="29"/>
      <c r="D34" s="29"/>
      <c r="E34" s="29"/>
      <c r="F34" s="36" t="str">
        <f t="shared" si="2"/>
        <v>%</v>
      </c>
    </row>
    <row r="35" spans="2:6" x14ac:dyDescent="0.25">
      <c r="B35" s="44" t="s">
        <v>16</v>
      </c>
      <c r="C35" s="45">
        <f>+SUM(C36:C40)</f>
        <v>41545</v>
      </c>
      <c r="D35" s="45">
        <f>+SUM(D36:D40)</f>
        <v>1304719</v>
      </c>
      <c r="E35" s="45">
        <f>+SUM(E36:E40)</f>
        <v>1095658.1400000001</v>
      </c>
      <c r="F35" s="46">
        <f t="shared" si="0"/>
        <v>0.83976560470108896</v>
      </c>
    </row>
    <row r="36" spans="2:6" x14ac:dyDescent="0.25">
      <c r="B36" s="11" t="s">
        <v>27</v>
      </c>
      <c r="C36" s="27">
        <v>0</v>
      </c>
      <c r="D36" s="27">
        <v>413568</v>
      </c>
      <c r="E36" s="27">
        <v>409475</v>
      </c>
      <c r="F36" s="35">
        <f t="shared" si="0"/>
        <v>0.99010319947384706</v>
      </c>
    </row>
    <row r="37" spans="2:6" x14ac:dyDescent="0.25">
      <c r="B37" s="42" t="s">
        <v>28</v>
      </c>
      <c r="C37" s="43">
        <v>0</v>
      </c>
      <c r="D37" s="43">
        <v>115777</v>
      </c>
      <c r="E37" s="43">
        <v>85415</v>
      </c>
      <c r="F37" s="35">
        <f t="shared" si="0"/>
        <v>0.73775447627767177</v>
      </c>
    </row>
    <row r="38" spans="2:6" x14ac:dyDescent="0.25">
      <c r="B38" s="42" t="s">
        <v>31</v>
      </c>
      <c r="C38" s="43">
        <v>0</v>
      </c>
      <c r="D38" s="43">
        <v>19192</v>
      </c>
      <c r="E38" s="43">
        <v>93</v>
      </c>
      <c r="F38" s="35">
        <f t="shared" si="0"/>
        <v>4.8457690704460194E-3</v>
      </c>
    </row>
    <row r="39" spans="2:6" x14ac:dyDescent="0.25">
      <c r="B39" s="42" t="s">
        <v>36</v>
      </c>
      <c r="C39" s="43">
        <v>41545</v>
      </c>
      <c r="D39" s="43">
        <v>702428</v>
      </c>
      <c r="E39" s="43">
        <v>562041.54</v>
      </c>
      <c r="F39" s="35">
        <f t="shared" si="0"/>
        <v>0.80014113902065409</v>
      </c>
    </row>
    <row r="40" spans="2:6" x14ac:dyDescent="0.25">
      <c r="B40" s="42" t="s">
        <v>37</v>
      </c>
      <c r="C40" s="43">
        <v>0</v>
      </c>
      <c r="D40" s="43">
        <v>53754</v>
      </c>
      <c r="E40" s="43">
        <v>38633.599999999999</v>
      </c>
      <c r="F40" s="35">
        <f t="shared" si="0"/>
        <v>0.71871116568069349</v>
      </c>
    </row>
    <row r="41" spans="2:6" x14ac:dyDescent="0.25">
      <c r="B41" s="44" t="s">
        <v>15</v>
      </c>
      <c r="C41" s="45">
        <f>+SUM(C42:C49)</f>
        <v>2766523</v>
      </c>
      <c r="D41" s="45">
        <f t="shared" ref="D41:E41" si="3">+SUM(D42:D49)</f>
        <v>16606751</v>
      </c>
      <c r="E41" s="45">
        <f t="shared" si="3"/>
        <v>2619854.9900000002</v>
      </c>
      <c r="F41" s="46">
        <f t="shared" si="0"/>
        <v>0.15775843149572125</v>
      </c>
    </row>
    <row r="42" spans="2:6" x14ac:dyDescent="0.25">
      <c r="B42" s="13" t="s">
        <v>27</v>
      </c>
      <c r="C42" s="28">
        <v>0</v>
      </c>
      <c r="D42" s="28">
        <v>35100</v>
      </c>
      <c r="E42" s="28">
        <v>21468.01</v>
      </c>
      <c r="F42" s="35">
        <f t="shared" si="0"/>
        <v>0.6116242165242165</v>
      </c>
    </row>
    <row r="43" spans="2:6" x14ac:dyDescent="0.25">
      <c r="B43" s="13" t="s">
        <v>28</v>
      </c>
      <c r="C43" s="28">
        <v>0</v>
      </c>
      <c r="D43" s="28">
        <v>0</v>
      </c>
      <c r="E43" s="28">
        <v>0</v>
      </c>
      <c r="F43" s="35" t="str">
        <f t="shared" si="0"/>
        <v>%</v>
      </c>
    </row>
    <row r="44" spans="2:6" x14ac:dyDescent="0.25">
      <c r="B44" s="13" t="s">
        <v>30</v>
      </c>
      <c r="C44" s="28">
        <v>0</v>
      </c>
      <c r="D44" s="28">
        <v>6900</v>
      </c>
      <c r="E44" s="28">
        <v>0</v>
      </c>
      <c r="F44" s="35">
        <f t="shared" si="0"/>
        <v>0</v>
      </c>
    </row>
    <row r="45" spans="2:6" x14ac:dyDescent="0.25">
      <c r="B45" s="13" t="s">
        <v>33</v>
      </c>
      <c r="C45" s="28">
        <v>0</v>
      </c>
      <c r="D45" s="28">
        <v>37000</v>
      </c>
      <c r="E45" s="28">
        <v>36000</v>
      </c>
      <c r="F45" s="35">
        <f t="shared" si="0"/>
        <v>0.97297297297297303</v>
      </c>
    </row>
    <row r="46" spans="2:6" ht="15" customHeight="1" x14ac:dyDescent="0.25">
      <c r="B46" s="13" t="s">
        <v>36</v>
      </c>
      <c r="C46" s="28">
        <v>0</v>
      </c>
      <c r="D46" s="28">
        <v>6824995</v>
      </c>
      <c r="E46" s="28">
        <v>1280219.1900000002</v>
      </c>
      <c r="F46" s="35">
        <f t="shared" si="0"/>
        <v>0.18757804071651338</v>
      </c>
    </row>
    <row r="47" spans="2:6" x14ac:dyDescent="0.25">
      <c r="B47" s="13" t="s">
        <v>37</v>
      </c>
      <c r="C47" s="28">
        <v>2766523</v>
      </c>
      <c r="D47" s="28">
        <v>9702756</v>
      </c>
      <c r="E47" s="28">
        <v>1282167.79</v>
      </c>
      <c r="F47" s="35">
        <f t="shared" si="0"/>
        <v>0.13214470094888503</v>
      </c>
    </row>
    <row r="48" spans="2:6" hidden="1" x14ac:dyDescent="0.25">
      <c r="B48" s="13"/>
      <c r="C48" s="28"/>
      <c r="D48" s="28"/>
      <c r="E48" s="28"/>
      <c r="F48" s="35" t="str">
        <f t="shared" si="0"/>
        <v>%</v>
      </c>
    </row>
    <row r="49" spans="2:6" hidden="1" x14ac:dyDescent="0.25">
      <c r="B49" s="13"/>
      <c r="C49" s="28"/>
      <c r="D49" s="28"/>
      <c r="E49" s="28"/>
      <c r="F49" s="35" t="str">
        <f t="shared" si="0"/>
        <v>%</v>
      </c>
    </row>
    <row r="50" spans="2:6" x14ac:dyDescent="0.25">
      <c r="B50" s="47" t="s">
        <v>3</v>
      </c>
      <c r="C50" s="48">
        <f>+C41+C35+C30+C16+C14+C9</f>
        <v>177090245</v>
      </c>
      <c r="D50" s="48">
        <f t="shared" ref="D50:E50" si="4">+D41+D35+D30+D16+D14+D9</f>
        <v>264874278</v>
      </c>
      <c r="E50" s="48">
        <f t="shared" si="4"/>
        <v>66730851.06000001</v>
      </c>
      <c r="F50" s="49">
        <f t="shared" si="0"/>
        <v>0.25193405552199377</v>
      </c>
    </row>
    <row r="51" spans="2:6" x14ac:dyDescent="0.25">
      <c r="B51" s="37" t="s">
        <v>43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showGridLines="0" zoomScaleNormal="100" workbookViewId="0">
      <selection activeCell="B2" sqref="B2:F2"/>
    </sheetView>
  </sheetViews>
  <sheetFormatPr baseColWidth="10" defaultRowHeight="15" x14ac:dyDescent="0.25"/>
  <cols>
    <col min="2" max="2" width="68.140625" customWidth="1"/>
    <col min="5" max="5" width="12.42578125" customWidth="1"/>
  </cols>
  <sheetData>
    <row r="2" spans="2:6" ht="70.5" customHeight="1" x14ac:dyDescent="0.25">
      <c r="B2" s="74" t="s">
        <v>8</v>
      </c>
      <c r="C2" s="74"/>
      <c r="D2" s="74"/>
      <c r="E2" s="74"/>
      <c r="F2" s="74"/>
    </row>
    <row r="5" spans="2:6" ht="38.25" x14ac:dyDescent="0.25">
      <c r="B5" s="8" t="s">
        <v>4</v>
      </c>
      <c r="C5" s="8" t="s">
        <v>1</v>
      </c>
      <c r="D5" s="8" t="s">
        <v>2</v>
      </c>
      <c r="E5" s="10" t="s">
        <v>7</v>
      </c>
      <c r="F5" s="10" t="s">
        <v>5</v>
      </c>
    </row>
    <row r="6" spans="2:6" x14ac:dyDescent="0.25">
      <c r="B6" s="2" t="s">
        <v>0</v>
      </c>
      <c r="C6" s="3">
        <f>+SUM(C7:C8)</f>
        <v>0</v>
      </c>
      <c r="D6" s="3">
        <f t="shared" ref="D6:E6" si="0">+SUM(D7:D8)</f>
        <v>0</v>
      </c>
      <c r="E6" s="3">
        <f t="shared" si="0"/>
        <v>0</v>
      </c>
      <c r="F6" s="6" t="e">
        <f>E6/D6</f>
        <v>#DIV/0!</v>
      </c>
    </row>
    <row r="7" spans="2:6" x14ac:dyDescent="0.25">
      <c r="B7" s="22"/>
      <c r="C7" s="12"/>
      <c r="D7" s="12"/>
      <c r="E7" s="12"/>
      <c r="F7" s="19" t="e">
        <f>E7/D7</f>
        <v>#DIV/0!</v>
      </c>
    </row>
    <row r="8" spans="2:6" x14ac:dyDescent="0.25">
      <c r="B8" s="14"/>
      <c r="C8" s="15"/>
      <c r="D8" s="15"/>
      <c r="E8" s="15"/>
      <c r="F8" s="20" t="e">
        <f>E8/D8</f>
        <v>#DIV/0!</v>
      </c>
    </row>
    <row r="9" spans="2:6" x14ac:dyDescent="0.25">
      <c r="B9" s="4" t="s">
        <v>3</v>
      </c>
      <c r="C9" s="5">
        <f>+C6</f>
        <v>0</v>
      </c>
      <c r="D9" s="5">
        <f t="shared" ref="D9:E9" si="1">+D6</f>
        <v>0</v>
      </c>
      <c r="E9" s="5">
        <f t="shared" si="1"/>
        <v>0</v>
      </c>
      <c r="F9" s="7" t="e">
        <f>E9/D9</f>
        <v>#DIV/0!</v>
      </c>
    </row>
    <row r="10" spans="2:6" x14ac:dyDescent="0.25">
      <c r="B10" s="1" t="s">
        <v>6</v>
      </c>
    </row>
  </sheetData>
  <mergeCells count="1">
    <mergeCell ref="B2:F2"/>
  </mergeCells>
  <pageMargins left="0.7" right="0.7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37"/>
  <sheetViews>
    <sheetView showGridLines="0" zoomScale="120" zoomScaleNormal="120" workbookViewId="0"/>
  </sheetViews>
  <sheetFormatPr baseColWidth="10" defaultRowHeight="15" x14ac:dyDescent="0.25"/>
  <cols>
    <col min="2" max="2" width="82.285156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75" customHeight="1" x14ac:dyDescent="0.25">
      <c r="B5" s="74" t="s">
        <v>46</v>
      </c>
      <c r="C5" s="74"/>
      <c r="D5" s="74"/>
      <c r="E5" s="74"/>
      <c r="F5" s="74"/>
    </row>
    <row r="7" spans="2:6" x14ac:dyDescent="0.25">
      <c r="E7" s="63"/>
      <c r="F7" s="65" t="s">
        <v>22</v>
      </c>
    </row>
    <row r="8" spans="2:6" ht="38.25" x14ac:dyDescent="0.25">
      <c r="B8" s="50" t="s">
        <v>4</v>
      </c>
      <c r="C8" s="50" t="s">
        <v>1</v>
      </c>
      <c r="D8" s="50" t="s">
        <v>2</v>
      </c>
      <c r="E8" s="52" t="s">
        <v>42</v>
      </c>
      <c r="F8" s="52" t="s">
        <v>5</v>
      </c>
    </row>
    <row r="9" spans="2:6" x14ac:dyDescent="0.25">
      <c r="B9" s="44" t="s">
        <v>20</v>
      </c>
      <c r="C9" s="45">
        <f>+C10</f>
        <v>9199965</v>
      </c>
      <c r="D9" s="45">
        <f t="shared" ref="D9:E9" si="0">+D10</f>
        <v>61446657</v>
      </c>
      <c r="E9" s="45">
        <f t="shared" si="0"/>
        <v>14431696</v>
      </c>
      <c r="F9" s="46">
        <f t="shared" ref="F9:F14" si="1">IF(E9=0,"%",E9/D9)</f>
        <v>0.2348654378382212</v>
      </c>
    </row>
    <row r="10" spans="2:6" x14ac:dyDescent="0.25">
      <c r="B10" s="11" t="s">
        <v>37</v>
      </c>
      <c r="C10" s="27">
        <v>9199965</v>
      </c>
      <c r="D10" s="27">
        <v>61446657</v>
      </c>
      <c r="E10" s="27">
        <v>14431696</v>
      </c>
      <c r="F10" s="24">
        <f t="shared" si="1"/>
        <v>0.2348654378382212</v>
      </c>
    </row>
    <row r="11" spans="2:6" hidden="1" x14ac:dyDescent="0.25">
      <c r="B11" s="68"/>
      <c r="C11" s="69"/>
      <c r="D11" s="69"/>
      <c r="E11" s="69"/>
      <c r="F11" s="24" t="str">
        <f t="shared" si="1"/>
        <v>%</v>
      </c>
    </row>
    <row r="12" spans="2:6" hidden="1" x14ac:dyDescent="0.25">
      <c r="B12" s="68"/>
      <c r="C12" s="69"/>
      <c r="D12" s="69"/>
      <c r="E12" s="69"/>
      <c r="F12" s="24" t="str">
        <f t="shared" si="1"/>
        <v>%</v>
      </c>
    </row>
    <row r="13" spans="2:6" s="1" customFormat="1" hidden="1" x14ac:dyDescent="0.25">
      <c r="B13" s="44" t="s">
        <v>19</v>
      </c>
      <c r="C13" s="45">
        <f>+C14</f>
        <v>0</v>
      </c>
      <c r="D13" s="45">
        <f t="shared" ref="D13:E13" si="2">+D14</f>
        <v>0</v>
      </c>
      <c r="E13" s="45">
        <f t="shared" si="2"/>
        <v>0</v>
      </c>
      <c r="F13" s="46" t="str">
        <f t="shared" si="1"/>
        <v>%</v>
      </c>
    </row>
    <row r="14" spans="2:6" s="1" customFormat="1" hidden="1" x14ac:dyDescent="0.25">
      <c r="B14" s="13"/>
      <c r="C14" s="28"/>
      <c r="D14" s="28"/>
      <c r="E14" s="28"/>
      <c r="F14" s="23" t="str">
        <f t="shared" si="1"/>
        <v>%</v>
      </c>
    </row>
    <row r="15" spans="2:6" x14ac:dyDescent="0.25">
      <c r="B15" s="44" t="s">
        <v>18</v>
      </c>
      <c r="C15" s="45">
        <f>SUM(C16:C27)</f>
        <v>677534338</v>
      </c>
      <c r="D15" s="45">
        <f>SUM(D16:D27)</f>
        <v>1742966063</v>
      </c>
      <c r="E15" s="45">
        <f>SUM(E16:E27)</f>
        <v>1376167337.8399997</v>
      </c>
      <c r="F15" s="46">
        <f t="shared" ref="F15:F27" si="3">IF(E15=0,"%",E15/D15)</f>
        <v>0.7895548668752248</v>
      </c>
    </row>
    <row r="16" spans="2:6" x14ac:dyDescent="0.25">
      <c r="B16" s="11" t="s">
        <v>37</v>
      </c>
      <c r="C16" s="27">
        <v>677534338</v>
      </c>
      <c r="D16" s="27">
        <v>1742966063</v>
      </c>
      <c r="E16" s="27">
        <v>1376167337.8399997</v>
      </c>
      <c r="F16" s="24">
        <f t="shared" si="3"/>
        <v>0.7895548668752248</v>
      </c>
    </row>
    <row r="17" spans="2:6" hidden="1" x14ac:dyDescent="0.25">
      <c r="B17" s="68"/>
      <c r="C17" s="69"/>
      <c r="D17" s="69"/>
      <c r="E17" s="69"/>
      <c r="F17" s="24" t="str">
        <f t="shared" si="3"/>
        <v>%</v>
      </c>
    </row>
    <row r="18" spans="2:6" hidden="1" x14ac:dyDescent="0.25">
      <c r="B18" s="68"/>
      <c r="C18" s="69"/>
      <c r="D18" s="69"/>
      <c r="E18" s="69"/>
      <c r="F18" s="24" t="str">
        <f t="shared" si="3"/>
        <v>%</v>
      </c>
    </row>
    <row r="19" spans="2:6" hidden="1" x14ac:dyDescent="0.25">
      <c r="B19" s="68"/>
      <c r="C19" s="69"/>
      <c r="D19" s="69"/>
      <c r="E19" s="69"/>
      <c r="F19" s="24" t="str">
        <f t="shared" si="3"/>
        <v>%</v>
      </c>
    </row>
    <row r="20" spans="2:6" hidden="1" x14ac:dyDescent="0.25">
      <c r="B20" s="68"/>
      <c r="C20" s="69"/>
      <c r="D20" s="69"/>
      <c r="E20" s="69"/>
      <c r="F20" s="24" t="str">
        <f t="shared" si="3"/>
        <v>%</v>
      </c>
    </row>
    <row r="21" spans="2:6" hidden="1" x14ac:dyDescent="0.25">
      <c r="B21" s="68"/>
      <c r="C21" s="69"/>
      <c r="D21" s="69"/>
      <c r="E21" s="69"/>
      <c r="F21" s="24" t="str">
        <f t="shared" si="3"/>
        <v>%</v>
      </c>
    </row>
    <row r="22" spans="2:6" hidden="1" x14ac:dyDescent="0.25">
      <c r="B22" s="68"/>
      <c r="C22" s="69"/>
      <c r="D22" s="69"/>
      <c r="E22" s="69"/>
      <c r="F22" s="24" t="str">
        <f t="shared" si="3"/>
        <v>%</v>
      </c>
    </row>
    <row r="23" spans="2:6" hidden="1" x14ac:dyDescent="0.25">
      <c r="B23" s="68"/>
      <c r="C23" s="69"/>
      <c r="D23" s="69"/>
      <c r="E23" s="69"/>
      <c r="F23" s="24" t="str">
        <f t="shared" si="3"/>
        <v>%</v>
      </c>
    </row>
    <row r="24" spans="2:6" hidden="1" x14ac:dyDescent="0.25">
      <c r="B24" s="68"/>
      <c r="C24" s="69"/>
      <c r="D24" s="69"/>
      <c r="E24" s="69"/>
      <c r="F24" s="24" t="str">
        <f t="shared" si="3"/>
        <v>%</v>
      </c>
    </row>
    <row r="25" spans="2:6" hidden="1" x14ac:dyDescent="0.25">
      <c r="B25" s="68"/>
      <c r="C25" s="69"/>
      <c r="D25" s="69"/>
      <c r="E25" s="69"/>
      <c r="F25" s="24" t="str">
        <f t="shared" si="3"/>
        <v>%</v>
      </c>
    </row>
    <row r="26" spans="2:6" hidden="1" x14ac:dyDescent="0.25">
      <c r="B26" s="68"/>
      <c r="C26" s="69"/>
      <c r="D26" s="69"/>
      <c r="E26" s="69"/>
      <c r="F26" s="24" t="str">
        <f t="shared" si="3"/>
        <v>%</v>
      </c>
    </row>
    <row r="27" spans="2:6" hidden="1" x14ac:dyDescent="0.25">
      <c r="B27" s="68"/>
      <c r="C27" s="69"/>
      <c r="D27" s="69"/>
      <c r="E27" s="69"/>
      <c r="F27" s="24" t="str">
        <f t="shared" si="3"/>
        <v>%</v>
      </c>
    </row>
    <row r="28" spans="2:6" hidden="1" x14ac:dyDescent="0.25">
      <c r="B28" s="44" t="s">
        <v>17</v>
      </c>
      <c r="C28" s="45">
        <f>++C29</f>
        <v>0</v>
      </c>
      <c r="D28" s="45">
        <f t="shared" ref="D28:E30" si="4">++D29</f>
        <v>0</v>
      </c>
      <c r="E28" s="45">
        <f t="shared" si="4"/>
        <v>0</v>
      </c>
      <c r="F28" s="46" t="str">
        <f t="shared" ref="F28:F29" si="5">IF(E28=0,"%",E28/D28)</f>
        <v>%</v>
      </c>
    </row>
    <row r="29" spans="2:6" hidden="1" x14ac:dyDescent="0.25">
      <c r="B29" s="11"/>
      <c r="C29" s="27">
        <v>0</v>
      </c>
      <c r="D29" s="27">
        <v>0</v>
      </c>
      <c r="E29" s="27">
        <v>0</v>
      </c>
      <c r="F29" s="24" t="str">
        <f t="shared" si="5"/>
        <v>%</v>
      </c>
    </row>
    <row r="30" spans="2:6" x14ac:dyDescent="0.25">
      <c r="B30" s="44" t="s">
        <v>16</v>
      </c>
      <c r="C30" s="45">
        <f>++C31</f>
        <v>0</v>
      </c>
      <c r="D30" s="45">
        <f t="shared" si="4"/>
        <v>71291266</v>
      </c>
      <c r="E30" s="45">
        <f t="shared" si="4"/>
        <v>47362694</v>
      </c>
      <c r="F30" s="46">
        <f t="shared" ref="F30:F31" si="6">IF(E30=0,"%",E30/D30)</f>
        <v>0.66435478926689284</v>
      </c>
    </row>
    <row r="31" spans="2:6" x14ac:dyDescent="0.25">
      <c r="B31" s="11" t="s">
        <v>37</v>
      </c>
      <c r="C31" s="27">
        <v>0</v>
      </c>
      <c r="D31" s="27">
        <v>71291266</v>
      </c>
      <c r="E31" s="27">
        <v>47362694</v>
      </c>
      <c r="F31" s="24">
        <f t="shared" si="6"/>
        <v>0.66435478926689284</v>
      </c>
    </row>
    <row r="32" spans="2:6" x14ac:dyDescent="0.25">
      <c r="B32" s="44" t="s">
        <v>15</v>
      </c>
      <c r="C32" s="45">
        <f>SUM(C33:C35)</f>
        <v>480474823</v>
      </c>
      <c r="D32" s="45">
        <f>SUM(D33:D35)</f>
        <v>657661196</v>
      </c>
      <c r="E32" s="45">
        <f>SUM(E33:E35)</f>
        <v>201191715.91000003</v>
      </c>
      <c r="F32" s="46">
        <f t="shared" ref="F32:F35" si="7">IF(E32=0,"%",E32/D32)</f>
        <v>0.30592000430264099</v>
      </c>
    </row>
    <row r="33" spans="2:6" x14ac:dyDescent="0.25">
      <c r="B33" s="11" t="s">
        <v>37</v>
      </c>
      <c r="C33" s="27">
        <v>480474823</v>
      </c>
      <c r="D33" s="27">
        <v>657661196</v>
      </c>
      <c r="E33" s="27">
        <v>201191715.91000003</v>
      </c>
      <c r="F33" s="24">
        <f t="shared" si="7"/>
        <v>0.30592000430264099</v>
      </c>
    </row>
    <row r="34" spans="2:6" hidden="1" x14ac:dyDescent="0.25">
      <c r="B34" s="70"/>
      <c r="C34" s="69"/>
      <c r="D34" s="69"/>
      <c r="E34" s="69"/>
      <c r="F34" s="24" t="str">
        <f t="shared" si="7"/>
        <v>%</v>
      </c>
    </row>
    <row r="35" spans="2:6" hidden="1" x14ac:dyDescent="0.25">
      <c r="B35" s="70"/>
      <c r="C35" s="69"/>
      <c r="D35" s="69"/>
      <c r="E35" s="69"/>
      <c r="F35" s="24" t="str">
        <f t="shared" si="7"/>
        <v>%</v>
      </c>
    </row>
    <row r="36" spans="2:6" x14ac:dyDescent="0.25">
      <c r="B36" s="47" t="s">
        <v>3</v>
      </c>
      <c r="C36" s="48">
        <f>+C9+C13+C15+C28+C30+C32</f>
        <v>1167209126</v>
      </c>
      <c r="D36" s="48">
        <f>+D9+D13+D15+D28+D30+D32</f>
        <v>2533365182</v>
      </c>
      <c r="E36" s="48">
        <f>+E9+E13+E15+E28+E30+E32</f>
        <v>1639153443.7499998</v>
      </c>
      <c r="F36" s="49">
        <f t="shared" ref="F36" si="8">IF(D36=0,"%",E36/D36)</f>
        <v>0.64702611980162583</v>
      </c>
    </row>
    <row r="37" spans="2:6" x14ac:dyDescent="0.25">
      <c r="B37" s="37" t="s">
        <v>43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42"/>
  <sheetViews>
    <sheetView showGridLines="0" zoomScale="120" zoomScaleNormal="120" workbookViewId="0"/>
  </sheetViews>
  <sheetFormatPr baseColWidth="10" defaultRowHeight="15" x14ac:dyDescent="0.25"/>
  <cols>
    <col min="2" max="2" width="110.57031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60" customHeight="1" x14ac:dyDescent="0.25">
      <c r="B5" s="74" t="s">
        <v>47</v>
      </c>
      <c r="C5" s="74"/>
      <c r="D5" s="74"/>
      <c r="E5" s="74"/>
      <c r="F5" s="74"/>
    </row>
    <row r="7" spans="2:6" x14ac:dyDescent="0.25">
      <c r="E7" s="63"/>
      <c r="F7" s="65" t="s">
        <v>22</v>
      </c>
    </row>
    <row r="8" spans="2:6" ht="38.25" x14ac:dyDescent="0.25">
      <c r="B8" s="50" t="s">
        <v>4</v>
      </c>
      <c r="C8" s="50" t="s">
        <v>1</v>
      </c>
      <c r="D8" s="50" t="s">
        <v>2</v>
      </c>
      <c r="E8" s="52" t="s">
        <v>42</v>
      </c>
      <c r="F8" s="52" t="s">
        <v>5</v>
      </c>
    </row>
    <row r="9" spans="2:6" x14ac:dyDescent="0.25">
      <c r="B9" s="44" t="s">
        <v>20</v>
      </c>
      <c r="C9" s="45">
        <f>+C10</f>
        <v>0</v>
      </c>
      <c r="D9" s="45">
        <f t="shared" ref="D9:E9" si="0">+D10</f>
        <v>58051</v>
      </c>
      <c r="E9" s="45">
        <f t="shared" si="0"/>
        <v>18505</v>
      </c>
      <c r="F9" s="46">
        <f t="shared" ref="F9:F41" si="1">IF(E9=0,"%",E9/D9)</f>
        <v>0.31877142512618217</v>
      </c>
    </row>
    <row r="10" spans="2:6" x14ac:dyDescent="0.25">
      <c r="B10" s="26" t="s">
        <v>37</v>
      </c>
      <c r="C10" s="27">
        <v>0</v>
      </c>
      <c r="D10" s="27">
        <v>58051</v>
      </c>
      <c r="E10" s="27">
        <v>18505</v>
      </c>
      <c r="F10" s="24">
        <f t="shared" si="1"/>
        <v>0.31877142512618217</v>
      </c>
    </row>
    <row r="11" spans="2:6" x14ac:dyDescent="0.25">
      <c r="B11" s="44" t="s">
        <v>18</v>
      </c>
      <c r="C11" s="45">
        <f>+SUM(C12:C24)</f>
        <v>0</v>
      </c>
      <c r="D11" s="45">
        <f>+SUM(D12:D24)</f>
        <v>521706727</v>
      </c>
      <c r="E11" s="45">
        <f>+SUM(E12:E24)</f>
        <v>218478376.87000012</v>
      </c>
      <c r="F11" s="46">
        <f t="shared" ref="F11:F12" si="2">IF(E11=0,"%",E11/D11)</f>
        <v>0.4187762310950614</v>
      </c>
    </row>
    <row r="12" spans="2:6" x14ac:dyDescent="0.25">
      <c r="B12" s="26" t="s">
        <v>26</v>
      </c>
      <c r="C12" s="27">
        <v>0</v>
      </c>
      <c r="D12" s="27">
        <v>11529856</v>
      </c>
      <c r="E12" s="27">
        <v>4455242.8500000006</v>
      </c>
      <c r="F12" s="24">
        <f t="shared" si="2"/>
        <v>0.38640923616045164</v>
      </c>
    </row>
    <row r="13" spans="2:6" x14ac:dyDescent="0.25">
      <c r="B13" s="25" t="s">
        <v>27</v>
      </c>
      <c r="C13" s="28">
        <v>0</v>
      </c>
      <c r="D13" s="28">
        <v>81365257</v>
      </c>
      <c r="E13" s="28">
        <v>35634582.990000024</v>
      </c>
      <c r="F13" s="35">
        <f t="shared" si="1"/>
        <v>0.43795821833390169</v>
      </c>
    </row>
    <row r="14" spans="2:6" x14ac:dyDescent="0.25">
      <c r="B14" s="25" t="s">
        <v>28</v>
      </c>
      <c r="C14" s="28">
        <v>0</v>
      </c>
      <c r="D14" s="28">
        <v>4715857</v>
      </c>
      <c r="E14" s="28">
        <v>1455287.53</v>
      </c>
      <c r="F14" s="35">
        <f t="shared" si="1"/>
        <v>0.30859449936671107</v>
      </c>
    </row>
    <row r="15" spans="2:6" x14ac:dyDescent="0.25">
      <c r="B15" s="25" t="s">
        <v>29</v>
      </c>
      <c r="C15" s="28">
        <v>0</v>
      </c>
      <c r="D15" s="28">
        <v>294880</v>
      </c>
      <c r="E15" s="28">
        <v>113800</v>
      </c>
      <c r="F15" s="35">
        <f t="shared" si="1"/>
        <v>0.38591969614758548</v>
      </c>
    </row>
    <row r="16" spans="2:6" x14ac:dyDescent="0.25">
      <c r="B16" s="25" t="s">
        <v>30</v>
      </c>
      <c r="C16" s="28">
        <v>0</v>
      </c>
      <c r="D16" s="28">
        <v>24632473</v>
      </c>
      <c r="E16" s="28">
        <v>8159084.21</v>
      </c>
      <c r="F16" s="35">
        <f t="shared" si="1"/>
        <v>0.33123284901195266</v>
      </c>
    </row>
    <row r="17" spans="2:6" x14ac:dyDescent="0.25">
      <c r="B17" s="25" t="s">
        <v>31</v>
      </c>
      <c r="C17" s="28">
        <v>0</v>
      </c>
      <c r="D17" s="28">
        <v>19838795</v>
      </c>
      <c r="E17" s="28">
        <v>8457486.3300000001</v>
      </c>
      <c r="F17" s="35">
        <f t="shared" si="1"/>
        <v>0.42631048559148882</v>
      </c>
    </row>
    <row r="18" spans="2:6" x14ac:dyDescent="0.25">
      <c r="B18" s="25" t="s">
        <v>33</v>
      </c>
      <c r="C18" s="28">
        <v>0</v>
      </c>
      <c r="D18" s="28">
        <v>11199680</v>
      </c>
      <c r="E18" s="28">
        <v>5512855.7800000003</v>
      </c>
      <c r="F18" s="35">
        <f t="shared" si="1"/>
        <v>0.49223332988085378</v>
      </c>
    </row>
    <row r="19" spans="2:6" x14ac:dyDescent="0.25">
      <c r="B19" s="25" t="s">
        <v>34</v>
      </c>
      <c r="C19" s="28">
        <v>0</v>
      </c>
      <c r="D19" s="28">
        <v>865054</v>
      </c>
      <c r="E19" s="28">
        <v>512169.32</v>
      </c>
      <c r="F19" s="35">
        <f t="shared" si="1"/>
        <v>0.5920662987512918</v>
      </c>
    </row>
    <row r="20" spans="2:6" x14ac:dyDescent="0.25">
      <c r="B20" s="25" t="s">
        <v>35</v>
      </c>
      <c r="C20" s="28">
        <v>0</v>
      </c>
      <c r="D20" s="28">
        <v>5847370</v>
      </c>
      <c r="E20" s="28">
        <v>2475482</v>
      </c>
      <c r="F20" s="35">
        <f t="shared" si="1"/>
        <v>0.42334964265986247</v>
      </c>
    </row>
    <row r="21" spans="2:6" x14ac:dyDescent="0.25">
      <c r="B21" s="25" t="s">
        <v>38</v>
      </c>
      <c r="C21" s="28">
        <v>0</v>
      </c>
      <c r="D21" s="28">
        <v>319</v>
      </c>
      <c r="E21" s="28">
        <v>0</v>
      </c>
      <c r="F21" s="35" t="str">
        <f t="shared" si="1"/>
        <v>%</v>
      </c>
    </row>
    <row r="22" spans="2:6" x14ac:dyDescent="0.25">
      <c r="B22" s="25" t="s">
        <v>40</v>
      </c>
      <c r="C22" s="28">
        <v>0</v>
      </c>
      <c r="D22" s="28">
        <v>22190731</v>
      </c>
      <c r="E22" s="28">
        <v>6416726.7800000003</v>
      </c>
      <c r="F22" s="35">
        <f t="shared" si="1"/>
        <v>0.28916247869437017</v>
      </c>
    </row>
    <row r="23" spans="2:6" x14ac:dyDescent="0.25">
      <c r="B23" s="25" t="s">
        <v>36</v>
      </c>
      <c r="C23" s="28">
        <v>0</v>
      </c>
      <c r="D23" s="28">
        <v>222790</v>
      </c>
      <c r="E23" s="28">
        <v>223400</v>
      </c>
      <c r="F23" s="35">
        <f t="shared" si="1"/>
        <v>1.0027380043987613</v>
      </c>
    </row>
    <row r="24" spans="2:6" x14ac:dyDescent="0.25">
      <c r="B24" s="25" t="s">
        <v>37</v>
      </c>
      <c r="C24" s="28">
        <v>0</v>
      </c>
      <c r="D24" s="28">
        <v>339003665</v>
      </c>
      <c r="E24" s="28">
        <v>145062259.0800001</v>
      </c>
      <c r="F24" s="35">
        <f t="shared" si="1"/>
        <v>0.42790764247342311</v>
      </c>
    </row>
    <row r="25" spans="2:6" hidden="1" x14ac:dyDescent="0.25">
      <c r="B25" s="44" t="s">
        <v>17</v>
      </c>
      <c r="C25" s="45">
        <f>SUM(C26:C27)</f>
        <v>0</v>
      </c>
      <c r="D25" s="45">
        <f t="shared" ref="D25:E25" si="3">SUM(D26:D27)</f>
        <v>0</v>
      </c>
      <c r="E25" s="45">
        <f t="shared" si="3"/>
        <v>0</v>
      </c>
      <c r="F25" s="46" t="str">
        <f t="shared" ref="F25:F26" si="4">IF(E25=0,"%",E25/D25)</f>
        <v>%</v>
      </c>
    </row>
    <row r="26" spans="2:6" hidden="1" x14ac:dyDescent="0.25">
      <c r="B26" s="25" t="s">
        <v>24</v>
      </c>
      <c r="C26" s="28">
        <v>0</v>
      </c>
      <c r="D26" s="28">
        <v>0</v>
      </c>
      <c r="E26" s="28">
        <v>0</v>
      </c>
      <c r="F26" s="35" t="str">
        <f t="shared" si="4"/>
        <v>%</v>
      </c>
    </row>
    <row r="27" spans="2:6" hidden="1" x14ac:dyDescent="0.25">
      <c r="B27" s="66" t="s">
        <v>25</v>
      </c>
      <c r="C27" s="67">
        <v>0</v>
      </c>
      <c r="D27" s="67">
        <v>0</v>
      </c>
      <c r="E27" s="67">
        <v>0</v>
      </c>
      <c r="F27" s="35" t="str">
        <f t="shared" si="1"/>
        <v>%</v>
      </c>
    </row>
    <row r="28" spans="2:6" x14ac:dyDescent="0.25">
      <c r="B28" s="44" t="s">
        <v>16</v>
      </c>
      <c r="C28" s="45">
        <f>+C29</f>
        <v>0</v>
      </c>
      <c r="D28" s="45">
        <f t="shared" ref="D28:E28" si="5">+D29</f>
        <v>58325</v>
      </c>
      <c r="E28" s="45">
        <f t="shared" si="5"/>
        <v>40005</v>
      </c>
      <c r="F28" s="46">
        <f t="shared" si="1"/>
        <v>0.6858979854264895</v>
      </c>
    </row>
    <row r="29" spans="2:6" x14ac:dyDescent="0.25">
      <c r="B29" s="25" t="s">
        <v>37</v>
      </c>
      <c r="C29" s="28">
        <v>0</v>
      </c>
      <c r="D29" s="28">
        <v>58325</v>
      </c>
      <c r="E29" s="28">
        <v>40005</v>
      </c>
      <c r="F29" s="35">
        <f t="shared" si="1"/>
        <v>0.6858979854264895</v>
      </c>
    </row>
    <row r="30" spans="2:6" x14ac:dyDescent="0.25">
      <c r="B30" s="44" t="s">
        <v>15</v>
      </c>
      <c r="C30" s="45">
        <f>+SUM(C31:C40)</f>
        <v>0</v>
      </c>
      <c r="D30" s="45">
        <f>+SUM(D31:D40)</f>
        <v>47979467</v>
      </c>
      <c r="E30" s="45">
        <f>+SUM(E31:E40)</f>
        <v>6630623.4199999999</v>
      </c>
      <c r="F30" s="46">
        <f t="shared" si="1"/>
        <v>0.13819710460726878</v>
      </c>
    </row>
    <row r="31" spans="2:6" x14ac:dyDescent="0.25">
      <c r="B31" s="26" t="s">
        <v>26</v>
      </c>
      <c r="C31" s="27">
        <v>0</v>
      </c>
      <c r="D31" s="27">
        <v>974200</v>
      </c>
      <c r="E31" s="27">
        <v>86926.540000000008</v>
      </c>
      <c r="F31" s="24">
        <f t="shared" si="1"/>
        <v>8.9228638883186218E-2</v>
      </c>
    </row>
    <row r="32" spans="2:6" x14ac:dyDescent="0.25">
      <c r="B32" s="25" t="s">
        <v>27</v>
      </c>
      <c r="C32" s="28">
        <v>0</v>
      </c>
      <c r="D32" s="28">
        <v>1453959</v>
      </c>
      <c r="E32" s="28">
        <v>438656.5</v>
      </c>
      <c r="F32" s="35">
        <f>IF(E32=0,"%",E32/D32)</f>
        <v>0.30169798460616842</v>
      </c>
    </row>
    <row r="33" spans="2:6" x14ac:dyDescent="0.25">
      <c r="B33" s="25" t="s">
        <v>28</v>
      </c>
      <c r="C33" s="28">
        <v>0</v>
      </c>
      <c r="D33" s="28">
        <v>234049</v>
      </c>
      <c r="E33" s="28">
        <v>64360.47</v>
      </c>
      <c r="F33" s="35">
        <f t="shared" ref="F33" si="6">IF(E33=0,"%",E33/D33)</f>
        <v>0.27498716080820684</v>
      </c>
    </row>
    <row r="34" spans="2:6" x14ac:dyDescent="0.25">
      <c r="B34" s="25" t="s">
        <v>29</v>
      </c>
      <c r="C34" s="28">
        <v>0</v>
      </c>
      <c r="D34" s="28">
        <v>3327</v>
      </c>
      <c r="E34" s="28">
        <v>0</v>
      </c>
      <c r="F34" s="35" t="str">
        <f t="shared" si="1"/>
        <v>%</v>
      </c>
    </row>
    <row r="35" spans="2:6" x14ac:dyDescent="0.25">
      <c r="B35" s="25" t="s">
        <v>30</v>
      </c>
      <c r="C35" s="28">
        <v>0</v>
      </c>
      <c r="D35" s="28">
        <v>2300181</v>
      </c>
      <c r="E35" s="28">
        <v>638751.57999999996</v>
      </c>
      <c r="F35" s="35">
        <f t="shared" si="1"/>
        <v>0.27769622477535461</v>
      </c>
    </row>
    <row r="36" spans="2:6" x14ac:dyDescent="0.25">
      <c r="B36" s="25" t="s">
        <v>31</v>
      </c>
      <c r="C36" s="28">
        <v>0</v>
      </c>
      <c r="D36" s="28">
        <v>1059799</v>
      </c>
      <c r="E36" s="28">
        <v>290800</v>
      </c>
      <c r="F36" s="35">
        <f t="shared" si="1"/>
        <v>0.27439165351165645</v>
      </c>
    </row>
    <row r="37" spans="2:6" x14ac:dyDescent="0.25">
      <c r="B37" s="25" t="s">
        <v>33</v>
      </c>
      <c r="C37" s="28">
        <v>0</v>
      </c>
      <c r="D37" s="28">
        <v>4173551</v>
      </c>
      <c r="E37" s="28">
        <v>920095</v>
      </c>
      <c r="F37" s="35">
        <f t="shared" si="1"/>
        <v>0.22045854956606498</v>
      </c>
    </row>
    <row r="38" spans="2:6" x14ac:dyDescent="0.25">
      <c r="B38" s="25" t="s">
        <v>35</v>
      </c>
      <c r="C38" s="28">
        <v>0</v>
      </c>
      <c r="D38" s="28">
        <v>133812</v>
      </c>
      <c r="E38" s="28">
        <v>81568.320000000007</v>
      </c>
      <c r="F38" s="35">
        <f t="shared" si="1"/>
        <v>0.60957402923504622</v>
      </c>
    </row>
    <row r="39" spans="2:6" x14ac:dyDescent="0.25">
      <c r="B39" s="25" t="s">
        <v>40</v>
      </c>
      <c r="C39" s="28">
        <v>0</v>
      </c>
      <c r="D39" s="28">
        <v>3380061</v>
      </c>
      <c r="E39" s="28">
        <v>1147323.68</v>
      </c>
      <c r="F39" s="35">
        <f t="shared" si="1"/>
        <v>0.33943874977404254</v>
      </c>
    </row>
    <row r="40" spans="2:6" x14ac:dyDescent="0.25">
      <c r="B40" s="25" t="s">
        <v>37</v>
      </c>
      <c r="C40" s="28">
        <v>0</v>
      </c>
      <c r="D40" s="28">
        <v>34266528</v>
      </c>
      <c r="E40" s="28">
        <v>2962141.33</v>
      </c>
      <c r="F40" s="35">
        <f t="shared" si="1"/>
        <v>8.6444162945250827E-2</v>
      </c>
    </row>
    <row r="41" spans="2:6" x14ac:dyDescent="0.25">
      <c r="B41" s="47" t="s">
        <v>3</v>
      </c>
      <c r="C41" s="48">
        <f>+C30+C28+C25+C11</f>
        <v>0</v>
      </c>
      <c r="D41" s="48">
        <f>+D30+D28+D25+D11</f>
        <v>569744519</v>
      </c>
      <c r="E41" s="48">
        <f>+E30+E28+E25+E11</f>
        <v>225149005.29000011</v>
      </c>
      <c r="F41" s="49">
        <f t="shared" si="1"/>
        <v>0.39517537735189712</v>
      </c>
    </row>
    <row r="42" spans="2:6" x14ac:dyDescent="0.25">
      <c r="B42" s="37" t="s">
        <v>43</v>
      </c>
    </row>
  </sheetData>
  <mergeCells count="1">
    <mergeCell ref="B5:F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7"/>
  <sheetViews>
    <sheetView showGridLines="0" zoomScale="120" zoomScaleNormal="120" workbookViewId="0"/>
  </sheetViews>
  <sheetFormatPr baseColWidth="10" defaultRowHeight="15" x14ac:dyDescent="0.25"/>
  <cols>
    <col min="1" max="1" width="2.42578125" customWidth="1"/>
    <col min="2" max="2" width="85.28515625" bestFit="1" customWidth="1"/>
    <col min="5" max="5" width="15.7109375" customWidth="1"/>
    <col min="6" max="6" width="12.28515625" customWidth="1"/>
  </cols>
  <sheetData>
    <row r="5" spans="2:6" ht="60" customHeight="1" x14ac:dyDescent="0.25">
      <c r="B5" s="75" t="s">
        <v>48</v>
      </c>
      <c r="C5" s="75"/>
      <c r="D5" s="75"/>
      <c r="E5" s="75"/>
      <c r="F5" s="75"/>
    </row>
    <row r="8" spans="2:6" ht="38.25" x14ac:dyDescent="0.25">
      <c r="B8" s="50" t="s">
        <v>4</v>
      </c>
      <c r="C8" s="50" t="s">
        <v>1</v>
      </c>
      <c r="D8" s="50" t="s">
        <v>2</v>
      </c>
      <c r="E8" s="52" t="s">
        <v>42</v>
      </c>
      <c r="F8" s="52" t="s">
        <v>5</v>
      </c>
    </row>
    <row r="9" spans="2:6" x14ac:dyDescent="0.25">
      <c r="B9" s="44" t="s">
        <v>21</v>
      </c>
      <c r="C9" s="45">
        <f>SUM(C10:C12)</f>
        <v>0</v>
      </c>
      <c r="D9" s="45">
        <f t="shared" ref="D9:E9" si="0">SUM(D10:D12)</f>
        <v>3210145</v>
      </c>
      <c r="E9" s="45">
        <f t="shared" si="0"/>
        <v>606137</v>
      </c>
      <c r="F9" s="46">
        <f t="shared" ref="F9:F16" si="1">IF(E9=0,"%",E9/D9)</f>
        <v>0.18881919664065019</v>
      </c>
    </row>
    <row r="10" spans="2:6" x14ac:dyDescent="0.25">
      <c r="B10" s="25" t="s">
        <v>26</v>
      </c>
      <c r="C10" s="28">
        <v>0</v>
      </c>
      <c r="D10" s="28">
        <v>331950</v>
      </c>
      <c r="E10" s="28">
        <v>0</v>
      </c>
      <c r="F10" s="35" t="str">
        <f t="shared" si="1"/>
        <v>%</v>
      </c>
    </row>
    <row r="11" spans="2:6" x14ac:dyDescent="0.25">
      <c r="B11" s="71" t="s">
        <v>27</v>
      </c>
      <c r="C11" s="72">
        <v>0</v>
      </c>
      <c r="D11" s="72">
        <v>1631405</v>
      </c>
      <c r="E11" s="72">
        <v>588137</v>
      </c>
      <c r="F11" s="73">
        <f t="shared" si="1"/>
        <v>0.36050949948050914</v>
      </c>
    </row>
    <row r="12" spans="2:6" x14ac:dyDescent="0.25">
      <c r="B12" s="54" t="s">
        <v>40</v>
      </c>
      <c r="C12" s="29">
        <v>0</v>
      </c>
      <c r="D12" s="29">
        <v>1246790</v>
      </c>
      <c r="E12" s="29">
        <v>18000</v>
      </c>
      <c r="F12" s="36">
        <f t="shared" si="1"/>
        <v>1.4437074407077375E-2</v>
      </c>
    </row>
    <row r="13" spans="2:6" hidden="1" x14ac:dyDescent="0.25">
      <c r="B13" s="44" t="s">
        <v>15</v>
      </c>
      <c r="C13" s="45">
        <f>SUM(C14:C15)</f>
        <v>0</v>
      </c>
      <c r="D13" s="45">
        <f t="shared" ref="D13:E13" si="2">SUM(D14:D15)</f>
        <v>0</v>
      </c>
      <c r="E13" s="45">
        <f t="shared" si="2"/>
        <v>0</v>
      </c>
      <c r="F13" s="55" t="str">
        <f t="shared" si="1"/>
        <v>%</v>
      </c>
    </row>
    <row r="14" spans="2:6" hidden="1" x14ac:dyDescent="0.25">
      <c r="B14" s="25" t="s">
        <v>26</v>
      </c>
      <c r="C14" s="28">
        <v>0</v>
      </c>
      <c r="D14" s="28">
        <v>0</v>
      </c>
      <c r="E14" s="28">
        <v>0</v>
      </c>
      <c r="F14" s="35" t="str">
        <f t="shared" si="1"/>
        <v>%</v>
      </c>
    </row>
    <row r="15" spans="2:6" hidden="1" x14ac:dyDescent="0.25">
      <c r="B15" s="54" t="s">
        <v>27</v>
      </c>
      <c r="C15" s="29">
        <v>0</v>
      </c>
      <c r="D15" s="29">
        <v>0</v>
      </c>
      <c r="E15" s="29">
        <v>0</v>
      </c>
      <c r="F15" s="36" t="str">
        <f t="shared" si="1"/>
        <v>%</v>
      </c>
    </row>
    <row r="16" spans="2:6" x14ac:dyDescent="0.25">
      <c r="B16" s="47" t="s">
        <v>3</v>
      </c>
      <c r="C16" s="48">
        <f>+C13+C9</f>
        <v>0</v>
      </c>
      <c r="D16" s="48">
        <f t="shared" ref="D16:E16" si="3">+D13+D9</f>
        <v>3210145</v>
      </c>
      <c r="E16" s="48">
        <f t="shared" si="3"/>
        <v>606137</v>
      </c>
      <c r="F16" s="49">
        <f t="shared" si="1"/>
        <v>0.18881919664065019</v>
      </c>
    </row>
    <row r="17" spans="2:2" x14ac:dyDescent="0.25">
      <c r="B17" s="37" t="s">
        <v>43</v>
      </c>
    </row>
  </sheetData>
  <mergeCells count="1">
    <mergeCell ref="B5:F5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TODA FUENTE</vt:lpstr>
      <vt:lpstr>RO</vt:lpstr>
      <vt:lpstr>RDR</vt:lpstr>
      <vt:lpstr>ROOC</vt:lpstr>
      <vt:lpstr>ROCC</vt:lpstr>
      <vt:lpstr>DYT</vt:lpstr>
      <vt:lpstr>RD</vt:lpstr>
      <vt:lpstr>RDR!Área_de_impresión</vt:lpstr>
      <vt:lpstr>RO!Área_de_impresión</vt:lpstr>
      <vt:lpstr>ROCC!Área_de_impresión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DAMIAN VICENTE GALLO</cp:lastModifiedBy>
  <cp:lastPrinted>2014-05-15T18:05:16Z</cp:lastPrinted>
  <dcterms:created xsi:type="dcterms:W3CDTF">2013-07-12T22:51:31Z</dcterms:created>
  <dcterms:modified xsi:type="dcterms:W3CDTF">2022-08-31T16:24:40Z</dcterms:modified>
</cp:coreProperties>
</file>