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ño 2022\5.- Informacion Portal MINSA - Transparencia\PpR - Pliego MINSA 2022\8. Agosto - 2022\"/>
    </mc:Choice>
  </mc:AlternateContent>
  <bookViews>
    <workbookView xWindow="30" yWindow="30" windowWidth="28770" windowHeight="15570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RDR!$B$5:$F$50</definedName>
    <definedName name="_xlnm.Print_Area" localSheetId="1">RO!$B$5:$F$88</definedName>
    <definedName name="_xlnm.Print_Area" localSheetId="4">ROCC!$B$5:$F$37</definedName>
    <definedName name="_xlnm.Print_Area" localSheetId="3">ROOC!$B$2:$F$10</definedName>
    <definedName name="_xlnm.Print_Area" localSheetId="0">'TODA FUENTE'!$B$5:$F$86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5" l="1"/>
  <c r="F34" i="5"/>
  <c r="F33" i="5"/>
  <c r="C25" i="5"/>
  <c r="D25" i="5"/>
  <c r="E25" i="5"/>
  <c r="F33" i="3"/>
  <c r="F34" i="3"/>
  <c r="C70" i="2"/>
  <c r="D70" i="2"/>
  <c r="E70" i="2"/>
  <c r="F65" i="1"/>
  <c r="F24" i="3" l="1"/>
  <c r="C30" i="3"/>
  <c r="D30" i="3"/>
  <c r="E30" i="3"/>
  <c r="E68" i="1"/>
  <c r="D68" i="1"/>
  <c r="C68" i="1"/>
  <c r="E9" i="8" l="1"/>
  <c r="D9" i="8"/>
  <c r="C9" i="8"/>
  <c r="F86" i="2" l="1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1" i="2"/>
  <c r="F69" i="2"/>
  <c r="F68" i="2"/>
  <c r="F67" i="2"/>
  <c r="F66" i="2"/>
  <c r="F65" i="2"/>
  <c r="F64" i="2"/>
  <c r="F63" i="2"/>
  <c r="F62" i="2"/>
  <c r="F60" i="2"/>
  <c r="F59" i="2"/>
  <c r="F58" i="2"/>
  <c r="F57" i="2"/>
  <c r="F56" i="2"/>
  <c r="F55" i="2"/>
  <c r="F54" i="2"/>
  <c r="F53" i="2"/>
  <c r="F52" i="2"/>
  <c r="F51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4" i="2"/>
  <c r="F33" i="2"/>
  <c r="F32" i="2"/>
  <c r="F31" i="2"/>
  <c r="F30" i="2"/>
  <c r="F29" i="2"/>
  <c r="F28" i="2"/>
  <c r="F27" i="2"/>
  <c r="F26" i="2"/>
  <c r="F25" i="2"/>
  <c r="F24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69" i="1"/>
  <c r="F68" i="1"/>
  <c r="F67" i="1"/>
  <c r="F66" i="1"/>
  <c r="F64" i="1"/>
  <c r="F63" i="1"/>
  <c r="F62" i="1"/>
  <c r="F61" i="1"/>
  <c r="F60" i="1"/>
  <c r="F58" i="1"/>
  <c r="F57" i="1"/>
  <c r="F56" i="1"/>
  <c r="F55" i="1"/>
  <c r="F54" i="1"/>
  <c r="F53" i="1"/>
  <c r="F52" i="1"/>
  <c r="F51" i="1"/>
  <c r="F50" i="1"/>
  <c r="F49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1" i="1"/>
  <c r="F30" i="1"/>
  <c r="F29" i="1"/>
  <c r="F28" i="1"/>
  <c r="F27" i="1"/>
  <c r="F26" i="1"/>
  <c r="F25" i="1"/>
  <c r="F24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11" i="7" l="1"/>
  <c r="F19" i="5"/>
  <c r="C48" i="1"/>
  <c r="D48" i="1"/>
  <c r="E48" i="1"/>
  <c r="F48" i="1" s="1"/>
  <c r="E13" i="8" l="1"/>
  <c r="D13" i="8"/>
  <c r="C13" i="8"/>
  <c r="F31" i="8"/>
  <c r="F27" i="8"/>
  <c r="F26" i="8"/>
  <c r="F25" i="8"/>
  <c r="F24" i="8"/>
  <c r="F23" i="8"/>
  <c r="F22" i="8"/>
  <c r="F21" i="8"/>
  <c r="F20" i="8"/>
  <c r="F19" i="8"/>
  <c r="F18" i="8"/>
  <c r="F17" i="8"/>
  <c r="F14" i="8"/>
  <c r="F12" i="8"/>
  <c r="F11" i="8"/>
  <c r="C50" i="2"/>
  <c r="D50" i="2"/>
  <c r="E50" i="2"/>
  <c r="C23" i="1"/>
  <c r="D23" i="1"/>
  <c r="E23" i="1"/>
  <c r="F23" i="1" s="1"/>
  <c r="F50" i="2" l="1"/>
  <c r="E15" i="8"/>
  <c r="D15" i="8"/>
  <c r="C15" i="8"/>
  <c r="E32" i="8"/>
  <c r="D32" i="8"/>
  <c r="C32" i="8"/>
  <c r="F35" i="8"/>
  <c r="F34" i="8"/>
  <c r="C28" i="8"/>
  <c r="D28" i="8"/>
  <c r="E28" i="8"/>
  <c r="F28" i="8" s="1"/>
  <c r="F29" i="8"/>
  <c r="F48" i="3"/>
  <c r="F47" i="3"/>
  <c r="F46" i="3"/>
  <c r="F45" i="3"/>
  <c r="F44" i="3"/>
  <c r="F43" i="3"/>
  <c r="F42" i="3"/>
  <c r="F40" i="3"/>
  <c r="F39" i="3"/>
  <c r="F38" i="3"/>
  <c r="F37" i="3"/>
  <c r="E41" i="3"/>
  <c r="D41" i="3"/>
  <c r="F32" i="3"/>
  <c r="F41" i="3" l="1"/>
  <c r="F16" i="5" l="1"/>
  <c r="E30" i="8"/>
  <c r="D30" i="8"/>
  <c r="D36" i="8" s="1"/>
  <c r="C30" i="8"/>
  <c r="C36" i="8" s="1"/>
  <c r="F13" i="8" l="1"/>
  <c r="E36" i="8"/>
  <c r="F30" i="8"/>
  <c r="F36" i="5"/>
  <c r="F27" i="5"/>
  <c r="F36" i="3"/>
  <c r="F26" i="5" l="1"/>
  <c r="C32" i="1"/>
  <c r="D32" i="1"/>
  <c r="E32" i="1"/>
  <c r="F32" i="1" l="1"/>
  <c r="F25" i="5"/>
  <c r="F33" i="8"/>
  <c r="F16" i="8"/>
  <c r="F32" i="8" l="1"/>
  <c r="F15" i="8"/>
  <c r="C72" i="2"/>
  <c r="F36" i="8" l="1"/>
  <c r="F17" i="5" l="1"/>
  <c r="F11" i="3" l="1"/>
  <c r="F15" i="7" l="1"/>
  <c r="F14" i="7"/>
  <c r="E13" i="7"/>
  <c r="D13" i="7"/>
  <c r="C13" i="7"/>
  <c r="E28" i="5"/>
  <c r="D28" i="5"/>
  <c r="C28" i="5"/>
  <c r="C35" i="3"/>
  <c r="D35" i="3"/>
  <c r="E35" i="3"/>
  <c r="F70" i="2"/>
  <c r="F13" i="7" l="1"/>
  <c r="F37" i="5" l="1"/>
  <c r="F32" i="5"/>
  <c r="F29" i="5"/>
  <c r="F28" i="5"/>
  <c r="C35" i="2"/>
  <c r="D35" i="2"/>
  <c r="E35" i="2"/>
  <c r="F35" i="2" l="1"/>
  <c r="E11" i="5"/>
  <c r="D11" i="5"/>
  <c r="C11" i="5"/>
  <c r="E9" i="5"/>
  <c r="D9" i="5"/>
  <c r="C9" i="5"/>
  <c r="E61" i="2"/>
  <c r="D61" i="2"/>
  <c r="C61" i="2"/>
  <c r="E59" i="1"/>
  <c r="D59" i="1"/>
  <c r="C59" i="1"/>
  <c r="C70" i="1"/>
  <c r="D70" i="1"/>
  <c r="E70" i="1"/>
  <c r="F70" i="1" l="1"/>
  <c r="F59" i="1"/>
  <c r="F61" i="2"/>
  <c r="F15" i="5"/>
  <c r="F14" i="5"/>
  <c r="F13" i="5"/>
  <c r="F12" i="5"/>
  <c r="F11" i="5"/>
  <c r="E9" i="7" l="1"/>
  <c r="E16" i="7" s="1"/>
  <c r="D9" i="7"/>
  <c r="D16" i="7" s="1"/>
  <c r="C9" i="7"/>
  <c r="C16" i="7" s="1"/>
  <c r="F31" i="3"/>
  <c r="F29" i="3"/>
  <c r="F28" i="3"/>
  <c r="F27" i="3"/>
  <c r="F26" i="3"/>
  <c r="F25" i="3"/>
  <c r="F23" i="3"/>
  <c r="F22" i="3"/>
  <c r="F21" i="3"/>
  <c r="F20" i="3"/>
  <c r="F19" i="3"/>
  <c r="F18" i="3"/>
  <c r="F17" i="3"/>
  <c r="F15" i="3"/>
  <c r="F13" i="3"/>
  <c r="F12" i="3"/>
  <c r="F10" i="3"/>
  <c r="F30" i="3" l="1"/>
  <c r="F35" i="3"/>
  <c r="D72" i="2"/>
  <c r="E72" i="2"/>
  <c r="F72" i="2" s="1"/>
  <c r="F12" i="7"/>
  <c r="F10" i="7"/>
  <c r="F41" i="5" l="1"/>
  <c r="C30" i="5" l="1"/>
  <c r="C42" i="5" s="1"/>
  <c r="D30" i="5"/>
  <c r="D42" i="5" s="1"/>
  <c r="E30" i="5"/>
  <c r="E42" i="5" s="1"/>
  <c r="F40" i="5" l="1"/>
  <c r="F24" i="5" l="1"/>
  <c r="F10" i="8" l="1"/>
  <c r="F39" i="5" l="1"/>
  <c r="F38" i="5"/>
  <c r="F31" i="5"/>
  <c r="F23" i="5"/>
  <c r="F22" i="5"/>
  <c r="F21" i="5"/>
  <c r="F20" i="5"/>
  <c r="F18" i="5"/>
  <c r="F10" i="5"/>
  <c r="E9" i="3" l="1"/>
  <c r="D9" i="3"/>
  <c r="C9" i="3"/>
  <c r="F9" i="3" l="1"/>
  <c r="F9" i="5"/>
  <c r="F9" i="8"/>
  <c r="F30" i="5"/>
  <c r="F42" i="5"/>
  <c r="E14" i="3"/>
  <c r="D14" i="3"/>
  <c r="C14" i="3"/>
  <c r="F14" i="3" l="1"/>
  <c r="F16" i="7" l="1"/>
  <c r="F9" i="7"/>
  <c r="E6" i="4"/>
  <c r="E9" i="4" s="1"/>
  <c r="D6" i="4"/>
  <c r="D9" i="4" s="1"/>
  <c r="C6" i="4"/>
  <c r="C9" i="4" s="1"/>
  <c r="C41" i="3"/>
  <c r="E16" i="3"/>
  <c r="D16" i="3"/>
  <c r="C16" i="3"/>
  <c r="E23" i="2"/>
  <c r="D23" i="2"/>
  <c r="C23" i="2"/>
  <c r="E9" i="2"/>
  <c r="D9" i="2"/>
  <c r="C9" i="2"/>
  <c r="E9" i="1"/>
  <c r="D9" i="1"/>
  <c r="D85" i="1" s="1"/>
  <c r="C9" i="1"/>
  <c r="C85" i="1" s="1"/>
  <c r="F9" i="2" l="1"/>
  <c r="F23" i="2"/>
  <c r="E85" i="1"/>
  <c r="F85" i="1" s="1"/>
  <c r="F9" i="1"/>
  <c r="E49" i="3"/>
  <c r="D49" i="3"/>
  <c r="D87" i="2"/>
  <c r="E87" i="2"/>
  <c r="C87" i="2"/>
  <c r="C49" i="3"/>
  <c r="F16" i="3"/>
  <c r="F9" i="4"/>
  <c r="F8" i="4"/>
  <c r="F7" i="4"/>
  <c r="F6" i="4"/>
  <c r="F87" i="2" l="1"/>
  <c r="F49" i="3"/>
</calcChain>
</file>

<file path=xl/sharedStrings.xml><?xml version="1.0" encoding="utf-8"?>
<sst xmlns="http://schemas.openxmlformats.org/spreadsheetml/2006/main" count="280" uniqueCount="49">
  <si>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</si>
  <si>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</si>
  <si>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</si>
  <si>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</si>
  <si>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</si>
  <si>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</si>
  <si>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</si>
  <si>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</si>
  <si>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</si>
  <si>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</si>
  <si>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</si>
  <si>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</si>
  <si>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</si>
  <si>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</si>
  <si>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</si>
  <si>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</si>
  <si>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</si>
  <si>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</si>
  <si>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</si>
  <si>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</si>
  <si>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</si>
  <si>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</si>
  <si>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</si>
  <si>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6-24: DONACIONES Y TRANSFERENCIAS</t>
  </si>
  <si>
    <t>0104  REDUCCION DE LA MORTALIDAD POR EMERGENCIAS Y URGENCIAS MEDICAS</t>
  </si>
  <si>
    <t>9002: ASIGNACIONES PRESUPUESTARIAS QUE NO RESULTAN EN PRODUCTOS</t>
  </si>
  <si>
    <t>0001.PROGRAMA ARTICULADO NUTRICIONAL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</si>
  <si>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</si>
  <si>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</si>
  <si>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</si>
  <si>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</si>
  <si>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</si>
  <si>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</si>
  <si>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</si>
  <si>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</si>
  <si>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</si>
  <si>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</si>
  <si>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</si>
  <si>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0137.DESARROLLO DE LA CIENCIA, TECNOLOGIA E INNOVACION TECNOLOGICA</t>
  </si>
  <si>
    <t>1002.PRODUCTOS ESPECIFICOS PARA REDUCCION DE LA VIOLENCIA CONTRA LA MUJER</t>
  </si>
  <si>
    <t>1001.PRODUCTOS ESPECIFICOS PARA DESARROLLO INFANTIL TEMPRANO</t>
  </si>
  <si>
    <t>EJECUCION DE LOS PROGRAMAS PRESUPUESTALES AL MES DE AGOSTO
DEL AÑO FISCAL 2022 DEL PLIEGO 011 MINSA - TODA FUENTE</t>
  </si>
  <si>
    <t>EJECUCION DE LOS PROGRAMAS PRESUPUESTALES AL MES DE AGOSTO
DEL AÑO FISCAL 2022 DEL PLIEGO 011 MINSA - RECURSOS ORDINARIOS</t>
  </si>
  <si>
    <t>EJECUCION DE LOS PROGRAMAS PRESUPUESTALES AL MES DE AGOSTO
DEL AÑO FISCAL 2022 DEL PLIEGO 011 MINSA - RECURSOS DIRECTAMENTE RECAUDADOS</t>
  </si>
  <si>
    <t>EJECUCION DE LOS PROGRAMAS PRESUPUESTALES AL MES DE AGOSTO
DEL AÑO FISCAL 2022 DEL PLIEGO 011 MINSA - ROOC</t>
  </si>
  <si>
    <t>EJECUCION DE LOS PROGRAMAS PRESUPUESTALES AL MES DE AGOSTO
DEL AÑO FISCAL 2022 DEL PLIEGO 011 MINSA - DONACIONES Y TRANSFERENCIAS</t>
  </si>
  <si>
    <t>EJECUCION DE LOS PROGRAMAS PRESUPUESTALES AL MES DE AGOSTO
DEL AÑO FISCAL 2022 DEL PLIEGO 011 MINSA - RECURSOS DETERMINADOS</t>
  </si>
  <si>
    <t>DEVENGADO
AL 31.08.22</t>
  </si>
  <si>
    <t>Fuente: Reporte SIAF Operaciones en Linea al 31 de Agosto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</si>
</sst>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0" fontId="4" fillId="0" borderId="6" xfId="3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3" fontId="4" fillId="0" borderId="3" xfId="3" applyNumberFormat="1" applyBorder="1" applyAlignment="1">
      <alignment horizontal="left" vertical="center" indent="3"/>
    </xf>
    <xf numFmtId="164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  <xf numFmtId="166" fontId="2" fillId="0" borderId="10" xfId="3" applyNumberFormat="1" applyFont="1" applyBorder="1" applyAlignment="1">
      <alignment horizontal="left" vertical="center" indent="4"/>
    </xf>
    <xf numFmtId="164" fontId="4" fillId="0" borderId="10" xfId="3" applyNumberFormat="1" applyBorder="1" applyAlignment="1">
      <alignment vertical="center"/>
    </xf>
    <xf numFmtId="165" fontId="0" fillId="0" borderId="10" xfId="1" applyNumberFormat="1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:a16="http://schemas.microsoft.com/office/drawing/2014/main" xmlns="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xmlns="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9"/>
  <sheetViews>
    <sheetView showGridLines="0" tabSelected="1" zoomScale="120" zoomScaleNormal="120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3" width="14.140625" style="1" customWidth="1"/>
    <col min="4" max="4" width="15.28515625" style="1" bestFit="1" customWidth="1"/>
    <col min="5" max="5" width="15.7109375" style="1" customWidth="1"/>
    <col min="6" max="6" width="12.28515625" style="56" customWidth="1"/>
    <col min="7" max="16384" width="11.42578125" style="1"/>
  </cols>
  <sheetData>
    <row r="5" spans="2:6" ht="51.75" customHeight="1" x14ac:dyDescent="0.25">
      <c r="B5" s="74" t="s">
        <v>41</v>
      </c>
      <c r="C5" s="74"/>
      <c r="D5" s="74"/>
      <c r="E5" s="74"/>
      <c r="F5" s="74"/>
    </row>
    <row r="7" spans="2:6" x14ac:dyDescent="0.25">
      <c r="F7" s="65" t="s">
        <v>22</v>
      </c>
    </row>
    <row r="8" spans="2:6" ht="38.25" x14ac:dyDescent="0.25">
      <c r="B8" s="50" t="s">
        <v>4</v>
      </c>
      <c r="C8" s="51" t="s">
        <v>1</v>
      </c>
      <c r="D8" s="51" t="s">
        <v>2</v>
      </c>
      <c r="E8" s="52" t="s">
        <v>47</v>
      </c>
      <c r="F8" s="53" t="s">
        <v>5</v>
      </c>
    </row>
    <row r="9" spans="2:6" x14ac:dyDescent="0.25">
      <c r="B9" s="44" t="s">
        <v>14</v>
      </c>
      <c r="C9" s="45">
        <f>SUM(C10:C22)</f>
        <v>2957363612</v>
      </c>
      <c r="D9" s="45">
        <f>SUM(D10:D22)</f>
        <v>3001500514</v>
      </c>
      <c r="E9" s="45">
        <f>SUM(E10:E22)</f>
        <v>1772674570.6599991</v>
      </c>
      <c r="F9" s="57">
        <f>IF(E9=0,"0.0%",E9/D9)</f>
        <v>0.59059612430237918</v>
      </c>
    </row>
    <row r="10" spans="2:6" x14ac:dyDescent="0.25">
      <c r="B10" s="16" t="s">
        <v>26</v>
      </c>
      <c r="C10" s="30">
        <v>36181137</v>
      </c>
      <c r="D10" s="30">
        <v>37712271</v>
      </c>
      <c r="E10" s="30">
        <v>25288225.350000013</v>
      </c>
      <c r="F10" s="58">
        <f t="shared" ref="F10:F72" si="0">IF(E10=0,"0.0%",E10/D10)</f>
        <v>0.67055694816151523</v>
      </c>
    </row>
    <row r="11" spans="2:6" x14ac:dyDescent="0.25">
      <c r="B11" s="17" t="s">
        <v>27</v>
      </c>
      <c r="C11" s="31">
        <v>269058152</v>
      </c>
      <c r="D11" s="31">
        <v>278846218</v>
      </c>
      <c r="E11" s="31">
        <v>186911672.66</v>
      </c>
      <c r="F11" s="59">
        <f t="shared" si="0"/>
        <v>0.67030377532321417</v>
      </c>
    </row>
    <row r="12" spans="2:6" x14ac:dyDescent="0.25">
      <c r="B12" s="17" t="s">
        <v>28</v>
      </c>
      <c r="C12" s="31">
        <v>62847283</v>
      </c>
      <c r="D12" s="31">
        <v>64379092</v>
      </c>
      <c r="E12" s="31">
        <v>41845500.009999998</v>
      </c>
      <c r="F12" s="59">
        <f t="shared" si="0"/>
        <v>0.6499858682380919</v>
      </c>
    </row>
    <row r="13" spans="2:6" x14ac:dyDescent="0.25">
      <c r="B13" s="17" t="s">
        <v>29</v>
      </c>
      <c r="C13" s="31">
        <v>26952843</v>
      </c>
      <c r="D13" s="31">
        <v>28763747</v>
      </c>
      <c r="E13" s="31">
        <v>15729661.360000003</v>
      </c>
      <c r="F13" s="59">
        <f t="shared" si="0"/>
        <v>0.54685717267642509</v>
      </c>
    </row>
    <row r="14" spans="2:6" x14ac:dyDescent="0.25">
      <c r="B14" s="17" t="s">
        <v>30</v>
      </c>
      <c r="C14" s="31">
        <v>118097961</v>
      </c>
      <c r="D14" s="31">
        <v>120628402</v>
      </c>
      <c r="E14" s="31">
        <v>78737386.260000005</v>
      </c>
      <c r="F14" s="59">
        <f t="shared" si="0"/>
        <v>0.6527267621434627</v>
      </c>
    </row>
    <row r="15" spans="2:6" x14ac:dyDescent="0.25">
      <c r="B15" s="17" t="s">
        <v>31</v>
      </c>
      <c r="C15" s="31">
        <v>53414095</v>
      </c>
      <c r="D15" s="31">
        <v>56387465</v>
      </c>
      <c r="E15" s="31">
        <v>35746666.439999998</v>
      </c>
      <c r="F15" s="59">
        <f t="shared" si="0"/>
        <v>0.63394703840649691</v>
      </c>
    </row>
    <row r="16" spans="2:6" x14ac:dyDescent="0.25">
      <c r="B16" s="17" t="s">
        <v>32</v>
      </c>
      <c r="C16" s="31">
        <v>6689450</v>
      </c>
      <c r="D16" s="31">
        <v>6940581</v>
      </c>
      <c r="E16" s="31">
        <v>4193901.2599999984</v>
      </c>
      <c r="F16" s="59">
        <f t="shared" si="0"/>
        <v>0.60425795189192355</v>
      </c>
    </row>
    <row r="17" spans="2:6" x14ac:dyDescent="0.25">
      <c r="B17" s="17" t="s">
        <v>33</v>
      </c>
      <c r="C17" s="31">
        <v>222580148</v>
      </c>
      <c r="D17" s="31">
        <v>245117266</v>
      </c>
      <c r="E17" s="31">
        <v>161422051.18999994</v>
      </c>
      <c r="F17" s="59">
        <f t="shared" si="0"/>
        <v>0.65855030869184028</v>
      </c>
    </row>
    <row r="18" spans="2:6" x14ac:dyDescent="0.25">
      <c r="B18" s="17" t="s">
        <v>34</v>
      </c>
      <c r="C18" s="31">
        <v>30771269</v>
      </c>
      <c r="D18" s="31">
        <v>33040164</v>
      </c>
      <c r="E18" s="31">
        <v>21219866.210000001</v>
      </c>
      <c r="F18" s="59">
        <f t="shared" si="0"/>
        <v>0.64224457874966967</v>
      </c>
    </row>
    <row r="19" spans="2:6" x14ac:dyDescent="0.25">
      <c r="B19" s="17" t="s">
        <v>35</v>
      </c>
      <c r="C19" s="31">
        <v>39672426</v>
      </c>
      <c r="D19" s="31">
        <v>42253087</v>
      </c>
      <c r="E19" s="31">
        <v>27417114.450000018</v>
      </c>
      <c r="F19" s="59">
        <f t="shared" si="0"/>
        <v>0.64887837544272253</v>
      </c>
    </row>
    <row r="20" spans="2:6" x14ac:dyDescent="0.25">
      <c r="B20" s="17" t="s">
        <v>40</v>
      </c>
      <c r="C20" s="31">
        <v>111286962</v>
      </c>
      <c r="D20" s="31">
        <v>118626143</v>
      </c>
      <c r="E20" s="31">
        <v>78049506.049999967</v>
      </c>
      <c r="F20" s="59">
        <f t="shared" si="0"/>
        <v>0.65794523935588101</v>
      </c>
    </row>
    <row r="21" spans="2:6" x14ac:dyDescent="0.25">
      <c r="B21" s="17" t="s">
        <v>36</v>
      </c>
      <c r="C21" s="31">
        <v>1214157399</v>
      </c>
      <c r="D21" s="31">
        <v>1158635569</v>
      </c>
      <c r="E21" s="31">
        <v>566074465.26999974</v>
      </c>
      <c r="F21" s="59">
        <f t="shared" si="0"/>
        <v>0.48856990102467651</v>
      </c>
    </row>
    <row r="22" spans="2:6" x14ac:dyDescent="0.25">
      <c r="B22" s="17" t="s">
        <v>37</v>
      </c>
      <c r="C22" s="31">
        <v>765654487</v>
      </c>
      <c r="D22" s="31">
        <v>810170509</v>
      </c>
      <c r="E22" s="31">
        <v>530038554.14999938</v>
      </c>
      <c r="F22" s="59">
        <f t="shared" si="0"/>
        <v>0.65423086654219276</v>
      </c>
    </row>
    <row r="23" spans="2:6" x14ac:dyDescent="0.25">
      <c r="B23" s="44" t="s">
        <v>13</v>
      </c>
      <c r="C23" s="45">
        <f>SUM(C24:C31)</f>
        <v>148175601</v>
      </c>
      <c r="D23" s="45">
        <f>SUM(D24:D31)</f>
        <v>155286337</v>
      </c>
      <c r="E23" s="45">
        <f>SUM(E24:E31)</f>
        <v>101472084.82999998</v>
      </c>
      <c r="F23" s="57">
        <f t="shared" si="0"/>
        <v>0.653451467723139</v>
      </c>
    </row>
    <row r="24" spans="2:6" x14ac:dyDescent="0.25">
      <c r="B24" s="17" t="s">
        <v>36</v>
      </c>
      <c r="C24" s="31">
        <v>3434431</v>
      </c>
      <c r="D24" s="31">
        <v>3436356</v>
      </c>
      <c r="E24" s="31">
        <v>180641.13</v>
      </c>
      <c r="F24" s="59">
        <f t="shared" si="0"/>
        <v>5.2567641420155541E-2</v>
      </c>
    </row>
    <row r="25" spans="2:6" x14ac:dyDescent="0.25">
      <c r="B25" s="17" t="s">
        <v>37</v>
      </c>
      <c r="C25" s="31">
        <v>144741170</v>
      </c>
      <c r="D25" s="31">
        <v>151849981</v>
      </c>
      <c r="E25" s="31">
        <v>101291443.69999999</v>
      </c>
      <c r="F25" s="59">
        <f t="shared" si="0"/>
        <v>0.66704943282146334</v>
      </c>
    </row>
    <row r="26" spans="2:6" hidden="1" x14ac:dyDescent="0.25">
      <c r="B26" s="17"/>
      <c r="C26" s="31"/>
      <c r="D26" s="31"/>
      <c r="E26" s="31"/>
      <c r="F26" s="59" t="str">
        <f t="shared" si="0"/>
        <v>0.0%</v>
      </c>
    </row>
    <row r="27" spans="2:6" hidden="1" x14ac:dyDescent="0.25">
      <c r="B27" s="17"/>
      <c r="C27" s="31"/>
      <c r="D27" s="31"/>
      <c r="E27" s="31"/>
      <c r="F27" s="59" t="str">
        <f t="shared" si="0"/>
        <v>0.0%</v>
      </c>
    </row>
    <row r="28" spans="2:6" hidden="1" x14ac:dyDescent="0.25">
      <c r="B28" s="17"/>
      <c r="C28" s="31"/>
      <c r="D28" s="31"/>
      <c r="E28" s="31"/>
      <c r="F28" s="59" t="str">
        <f t="shared" si="0"/>
        <v>0.0%</v>
      </c>
    </row>
    <row r="29" spans="2:6" hidden="1" x14ac:dyDescent="0.25">
      <c r="B29" s="17"/>
      <c r="C29" s="31"/>
      <c r="D29" s="31"/>
      <c r="E29" s="31"/>
      <c r="F29" s="59" t="str">
        <f t="shared" si="0"/>
        <v>0.0%</v>
      </c>
    </row>
    <row r="30" spans="2:6" hidden="1" x14ac:dyDescent="0.25">
      <c r="B30" s="17"/>
      <c r="C30" s="31"/>
      <c r="D30" s="31"/>
      <c r="E30" s="31"/>
      <c r="F30" s="59" t="str">
        <f t="shared" si="0"/>
        <v>0.0%</v>
      </c>
    </row>
    <row r="31" spans="2:6" hidden="1" x14ac:dyDescent="0.25">
      <c r="B31" s="17"/>
      <c r="C31" s="31"/>
      <c r="D31" s="31"/>
      <c r="E31" s="31"/>
      <c r="F31" s="59" t="str">
        <f t="shared" si="0"/>
        <v>0.0%</v>
      </c>
    </row>
    <row r="32" spans="2:6" x14ac:dyDescent="0.25">
      <c r="B32" s="44" t="s">
        <v>12</v>
      </c>
      <c r="C32" s="45">
        <f>SUM(C33:C47)</f>
        <v>3023786662</v>
      </c>
      <c r="D32" s="45">
        <f t="shared" ref="D32:E32" si="1">SUM(D33:D47)</f>
        <v>6839283126</v>
      </c>
      <c r="E32" s="45">
        <f t="shared" si="1"/>
        <v>4462323917.0000019</v>
      </c>
      <c r="F32" s="57">
        <f t="shared" si="0"/>
        <v>0.65245491885489781</v>
      </c>
    </row>
    <row r="33" spans="2:6" x14ac:dyDescent="0.25">
      <c r="B33" s="16" t="s">
        <v>26</v>
      </c>
      <c r="C33" s="30">
        <v>26284982</v>
      </c>
      <c r="D33" s="30">
        <v>33004370</v>
      </c>
      <c r="E33" s="30">
        <v>16706790.950000001</v>
      </c>
      <c r="F33" s="58">
        <f t="shared" si="0"/>
        <v>0.50619935935756388</v>
      </c>
    </row>
    <row r="34" spans="2:6" x14ac:dyDescent="0.25">
      <c r="B34" s="17" t="s">
        <v>27</v>
      </c>
      <c r="C34" s="31">
        <v>73359511</v>
      </c>
      <c r="D34" s="31">
        <v>180922041</v>
      </c>
      <c r="E34" s="31">
        <v>90352629.970000014</v>
      </c>
      <c r="F34" s="59">
        <f t="shared" si="0"/>
        <v>0.49940089925251291</v>
      </c>
    </row>
    <row r="35" spans="2:6" x14ac:dyDescent="0.25">
      <c r="B35" s="17" t="s">
        <v>28</v>
      </c>
      <c r="C35" s="31">
        <v>59430522</v>
      </c>
      <c r="D35" s="31">
        <v>110739125</v>
      </c>
      <c r="E35" s="31">
        <v>55770990.569999993</v>
      </c>
      <c r="F35" s="59">
        <f t="shared" si="0"/>
        <v>0.5036249886388392</v>
      </c>
    </row>
    <row r="36" spans="2:6" x14ac:dyDescent="0.25">
      <c r="B36" s="17" t="s">
        <v>29</v>
      </c>
      <c r="C36" s="31">
        <v>31244585</v>
      </c>
      <c r="D36" s="31">
        <v>26008268</v>
      </c>
      <c r="E36" s="31">
        <v>12402237.02</v>
      </c>
      <c r="F36" s="59">
        <f t="shared" si="0"/>
        <v>0.47685747547664459</v>
      </c>
    </row>
    <row r="37" spans="2:6" x14ac:dyDescent="0.25">
      <c r="B37" s="17" t="s">
        <v>30</v>
      </c>
      <c r="C37" s="31">
        <v>31262391</v>
      </c>
      <c r="D37" s="31">
        <v>63501695</v>
      </c>
      <c r="E37" s="31">
        <v>29076736.450000018</v>
      </c>
      <c r="F37" s="59">
        <f t="shared" si="0"/>
        <v>0.45788913902219491</v>
      </c>
    </row>
    <row r="38" spans="2:6" x14ac:dyDescent="0.25">
      <c r="B38" s="17" t="s">
        <v>31</v>
      </c>
      <c r="C38" s="31">
        <v>35875895</v>
      </c>
      <c r="D38" s="31">
        <v>139481338</v>
      </c>
      <c r="E38" s="31">
        <v>41059124.370000012</v>
      </c>
      <c r="F38" s="59">
        <f t="shared" si="0"/>
        <v>0.29437002081239005</v>
      </c>
    </row>
    <row r="39" spans="2:6" x14ac:dyDescent="0.25">
      <c r="B39" s="17" t="s">
        <v>32</v>
      </c>
      <c r="C39" s="31">
        <v>31855561</v>
      </c>
      <c r="D39" s="31">
        <v>29069958</v>
      </c>
      <c r="E39" s="31">
        <v>9295411.8199999947</v>
      </c>
      <c r="F39" s="59">
        <f t="shared" si="0"/>
        <v>0.31976007051678557</v>
      </c>
    </row>
    <row r="40" spans="2:6" x14ac:dyDescent="0.25">
      <c r="B40" s="17" t="s">
        <v>33</v>
      </c>
      <c r="C40" s="31">
        <v>44065036</v>
      </c>
      <c r="D40" s="31">
        <v>63463464</v>
      </c>
      <c r="E40" s="31">
        <v>36183240.439999968</v>
      </c>
      <c r="F40" s="59">
        <f t="shared" si="0"/>
        <v>0.57014285321708835</v>
      </c>
    </row>
    <row r="41" spans="2:6" x14ac:dyDescent="0.25">
      <c r="B41" s="17" t="s">
        <v>34</v>
      </c>
      <c r="C41" s="31">
        <v>13396393</v>
      </c>
      <c r="D41" s="31">
        <v>17706799</v>
      </c>
      <c r="E41" s="31">
        <v>10061117.549999999</v>
      </c>
      <c r="F41" s="59">
        <f t="shared" si="0"/>
        <v>0.56820645843441264</v>
      </c>
    </row>
    <row r="42" spans="2:6" x14ac:dyDescent="0.25">
      <c r="B42" s="17" t="s">
        <v>35</v>
      </c>
      <c r="C42" s="31">
        <v>67552750</v>
      </c>
      <c r="D42" s="31">
        <v>78112387</v>
      </c>
      <c r="E42" s="31">
        <v>31096919.039999992</v>
      </c>
      <c r="F42" s="59">
        <f t="shared" si="0"/>
        <v>0.39810483630464388</v>
      </c>
    </row>
    <row r="43" spans="2:6" x14ac:dyDescent="0.25">
      <c r="B43" s="17" t="s">
        <v>38</v>
      </c>
      <c r="C43" s="31">
        <v>0</v>
      </c>
      <c r="D43" s="31">
        <v>319</v>
      </c>
      <c r="E43" s="31">
        <v>0</v>
      </c>
      <c r="F43" s="59" t="str">
        <f t="shared" si="0"/>
        <v>0.0%</v>
      </c>
    </row>
    <row r="44" spans="2:6" x14ac:dyDescent="0.25">
      <c r="B44" s="17" t="s">
        <v>40</v>
      </c>
      <c r="C44" s="31">
        <v>107246938</v>
      </c>
      <c r="D44" s="31">
        <v>89617109</v>
      </c>
      <c r="E44" s="31">
        <v>57827267.650000006</v>
      </c>
      <c r="F44" s="59">
        <f t="shared" si="0"/>
        <v>0.6452703986467585</v>
      </c>
    </row>
    <row r="45" spans="2:6" x14ac:dyDescent="0.25">
      <c r="B45" s="17" t="s">
        <v>39</v>
      </c>
      <c r="C45" s="31">
        <v>809881</v>
      </c>
      <c r="D45" s="31">
        <v>817054</v>
      </c>
      <c r="E45" s="31">
        <v>477912.07</v>
      </c>
      <c r="F45" s="59">
        <f t="shared" si="0"/>
        <v>0.58492103337111134</v>
      </c>
    </row>
    <row r="46" spans="2:6" x14ac:dyDescent="0.25">
      <c r="B46" s="17" t="s">
        <v>36</v>
      </c>
      <c r="C46" s="31">
        <v>699032796</v>
      </c>
      <c r="D46" s="31">
        <v>687121352</v>
      </c>
      <c r="E46" s="31">
        <v>400227490.86000031</v>
      </c>
      <c r="F46" s="59">
        <f t="shared" si="0"/>
        <v>0.58246987914880033</v>
      </c>
    </row>
    <row r="47" spans="2:6" x14ac:dyDescent="0.25">
      <c r="B47" s="18" t="s">
        <v>37</v>
      </c>
      <c r="C47" s="32">
        <v>1802369421</v>
      </c>
      <c r="D47" s="32">
        <v>5319717847</v>
      </c>
      <c r="E47" s="32">
        <v>3671786048.2400012</v>
      </c>
      <c r="F47" s="60">
        <f t="shared" si="0"/>
        <v>0.69022195421711452</v>
      </c>
    </row>
    <row r="48" spans="2:6" x14ac:dyDescent="0.25">
      <c r="B48" s="44" t="s">
        <v>11</v>
      </c>
      <c r="C48" s="45">
        <f>SUM(C49:C58)</f>
        <v>1325440155</v>
      </c>
      <c r="D48" s="45">
        <f>SUM(D49:D58)</f>
        <v>687182837</v>
      </c>
      <c r="E48" s="45">
        <f>SUM(E49:E58)</f>
        <v>363461562.20000005</v>
      </c>
      <c r="F48" s="57">
        <f t="shared" si="0"/>
        <v>0.52891536666827443</v>
      </c>
    </row>
    <row r="49" spans="2:6" x14ac:dyDescent="0.25">
      <c r="B49" s="17" t="s">
        <v>27</v>
      </c>
      <c r="C49" s="31">
        <v>19875268</v>
      </c>
      <c r="D49" s="31">
        <v>483570</v>
      </c>
      <c r="E49" s="31">
        <v>254210</v>
      </c>
      <c r="F49" s="59">
        <f t="shared" si="0"/>
        <v>0.52569431519738608</v>
      </c>
    </row>
    <row r="50" spans="2:6" x14ac:dyDescent="0.25">
      <c r="B50" s="17" t="s">
        <v>28</v>
      </c>
      <c r="C50" s="31">
        <v>0</v>
      </c>
      <c r="D50" s="31">
        <v>2912524</v>
      </c>
      <c r="E50" s="31">
        <v>2873058.64</v>
      </c>
      <c r="F50" s="59">
        <f t="shared" si="0"/>
        <v>0.9864497734610943</v>
      </c>
    </row>
    <row r="51" spans="2:6" x14ac:dyDescent="0.25">
      <c r="B51" s="17" t="s">
        <v>29</v>
      </c>
      <c r="C51" s="31">
        <v>12000000</v>
      </c>
      <c r="D51" s="31">
        <v>2710563</v>
      </c>
      <c r="E51" s="31">
        <v>59140.350000000006</v>
      </c>
      <c r="F51" s="59">
        <f t="shared" si="0"/>
        <v>2.1818474612100885E-2</v>
      </c>
    </row>
    <row r="52" spans="2:6" x14ac:dyDescent="0.25">
      <c r="B52" s="17" t="s">
        <v>31</v>
      </c>
      <c r="C52" s="31">
        <v>20000000</v>
      </c>
      <c r="D52" s="31">
        <v>0</v>
      </c>
      <c r="E52" s="31">
        <v>0</v>
      </c>
      <c r="F52" s="59" t="str">
        <f t="shared" si="0"/>
        <v>0.0%</v>
      </c>
    </row>
    <row r="53" spans="2:6" x14ac:dyDescent="0.25">
      <c r="B53" s="17" t="s">
        <v>35</v>
      </c>
      <c r="C53" s="31">
        <v>60785355</v>
      </c>
      <c r="D53" s="31">
        <v>15413988</v>
      </c>
      <c r="E53" s="31">
        <v>0</v>
      </c>
      <c r="F53" s="59" t="str">
        <f t="shared" si="0"/>
        <v>0.0%</v>
      </c>
    </row>
    <row r="54" spans="2:6" x14ac:dyDescent="0.25">
      <c r="B54" s="17" t="s">
        <v>40</v>
      </c>
      <c r="C54" s="31">
        <v>262912696</v>
      </c>
      <c r="D54" s="31">
        <v>302835100</v>
      </c>
      <c r="E54" s="31">
        <v>302835086.21000004</v>
      </c>
      <c r="F54" s="59">
        <f t="shared" si="0"/>
        <v>0.99999995446366696</v>
      </c>
    </row>
    <row r="55" spans="2:6" x14ac:dyDescent="0.25">
      <c r="B55" s="17" t="s">
        <v>36</v>
      </c>
      <c r="C55" s="31">
        <v>665178436</v>
      </c>
      <c r="D55" s="31">
        <v>220836538</v>
      </c>
      <c r="E55" s="31">
        <v>879053</v>
      </c>
      <c r="F55" s="59">
        <f t="shared" si="0"/>
        <v>3.9805595938114191E-3</v>
      </c>
    </row>
    <row r="56" spans="2:6" x14ac:dyDescent="0.25">
      <c r="B56" s="17" t="s">
        <v>37</v>
      </c>
      <c r="C56" s="31">
        <v>284688400</v>
      </c>
      <c r="D56" s="31">
        <v>141990554</v>
      </c>
      <c r="E56" s="31">
        <v>56561014</v>
      </c>
      <c r="F56" s="59">
        <f t="shared" si="0"/>
        <v>0.39834349825834187</v>
      </c>
    </row>
    <row r="57" spans="2:6" hidden="1" x14ac:dyDescent="0.25">
      <c r="B57" s="17"/>
      <c r="C57" s="31"/>
      <c r="D57" s="31"/>
      <c r="E57" s="31"/>
      <c r="F57" s="59" t="str">
        <f t="shared" si="0"/>
        <v>0.0%</v>
      </c>
    </row>
    <row r="58" spans="2:6" hidden="1" x14ac:dyDescent="0.25">
      <c r="B58" s="17"/>
      <c r="C58" s="31"/>
      <c r="D58" s="31"/>
      <c r="E58" s="31"/>
      <c r="F58" s="59" t="str">
        <f t="shared" si="0"/>
        <v>0.0%</v>
      </c>
    </row>
    <row r="59" spans="2:6" x14ac:dyDescent="0.25">
      <c r="B59" s="44" t="s">
        <v>10</v>
      </c>
      <c r="C59" s="45">
        <f>+SUM(C60:C67)</f>
        <v>108841412</v>
      </c>
      <c r="D59" s="45">
        <f>+SUM(D60:D67)</f>
        <v>454162368</v>
      </c>
      <c r="E59" s="45">
        <f>+SUM(E60:E67)</f>
        <v>277958858.86000001</v>
      </c>
      <c r="F59" s="57">
        <f t="shared" si="0"/>
        <v>0.61202529853816512</v>
      </c>
    </row>
    <row r="60" spans="2:6" x14ac:dyDescent="0.25">
      <c r="B60" s="16" t="s">
        <v>26</v>
      </c>
      <c r="C60" s="30">
        <v>37000</v>
      </c>
      <c r="D60" s="30">
        <v>0</v>
      </c>
      <c r="E60" s="30">
        <v>0</v>
      </c>
      <c r="F60" s="58" t="str">
        <f t="shared" si="0"/>
        <v>0.0%</v>
      </c>
    </row>
    <row r="61" spans="2:6" x14ac:dyDescent="0.25">
      <c r="B61" s="17" t="s">
        <v>27</v>
      </c>
      <c r="C61" s="31">
        <v>124732</v>
      </c>
      <c r="D61" s="31">
        <v>571002</v>
      </c>
      <c r="E61" s="31">
        <v>547867</v>
      </c>
      <c r="F61" s="59">
        <f t="shared" si="0"/>
        <v>0.95948350443606156</v>
      </c>
    </row>
    <row r="62" spans="2:6" x14ac:dyDescent="0.25">
      <c r="B62" s="17" t="s">
        <v>28</v>
      </c>
      <c r="C62" s="31">
        <v>5500000</v>
      </c>
      <c r="D62" s="31">
        <v>2480793</v>
      </c>
      <c r="E62" s="31">
        <v>2421585</v>
      </c>
      <c r="F62" s="59">
        <f t="shared" si="0"/>
        <v>0.97613343797729191</v>
      </c>
    </row>
    <row r="63" spans="2:6" x14ac:dyDescent="0.25">
      <c r="B63" s="17" t="s">
        <v>29</v>
      </c>
      <c r="C63" s="31">
        <v>128000</v>
      </c>
      <c r="D63" s="31">
        <v>813305</v>
      </c>
      <c r="E63" s="31">
        <v>651962</v>
      </c>
      <c r="F63" s="59">
        <f t="shared" si="0"/>
        <v>0.80162054825680407</v>
      </c>
    </row>
    <row r="64" spans="2:6" x14ac:dyDescent="0.25">
      <c r="B64" s="17" t="s">
        <v>31</v>
      </c>
      <c r="C64" s="31">
        <v>1372000</v>
      </c>
      <c r="D64" s="31">
        <v>587154</v>
      </c>
      <c r="E64" s="31">
        <v>446178</v>
      </c>
      <c r="F64" s="59">
        <f t="shared" si="0"/>
        <v>0.75989944716377644</v>
      </c>
    </row>
    <row r="65" spans="2:6" x14ac:dyDescent="0.25">
      <c r="B65" s="17" t="s">
        <v>40</v>
      </c>
      <c r="C65" s="31">
        <v>44055701</v>
      </c>
      <c r="D65" s="31">
        <v>33365666</v>
      </c>
      <c r="E65" s="31">
        <v>33365602</v>
      </c>
      <c r="F65" s="59">
        <f t="shared" si="0"/>
        <v>0.99999808186055694</v>
      </c>
    </row>
    <row r="66" spans="2:6" x14ac:dyDescent="0.25">
      <c r="B66" s="17" t="s">
        <v>36</v>
      </c>
      <c r="C66" s="31">
        <v>2728879</v>
      </c>
      <c r="D66" s="31">
        <v>4432823</v>
      </c>
      <c r="E66" s="31">
        <v>2942279.3100000005</v>
      </c>
      <c r="F66" s="59">
        <f t="shared" si="0"/>
        <v>0.6637484307404109</v>
      </c>
    </row>
    <row r="67" spans="2:6" x14ac:dyDescent="0.25">
      <c r="B67" s="17" t="s">
        <v>37</v>
      </c>
      <c r="C67" s="31">
        <v>54895100</v>
      </c>
      <c r="D67" s="31">
        <v>411911625</v>
      </c>
      <c r="E67" s="31">
        <v>237583385.54999998</v>
      </c>
      <c r="F67" s="59">
        <f t="shared" si="0"/>
        <v>0.57678242402117197</v>
      </c>
    </row>
    <row r="68" spans="2:6" hidden="1" x14ac:dyDescent="0.25">
      <c r="B68" s="44" t="s">
        <v>11</v>
      </c>
      <c r="C68" s="45">
        <f>+C69</f>
        <v>0</v>
      </c>
      <c r="D68" s="45">
        <f t="shared" ref="D68:E68" si="2">+D69</f>
        <v>0</v>
      </c>
      <c r="E68" s="45">
        <f t="shared" si="2"/>
        <v>0</v>
      </c>
      <c r="F68" s="57" t="str">
        <f t="shared" si="0"/>
        <v>0.0%</v>
      </c>
    </row>
    <row r="69" spans="2:6" hidden="1" x14ac:dyDescent="0.25">
      <c r="B69" s="17"/>
      <c r="C69" s="30"/>
      <c r="D69" s="30"/>
      <c r="E69" s="30"/>
      <c r="F69" s="58" t="str">
        <f t="shared" si="0"/>
        <v>0.0%</v>
      </c>
    </row>
    <row r="70" spans="2:6" x14ac:dyDescent="0.25">
      <c r="B70" s="44" t="s">
        <v>9</v>
      </c>
      <c r="C70" s="45">
        <f>SUM(C71:C84)</f>
        <v>1077001277</v>
      </c>
      <c r="D70" s="45">
        <f>SUM(D71:D84)</f>
        <v>1005552290</v>
      </c>
      <c r="E70" s="45">
        <f>SUM(E71:E84)</f>
        <v>396546946.3500002</v>
      </c>
      <c r="F70" s="57">
        <f t="shared" si="0"/>
        <v>0.3943573599240674</v>
      </c>
    </row>
    <row r="71" spans="2:6" x14ac:dyDescent="0.25">
      <c r="B71" s="16" t="s">
        <v>26</v>
      </c>
      <c r="C71" s="30">
        <v>15044270</v>
      </c>
      <c r="D71" s="30">
        <v>1168340</v>
      </c>
      <c r="E71" s="30">
        <v>276042.89999999997</v>
      </c>
      <c r="F71" s="58">
        <f t="shared" si="0"/>
        <v>0.23626932228632072</v>
      </c>
    </row>
    <row r="72" spans="2:6" x14ac:dyDescent="0.25">
      <c r="B72" s="17" t="s">
        <v>27</v>
      </c>
      <c r="C72" s="31">
        <v>236193378</v>
      </c>
      <c r="D72" s="31">
        <v>151590646</v>
      </c>
      <c r="E72" s="31">
        <v>34015461.169999994</v>
      </c>
      <c r="F72" s="59">
        <f t="shared" si="0"/>
        <v>0.2243902382340926</v>
      </c>
    </row>
    <row r="73" spans="2:6" x14ac:dyDescent="0.25">
      <c r="B73" s="17" t="s">
        <v>28</v>
      </c>
      <c r="C73" s="31">
        <v>0</v>
      </c>
      <c r="D73" s="31">
        <v>1031243</v>
      </c>
      <c r="E73" s="31">
        <v>435235.83999999997</v>
      </c>
      <c r="F73" s="59">
        <f t="shared" ref="F73:F85" si="3">IF(E73=0,"0.0%",E73/D73)</f>
        <v>0.42204973997399253</v>
      </c>
    </row>
    <row r="74" spans="2:6" x14ac:dyDescent="0.25">
      <c r="B74" s="17" t="s">
        <v>29</v>
      </c>
      <c r="C74" s="31">
        <v>4823573</v>
      </c>
      <c r="D74" s="31">
        <v>19327</v>
      </c>
      <c r="E74" s="31">
        <v>11167.8</v>
      </c>
      <c r="F74" s="59">
        <f t="shared" si="3"/>
        <v>0.57783411807316187</v>
      </c>
    </row>
    <row r="75" spans="2:6" x14ac:dyDescent="0.25">
      <c r="B75" s="17" t="s">
        <v>30</v>
      </c>
      <c r="C75" s="31">
        <v>0</v>
      </c>
      <c r="D75" s="31">
        <v>4813562</v>
      </c>
      <c r="E75" s="31">
        <v>1178860.1599999999</v>
      </c>
      <c r="F75" s="59">
        <f t="shared" si="3"/>
        <v>0.24490391107458467</v>
      </c>
    </row>
    <row r="76" spans="2:6" x14ac:dyDescent="0.25">
      <c r="B76" s="17" t="s">
        <v>31</v>
      </c>
      <c r="C76" s="31">
        <v>0</v>
      </c>
      <c r="D76" s="31">
        <v>13264402</v>
      </c>
      <c r="E76" s="31">
        <v>5332735.75</v>
      </c>
      <c r="F76" s="59">
        <f t="shared" si="3"/>
        <v>0.40203363483706239</v>
      </c>
    </row>
    <row r="77" spans="2:6" x14ac:dyDescent="0.25">
      <c r="B77" s="17" t="s">
        <v>32</v>
      </c>
      <c r="C77" s="31">
        <v>0</v>
      </c>
      <c r="D77" s="31">
        <v>3384286</v>
      </c>
      <c r="E77" s="31">
        <v>1208782.1299999999</v>
      </c>
      <c r="F77" s="59">
        <f t="shared" si="3"/>
        <v>0.35717493438793291</v>
      </c>
    </row>
    <row r="78" spans="2:6" x14ac:dyDescent="0.25">
      <c r="B78" s="17" t="s">
        <v>33</v>
      </c>
      <c r="C78" s="31">
        <v>0</v>
      </c>
      <c r="D78" s="31">
        <v>5180690</v>
      </c>
      <c r="E78" s="31">
        <v>1238180.6700000002</v>
      </c>
      <c r="F78" s="59">
        <f t="shared" si="3"/>
        <v>0.23899918157619934</v>
      </c>
    </row>
    <row r="79" spans="2:6" x14ac:dyDescent="0.25">
      <c r="B79" s="17" t="s">
        <v>34</v>
      </c>
      <c r="C79" s="31">
        <v>0</v>
      </c>
      <c r="D79" s="31">
        <v>349678</v>
      </c>
      <c r="E79" s="31">
        <v>45582.070000000007</v>
      </c>
      <c r="F79" s="59">
        <f t="shared" si="3"/>
        <v>0.13035441177311699</v>
      </c>
    </row>
    <row r="80" spans="2:6" x14ac:dyDescent="0.25">
      <c r="B80" s="17" t="s">
        <v>35</v>
      </c>
      <c r="C80" s="31">
        <v>500000</v>
      </c>
      <c r="D80" s="31">
        <v>1187699</v>
      </c>
      <c r="E80" s="31">
        <v>652319.19999999984</v>
      </c>
      <c r="F80" s="59">
        <f t="shared" si="3"/>
        <v>0.54922939229552259</v>
      </c>
    </row>
    <row r="81" spans="2:6" x14ac:dyDescent="0.25">
      <c r="B81" s="17" t="s">
        <v>40</v>
      </c>
      <c r="C81" s="31">
        <v>0</v>
      </c>
      <c r="D81" s="31">
        <v>3810614</v>
      </c>
      <c r="E81" s="31">
        <v>1174774.46</v>
      </c>
      <c r="F81" s="59">
        <f t="shared" si="3"/>
        <v>0.30829007083897764</v>
      </c>
    </row>
    <row r="82" spans="2:6" x14ac:dyDescent="0.25">
      <c r="B82" s="17" t="s">
        <v>39</v>
      </c>
      <c r="C82" s="31">
        <v>0</v>
      </c>
      <c r="D82" s="31">
        <v>6000</v>
      </c>
      <c r="E82" s="31">
        <v>5500</v>
      </c>
      <c r="F82" s="59">
        <f t="shared" si="3"/>
        <v>0.91666666666666663</v>
      </c>
    </row>
    <row r="83" spans="2:6" x14ac:dyDescent="0.25">
      <c r="B83" s="17" t="s">
        <v>36</v>
      </c>
      <c r="C83" s="31">
        <v>0</v>
      </c>
      <c r="D83" s="31">
        <v>12330690</v>
      </c>
      <c r="E83" s="31">
        <v>3041173.7299999981</v>
      </c>
      <c r="F83" s="59">
        <f t="shared" si="3"/>
        <v>0.24663451355925728</v>
      </c>
    </row>
    <row r="84" spans="2:6" x14ac:dyDescent="0.25">
      <c r="B84" s="17" t="s">
        <v>37</v>
      </c>
      <c r="C84" s="31">
        <v>820440056</v>
      </c>
      <c r="D84" s="31">
        <v>807415113</v>
      </c>
      <c r="E84" s="31">
        <v>347931130.47000021</v>
      </c>
      <c r="F84" s="59">
        <f t="shared" si="3"/>
        <v>0.43091976465147019</v>
      </c>
    </row>
    <row r="85" spans="2:6" x14ac:dyDescent="0.25">
      <c r="B85" s="47" t="s">
        <v>3</v>
      </c>
      <c r="C85" s="48">
        <f>+C70+C68+C59+C48+C32+C23+C9</f>
        <v>8640608719</v>
      </c>
      <c r="D85" s="48">
        <f>+D70+D68+D59+D48+D32+D23+D9</f>
        <v>12142967472</v>
      </c>
      <c r="E85" s="48">
        <f>+E70+E68+E59+E48+E32+E23+E9</f>
        <v>7374437939.9000006</v>
      </c>
      <c r="F85" s="61">
        <f t="shared" si="3"/>
        <v>0.60730113597886448</v>
      </c>
    </row>
    <row r="86" spans="2:6" x14ac:dyDescent="0.2">
      <c r="B86" s="37" t="s">
        <v>48</v>
      </c>
      <c r="C86" s="21"/>
      <c r="D86" s="21"/>
      <c r="E86" s="21"/>
    </row>
    <row r="87" spans="2:6" x14ac:dyDescent="0.25">
      <c r="C87" s="21"/>
      <c r="D87" s="21"/>
      <c r="E87" s="21"/>
      <c r="F87" s="62"/>
    </row>
    <row r="88" spans="2:6" x14ac:dyDescent="0.25">
      <c r="C88" s="21"/>
      <c r="D88" s="21"/>
      <c r="E88" s="21"/>
    </row>
    <row r="89" spans="2:6" x14ac:dyDescent="0.25">
      <c r="D89" s="21"/>
      <c r="E89" s="21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8"/>
  <sheetViews>
    <sheetView showGridLines="0" zoomScale="115" zoomScaleNormal="115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74" t="s">
        <v>42</v>
      </c>
      <c r="C5" s="74"/>
      <c r="D5" s="74"/>
      <c r="E5" s="74"/>
      <c r="F5" s="74"/>
    </row>
    <row r="7" spans="2:6" x14ac:dyDescent="0.25">
      <c r="E7" s="64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47</v>
      </c>
      <c r="F8" s="52" t="s">
        <v>5</v>
      </c>
    </row>
    <row r="9" spans="2:6" x14ac:dyDescent="0.25">
      <c r="B9" s="44" t="s">
        <v>20</v>
      </c>
      <c r="C9" s="45">
        <f>SUM(C10:C22)</f>
        <v>2947950443</v>
      </c>
      <c r="D9" s="45">
        <f>SUM(D10:D22)</f>
        <v>2939689042</v>
      </c>
      <c r="E9" s="45">
        <f>SUM(E10:E22)</f>
        <v>1719254172.2499988</v>
      </c>
      <c r="F9" s="46">
        <f>IF(E9=0,"0.0%",E9/D9)</f>
        <v>0.58484218830176493</v>
      </c>
    </row>
    <row r="10" spans="2:6" x14ac:dyDescent="0.25">
      <c r="B10" s="11" t="s">
        <v>26</v>
      </c>
      <c r="C10" s="27">
        <v>36181137</v>
      </c>
      <c r="D10" s="27">
        <v>37712271</v>
      </c>
      <c r="E10" s="27">
        <v>25288225.350000005</v>
      </c>
      <c r="F10" s="33">
        <f t="shared" ref="F10:F71" si="0">IF(E10=0,"0.0%",E10/D10)</f>
        <v>0.67055694816151501</v>
      </c>
    </row>
    <row r="11" spans="2:6" x14ac:dyDescent="0.25">
      <c r="B11" s="13" t="s">
        <v>27</v>
      </c>
      <c r="C11" s="28">
        <v>269058152</v>
      </c>
      <c r="D11" s="28">
        <v>278846218</v>
      </c>
      <c r="E11" s="28">
        <v>186911672.65999973</v>
      </c>
      <c r="F11" s="23">
        <f t="shared" si="0"/>
        <v>0.67030377532321317</v>
      </c>
    </row>
    <row r="12" spans="2:6" x14ac:dyDescent="0.25">
      <c r="B12" s="13" t="s">
        <v>28</v>
      </c>
      <c r="C12" s="28">
        <v>62847283</v>
      </c>
      <c r="D12" s="28">
        <v>64379092</v>
      </c>
      <c r="E12" s="28">
        <v>41845500.01000002</v>
      </c>
      <c r="F12" s="23">
        <f t="shared" si="0"/>
        <v>0.64998586823809223</v>
      </c>
    </row>
    <row r="13" spans="2:6" x14ac:dyDescent="0.25">
      <c r="B13" s="13" t="s">
        <v>29</v>
      </c>
      <c r="C13" s="28">
        <v>26952843</v>
      </c>
      <c r="D13" s="28">
        <v>28763747</v>
      </c>
      <c r="E13" s="28">
        <v>15729661.359999998</v>
      </c>
      <c r="F13" s="23">
        <f t="shared" si="0"/>
        <v>0.54685717267642486</v>
      </c>
    </row>
    <row r="14" spans="2:6" x14ac:dyDescent="0.25">
      <c r="B14" s="13" t="s">
        <v>30</v>
      </c>
      <c r="C14" s="28">
        <v>118097961</v>
      </c>
      <c r="D14" s="28">
        <v>120628402</v>
      </c>
      <c r="E14" s="28">
        <v>78737386.259999961</v>
      </c>
      <c r="F14" s="23">
        <f t="shared" si="0"/>
        <v>0.65272676214346237</v>
      </c>
    </row>
    <row r="15" spans="2:6" x14ac:dyDescent="0.25">
      <c r="B15" s="13" t="s">
        <v>31</v>
      </c>
      <c r="C15" s="28">
        <v>53414095</v>
      </c>
      <c r="D15" s="28">
        <v>56387465</v>
      </c>
      <c r="E15" s="28">
        <v>35746666.440000013</v>
      </c>
      <c r="F15" s="23">
        <f t="shared" si="0"/>
        <v>0.63394703840649713</v>
      </c>
    </row>
    <row r="16" spans="2:6" x14ac:dyDescent="0.25">
      <c r="B16" s="13" t="s">
        <v>32</v>
      </c>
      <c r="C16" s="28">
        <v>6689450</v>
      </c>
      <c r="D16" s="28">
        <v>6940581</v>
      </c>
      <c r="E16" s="28">
        <v>4193901.2600000002</v>
      </c>
      <c r="F16" s="23">
        <f t="shared" si="0"/>
        <v>0.60425795189192377</v>
      </c>
    </row>
    <row r="17" spans="2:6" x14ac:dyDescent="0.25">
      <c r="B17" s="13" t="s">
        <v>33</v>
      </c>
      <c r="C17" s="28">
        <v>222407242</v>
      </c>
      <c r="D17" s="28">
        <v>244944360</v>
      </c>
      <c r="E17" s="28">
        <v>161396305.18999997</v>
      </c>
      <c r="F17" s="23">
        <f t="shared" si="0"/>
        <v>0.65891006916836126</v>
      </c>
    </row>
    <row r="18" spans="2:6" x14ac:dyDescent="0.25">
      <c r="B18" s="13" t="s">
        <v>34</v>
      </c>
      <c r="C18" s="28">
        <v>30771269</v>
      </c>
      <c r="D18" s="28">
        <v>33040164</v>
      </c>
      <c r="E18" s="28">
        <v>21219866.210000008</v>
      </c>
      <c r="F18" s="23">
        <f t="shared" si="0"/>
        <v>0.64224457874966989</v>
      </c>
    </row>
    <row r="19" spans="2:6" x14ac:dyDescent="0.25">
      <c r="B19" s="13" t="s">
        <v>35</v>
      </c>
      <c r="C19" s="28">
        <v>39672426</v>
      </c>
      <c r="D19" s="28">
        <v>42253087</v>
      </c>
      <c r="E19" s="28">
        <v>27417114.450000003</v>
      </c>
      <c r="F19" s="23">
        <f t="shared" si="0"/>
        <v>0.6488783754427222</v>
      </c>
    </row>
    <row r="20" spans="2:6" x14ac:dyDescent="0.25">
      <c r="B20" s="13" t="s">
        <v>40</v>
      </c>
      <c r="C20" s="28">
        <v>111286962</v>
      </c>
      <c r="D20" s="28">
        <v>118626143</v>
      </c>
      <c r="E20" s="28">
        <v>78049506.050000012</v>
      </c>
      <c r="F20" s="23">
        <f t="shared" si="0"/>
        <v>0.65794523935588134</v>
      </c>
    </row>
    <row r="21" spans="2:6" x14ac:dyDescent="0.25">
      <c r="B21" s="13" t="s">
        <v>36</v>
      </c>
      <c r="C21" s="28">
        <v>1214157399</v>
      </c>
      <c r="D21" s="28">
        <v>1158544009</v>
      </c>
      <c r="E21" s="28">
        <v>566028685.26999998</v>
      </c>
      <c r="F21" s="23">
        <f t="shared" si="0"/>
        <v>0.48856899770132078</v>
      </c>
    </row>
    <row r="22" spans="2:6" x14ac:dyDescent="0.25">
      <c r="B22" s="13" t="s">
        <v>37</v>
      </c>
      <c r="C22" s="28">
        <v>756414224</v>
      </c>
      <c r="D22" s="28">
        <v>748623503</v>
      </c>
      <c r="E22" s="28">
        <v>476689681.73999912</v>
      </c>
      <c r="F22" s="23">
        <f t="shared" si="0"/>
        <v>0.63675489726108569</v>
      </c>
    </row>
    <row r="23" spans="2:6" x14ac:dyDescent="0.25">
      <c r="B23" s="44" t="s">
        <v>19</v>
      </c>
      <c r="C23" s="45">
        <f>SUM(C24:C34)</f>
        <v>148172601</v>
      </c>
      <c r="D23" s="45">
        <f>SUM(D24:D34)</f>
        <v>155283337</v>
      </c>
      <c r="E23" s="45">
        <f>SUM(E24:E34)</f>
        <v>101472084.82999998</v>
      </c>
      <c r="F23" s="46">
        <f t="shared" si="0"/>
        <v>0.65346409209379619</v>
      </c>
    </row>
    <row r="24" spans="2:6" x14ac:dyDescent="0.25">
      <c r="B24" s="13" t="s">
        <v>36</v>
      </c>
      <c r="C24" s="28">
        <v>3431431</v>
      </c>
      <c r="D24" s="28">
        <v>3433356</v>
      </c>
      <c r="E24" s="28">
        <v>180641.13</v>
      </c>
      <c r="F24" s="23">
        <f t="shared" si="0"/>
        <v>5.2613574007472574E-2</v>
      </c>
    </row>
    <row r="25" spans="2:6" x14ac:dyDescent="0.25">
      <c r="B25" s="13" t="s">
        <v>37</v>
      </c>
      <c r="C25" s="28">
        <v>144741170</v>
      </c>
      <c r="D25" s="28">
        <v>151849981</v>
      </c>
      <c r="E25" s="28">
        <v>101291443.69999999</v>
      </c>
      <c r="F25" s="23">
        <f t="shared" si="0"/>
        <v>0.66704943282146334</v>
      </c>
    </row>
    <row r="26" spans="2:6" hidden="1" x14ac:dyDescent="0.25">
      <c r="B26" s="13"/>
      <c r="C26" s="28"/>
      <c r="D26" s="28"/>
      <c r="E26" s="28"/>
      <c r="F26" s="23" t="str">
        <f t="shared" si="0"/>
        <v>0.0%</v>
      </c>
    </row>
    <row r="27" spans="2:6" hidden="1" x14ac:dyDescent="0.25">
      <c r="B27" s="13"/>
      <c r="C27" s="28"/>
      <c r="D27" s="28"/>
      <c r="E27" s="28"/>
      <c r="F27" s="23" t="str">
        <f t="shared" si="0"/>
        <v>0.0%</v>
      </c>
    </row>
    <row r="28" spans="2:6" hidden="1" x14ac:dyDescent="0.25">
      <c r="B28" s="13"/>
      <c r="C28" s="28"/>
      <c r="D28" s="28"/>
      <c r="E28" s="28"/>
      <c r="F28" s="23" t="str">
        <f t="shared" si="0"/>
        <v>0.0%</v>
      </c>
    </row>
    <row r="29" spans="2:6" hidden="1" x14ac:dyDescent="0.25">
      <c r="B29" s="13"/>
      <c r="C29" s="28"/>
      <c r="D29" s="28"/>
      <c r="E29" s="28"/>
      <c r="F29" s="23" t="str">
        <f t="shared" si="0"/>
        <v>0.0%</v>
      </c>
    </row>
    <row r="30" spans="2:6" hidden="1" x14ac:dyDescent="0.25">
      <c r="B30" s="13"/>
      <c r="C30" s="28"/>
      <c r="D30" s="28"/>
      <c r="E30" s="28"/>
      <c r="F30" s="23" t="str">
        <f t="shared" si="0"/>
        <v>0.0%</v>
      </c>
    </row>
    <row r="31" spans="2:6" hidden="1" x14ac:dyDescent="0.25">
      <c r="B31" s="13"/>
      <c r="C31" s="28"/>
      <c r="D31" s="28"/>
      <c r="E31" s="28"/>
      <c r="F31" s="23" t="str">
        <f t="shared" si="0"/>
        <v>0.0%</v>
      </c>
    </row>
    <row r="32" spans="2:6" hidden="1" x14ac:dyDescent="0.25">
      <c r="B32" s="13"/>
      <c r="C32" s="28"/>
      <c r="D32" s="28"/>
      <c r="E32" s="28"/>
      <c r="F32" s="23" t="str">
        <f t="shared" si="0"/>
        <v>0.0%</v>
      </c>
    </row>
    <row r="33" spans="2:6" hidden="1" x14ac:dyDescent="0.25">
      <c r="B33" s="13"/>
      <c r="C33" s="28"/>
      <c r="D33" s="28"/>
      <c r="E33" s="28"/>
      <c r="F33" s="23" t="str">
        <f t="shared" si="0"/>
        <v>0.0%</v>
      </c>
    </row>
    <row r="34" spans="2:6" hidden="1" x14ac:dyDescent="0.25">
      <c r="B34" s="13"/>
      <c r="C34" s="28"/>
      <c r="D34" s="28"/>
      <c r="E34" s="28"/>
      <c r="F34" s="23" t="str">
        <f t="shared" si="0"/>
        <v>0.0%</v>
      </c>
    </row>
    <row r="35" spans="2:6" x14ac:dyDescent="0.25">
      <c r="B35" s="44" t="s">
        <v>18</v>
      </c>
      <c r="C35" s="45">
        <f>SUM(C36:C49)</f>
        <v>2172186351</v>
      </c>
      <c r="D35" s="45">
        <f t="shared" ref="D35:E35" si="1">SUM(D36:D49)</f>
        <v>4292821952</v>
      </c>
      <c r="E35" s="45">
        <f t="shared" si="1"/>
        <v>2722693310.0499983</v>
      </c>
      <c r="F35" s="46">
        <f t="shared" si="0"/>
        <v>0.63424324150725886</v>
      </c>
    </row>
    <row r="36" spans="2:6" x14ac:dyDescent="0.25">
      <c r="B36" s="38" t="s">
        <v>26</v>
      </c>
      <c r="C36" s="12">
        <v>26262582</v>
      </c>
      <c r="D36" s="12">
        <v>21120164</v>
      </c>
      <c r="E36" s="12">
        <v>11339336.539999992</v>
      </c>
      <c r="F36" s="33">
        <f t="shared" si="0"/>
        <v>0.53689623527544539</v>
      </c>
    </row>
    <row r="37" spans="2:6" x14ac:dyDescent="0.25">
      <c r="B37" s="39" t="s">
        <v>27</v>
      </c>
      <c r="C37" s="40">
        <v>73296760</v>
      </c>
      <c r="D37" s="40">
        <v>97314699</v>
      </c>
      <c r="E37" s="40">
        <v>49352800.470000014</v>
      </c>
      <c r="F37" s="23">
        <f t="shared" si="0"/>
        <v>0.50714641238319003</v>
      </c>
    </row>
    <row r="38" spans="2:6" x14ac:dyDescent="0.25">
      <c r="B38" s="39" t="s">
        <v>28</v>
      </c>
      <c r="C38" s="40">
        <v>59411022</v>
      </c>
      <c r="D38" s="40">
        <v>103650479</v>
      </c>
      <c r="E38" s="40">
        <v>54002803.129999988</v>
      </c>
      <c r="F38" s="23">
        <f t="shared" si="0"/>
        <v>0.52100871748021527</v>
      </c>
    </row>
    <row r="39" spans="2:6" x14ac:dyDescent="0.25">
      <c r="B39" s="39" t="s">
        <v>29</v>
      </c>
      <c r="C39" s="40">
        <v>31238585</v>
      </c>
      <c r="D39" s="40">
        <v>25470722</v>
      </c>
      <c r="E39" s="40">
        <v>12206961.549999999</v>
      </c>
      <c r="F39" s="23">
        <f t="shared" si="0"/>
        <v>0.47925463400684121</v>
      </c>
    </row>
    <row r="40" spans="2:6" x14ac:dyDescent="0.25">
      <c r="B40" s="39" t="s">
        <v>30</v>
      </c>
      <c r="C40" s="40">
        <v>31247391</v>
      </c>
      <c r="D40" s="40">
        <v>37966280</v>
      </c>
      <c r="E40" s="40">
        <v>20521000.930000003</v>
      </c>
      <c r="F40" s="23">
        <f t="shared" si="0"/>
        <v>0.54050596819072094</v>
      </c>
    </row>
    <row r="41" spans="2:6" x14ac:dyDescent="0.25">
      <c r="B41" s="39" t="s">
        <v>31</v>
      </c>
      <c r="C41" s="40">
        <v>35875895</v>
      </c>
      <c r="D41" s="40">
        <v>117165864</v>
      </c>
      <c r="E41" s="40">
        <v>30804204.539999992</v>
      </c>
      <c r="F41" s="23">
        <f t="shared" si="0"/>
        <v>0.26291108594564705</v>
      </c>
    </row>
    <row r="42" spans="2:6" x14ac:dyDescent="0.25">
      <c r="B42" s="39" t="s">
        <v>32</v>
      </c>
      <c r="C42" s="40">
        <v>31855561</v>
      </c>
      <c r="D42" s="40">
        <v>28371822</v>
      </c>
      <c r="E42" s="40">
        <v>9294384.2899999954</v>
      </c>
      <c r="F42" s="23">
        <f t="shared" si="0"/>
        <v>0.32759208379356092</v>
      </c>
    </row>
    <row r="43" spans="2:6" x14ac:dyDescent="0.25">
      <c r="B43" s="39" t="s">
        <v>33</v>
      </c>
      <c r="C43" s="40">
        <v>44029494</v>
      </c>
      <c r="D43" s="40">
        <v>52113650</v>
      </c>
      <c r="E43" s="40">
        <v>29760873.919999991</v>
      </c>
      <c r="F43" s="23">
        <f t="shared" si="0"/>
        <v>0.57107636713221954</v>
      </c>
    </row>
    <row r="44" spans="2:6" x14ac:dyDescent="0.25">
      <c r="B44" s="39" t="s">
        <v>34</v>
      </c>
      <c r="C44" s="40">
        <v>13368393</v>
      </c>
      <c r="D44" s="40">
        <v>16802045</v>
      </c>
      <c r="E44" s="40">
        <v>9541848.2300000023</v>
      </c>
      <c r="F44" s="23">
        <f t="shared" si="0"/>
        <v>0.56789802848403292</v>
      </c>
    </row>
    <row r="45" spans="2:6" x14ac:dyDescent="0.25">
      <c r="B45" s="39" t="s">
        <v>35</v>
      </c>
      <c r="C45" s="40">
        <v>67552750</v>
      </c>
      <c r="D45" s="40">
        <v>72252357</v>
      </c>
      <c r="E45" s="40">
        <v>28366266.420000002</v>
      </c>
      <c r="F45" s="23">
        <f t="shared" si="0"/>
        <v>0.392599876291925</v>
      </c>
    </row>
    <row r="46" spans="2:6" x14ac:dyDescent="0.25">
      <c r="B46" s="39" t="s">
        <v>40</v>
      </c>
      <c r="C46" s="40">
        <v>107239238</v>
      </c>
      <c r="D46" s="40">
        <v>66150498</v>
      </c>
      <c r="E46" s="40">
        <v>50351636.320000015</v>
      </c>
      <c r="F46" s="23">
        <f t="shared" si="0"/>
        <v>0.76116791017960306</v>
      </c>
    </row>
    <row r="47" spans="2:6" x14ac:dyDescent="0.25">
      <c r="B47" s="39" t="s">
        <v>39</v>
      </c>
      <c r="C47" s="40">
        <v>809881</v>
      </c>
      <c r="D47" s="40">
        <v>817054</v>
      </c>
      <c r="E47" s="40">
        <v>477912.07</v>
      </c>
      <c r="F47" s="23">
        <f t="shared" si="0"/>
        <v>0.58492103337111134</v>
      </c>
    </row>
    <row r="48" spans="2:6" x14ac:dyDescent="0.25">
      <c r="B48" s="39" t="s">
        <v>36</v>
      </c>
      <c r="C48" s="40">
        <v>625540514</v>
      </c>
      <c r="D48" s="40">
        <v>593536388</v>
      </c>
      <c r="E48" s="40">
        <v>376246177.47000027</v>
      </c>
      <c r="F48" s="23">
        <f t="shared" si="0"/>
        <v>0.63390583134727752</v>
      </c>
    </row>
    <row r="49" spans="2:6" x14ac:dyDescent="0.25">
      <c r="B49" s="41" t="s">
        <v>37</v>
      </c>
      <c r="C49" s="15">
        <v>1024458285</v>
      </c>
      <c r="D49" s="15">
        <v>3060089930</v>
      </c>
      <c r="E49" s="15">
        <v>2040427104.1699984</v>
      </c>
      <c r="F49" s="34">
        <f t="shared" si="0"/>
        <v>0.66678664707412649</v>
      </c>
    </row>
    <row r="50" spans="2:6" x14ac:dyDescent="0.25">
      <c r="B50" s="44" t="s">
        <v>17</v>
      </c>
      <c r="C50" s="45">
        <f>SUM(C51:C60)</f>
        <v>1325440155</v>
      </c>
      <c r="D50" s="45">
        <f>SUM(D51:D60)</f>
        <v>685350348</v>
      </c>
      <c r="E50" s="45">
        <f>SUM(E51:E60)</f>
        <v>363209997.20000005</v>
      </c>
      <c r="F50" s="46">
        <f t="shared" si="0"/>
        <v>0.5299625195491986</v>
      </c>
    </row>
    <row r="51" spans="2:6" x14ac:dyDescent="0.25">
      <c r="B51" s="13" t="s">
        <v>27</v>
      </c>
      <c r="C51" s="28">
        <v>19875268</v>
      </c>
      <c r="D51" s="28">
        <v>483570</v>
      </c>
      <c r="E51" s="28">
        <v>254210</v>
      </c>
      <c r="F51" s="23">
        <f t="shared" si="0"/>
        <v>0.52569431519738608</v>
      </c>
    </row>
    <row r="52" spans="2:6" x14ac:dyDescent="0.25">
      <c r="B52" s="13" t="s">
        <v>28</v>
      </c>
      <c r="C52" s="28">
        <v>0</v>
      </c>
      <c r="D52" s="28">
        <v>2912524</v>
      </c>
      <c r="E52" s="28">
        <v>2873058.64</v>
      </c>
      <c r="F52" s="23">
        <f t="shared" si="0"/>
        <v>0.9864497734610943</v>
      </c>
    </row>
    <row r="53" spans="2:6" x14ac:dyDescent="0.25">
      <c r="B53" s="13" t="s">
        <v>29</v>
      </c>
      <c r="C53" s="28">
        <v>12000000</v>
      </c>
      <c r="D53" s="28">
        <v>2710563</v>
      </c>
      <c r="E53" s="28">
        <v>59140.350000000006</v>
      </c>
      <c r="F53" s="23">
        <f t="shared" si="0"/>
        <v>2.1818474612100885E-2</v>
      </c>
    </row>
    <row r="54" spans="2:6" x14ac:dyDescent="0.25">
      <c r="B54" s="13" t="s">
        <v>31</v>
      </c>
      <c r="C54" s="28">
        <v>20000000</v>
      </c>
      <c r="D54" s="28">
        <v>0</v>
      </c>
      <c r="E54" s="28">
        <v>0</v>
      </c>
      <c r="F54" s="23" t="str">
        <f t="shared" si="0"/>
        <v>0.0%</v>
      </c>
    </row>
    <row r="55" spans="2:6" x14ac:dyDescent="0.25">
      <c r="B55" s="13" t="s">
        <v>35</v>
      </c>
      <c r="C55" s="28">
        <v>60785355</v>
      </c>
      <c r="D55" s="28">
        <v>15413988</v>
      </c>
      <c r="E55" s="28">
        <v>0</v>
      </c>
      <c r="F55" s="23" t="str">
        <f t="shared" si="0"/>
        <v>0.0%</v>
      </c>
    </row>
    <row r="56" spans="2:6" x14ac:dyDescent="0.25">
      <c r="B56" s="13" t="s">
        <v>40</v>
      </c>
      <c r="C56" s="28">
        <v>262912696</v>
      </c>
      <c r="D56" s="28">
        <v>302835100</v>
      </c>
      <c r="E56" s="28">
        <v>302835086.21000004</v>
      </c>
      <c r="F56" s="23">
        <f t="shared" si="0"/>
        <v>0.99999995446366696</v>
      </c>
    </row>
    <row r="57" spans="2:6" x14ac:dyDescent="0.25">
      <c r="B57" s="13" t="s">
        <v>36</v>
      </c>
      <c r="C57" s="28">
        <v>665178436</v>
      </c>
      <c r="D57" s="28">
        <v>219255614</v>
      </c>
      <c r="E57" s="28">
        <v>879053</v>
      </c>
      <c r="F57" s="23">
        <f t="shared" si="0"/>
        <v>4.0092610809956269E-3</v>
      </c>
    </row>
    <row r="58" spans="2:6" x14ac:dyDescent="0.25">
      <c r="B58" s="13" t="s">
        <v>37</v>
      </c>
      <c r="C58" s="28">
        <v>284688400</v>
      </c>
      <c r="D58" s="28">
        <v>141738989</v>
      </c>
      <c r="E58" s="28">
        <v>56309449</v>
      </c>
      <c r="F58" s="23">
        <f t="shared" si="0"/>
        <v>0.39727565010358584</v>
      </c>
    </row>
    <row r="59" spans="2:6" hidden="1" x14ac:dyDescent="0.25">
      <c r="B59" s="13"/>
      <c r="C59" s="28"/>
      <c r="D59" s="28"/>
      <c r="E59" s="28"/>
      <c r="F59" s="23" t="str">
        <f t="shared" si="0"/>
        <v>0.0%</v>
      </c>
    </row>
    <row r="60" spans="2:6" hidden="1" x14ac:dyDescent="0.25">
      <c r="B60" s="13"/>
      <c r="C60" s="28"/>
      <c r="D60" s="28"/>
      <c r="E60" s="28"/>
      <c r="F60" s="23" t="str">
        <f t="shared" si="0"/>
        <v>0.0%</v>
      </c>
    </row>
    <row r="61" spans="2:6" x14ac:dyDescent="0.25">
      <c r="B61" s="44" t="s">
        <v>16</v>
      </c>
      <c r="C61" s="45">
        <f>+SUM(C62:C69)</f>
        <v>108799867</v>
      </c>
      <c r="D61" s="45">
        <f>+SUM(D62:D69)</f>
        <v>381508058</v>
      </c>
      <c r="E61" s="45">
        <f>+SUM(E62:E69)</f>
        <v>213541056.08999997</v>
      </c>
      <c r="F61" s="46">
        <f t="shared" si="0"/>
        <v>0.55972882252987688</v>
      </c>
    </row>
    <row r="62" spans="2:6" x14ac:dyDescent="0.25">
      <c r="B62" s="11" t="s">
        <v>26</v>
      </c>
      <c r="C62" s="27">
        <v>37000</v>
      </c>
      <c r="D62" s="27">
        <v>0</v>
      </c>
      <c r="E62" s="27">
        <v>0</v>
      </c>
      <c r="F62" s="33" t="str">
        <f t="shared" si="0"/>
        <v>0.0%</v>
      </c>
    </row>
    <row r="63" spans="2:6" x14ac:dyDescent="0.25">
      <c r="B63" s="13" t="s">
        <v>27</v>
      </c>
      <c r="C63" s="28">
        <v>124732</v>
      </c>
      <c r="D63" s="28">
        <v>157434</v>
      </c>
      <c r="E63" s="28">
        <v>138392</v>
      </c>
      <c r="F63" s="23">
        <f t="shared" si="0"/>
        <v>0.87904772793678621</v>
      </c>
    </row>
    <row r="64" spans="2:6" x14ac:dyDescent="0.25">
      <c r="B64" s="13" t="s">
        <v>28</v>
      </c>
      <c r="C64" s="28">
        <v>5500000</v>
      </c>
      <c r="D64" s="28">
        <v>2365016</v>
      </c>
      <c r="E64" s="28">
        <v>2336170</v>
      </c>
      <c r="F64" s="23">
        <f t="shared" si="0"/>
        <v>0.98780304234728222</v>
      </c>
    </row>
    <row r="65" spans="2:6" x14ac:dyDescent="0.25">
      <c r="B65" s="13" t="s">
        <v>29</v>
      </c>
      <c r="C65" s="28">
        <v>128000</v>
      </c>
      <c r="D65" s="28">
        <v>813305</v>
      </c>
      <c r="E65" s="28">
        <v>651962</v>
      </c>
      <c r="F65" s="23">
        <f t="shared" si="0"/>
        <v>0.80162054825680407</v>
      </c>
    </row>
    <row r="66" spans="2:6" x14ac:dyDescent="0.25">
      <c r="B66" s="13" t="s">
        <v>31</v>
      </c>
      <c r="C66" s="28">
        <v>1372000</v>
      </c>
      <c r="D66" s="28">
        <v>567962</v>
      </c>
      <c r="E66" s="28">
        <v>446085</v>
      </c>
      <c r="F66" s="23">
        <f t="shared" si="0"/>
        <v>0.78541346075969876</v>
      </c>
    </row>
    <row r="67" spans="2:6" x14ac:dyDescent="0.25">
      <c r="B67" s="13" t="s">
        <v>40</v>
      </c>
      <c r="C67" s="28">
        <v>44055701</v>
      </c>
      <c r="D67" s="28">
        <v>33365666</v>
      </c>
      <c r="E67" s="28">
        <v>33365602</v>
      </c>
      <c r="F67" s="23">
        <f t="shared" si="0"/>
        <v>0.99999808186055694</v>
      </c>
    </row>
    <row r="68" spans="2:6" x14ac:dyDescent="0.25">
      <c r="B68" s="13" t="s">
        <v>36</v>
      </c>
      <c r="C68" s="28">
        <v>2687334</v>
      </c>
      <c r="D68" s="28">
        <v>3730395</v>
      </c>
      <c r="E68" s="28">
        <v>2330846.1400000006</v>
      </c>
      <c r="F68" s="23">
        <f t="shared" si="0"/>
        <v>0.62482555868748502</v>
      </c>
    </row>
    <row r="69" spans="2:6" ht="16.5" customHeight="1" x14ac:dyDescent="0.25">
      <c r="B69" s="13" t="s">
        <v>37</v>
      </c>
      <c r="C69" s="28">
        <v>54895100</v>
      </c>
      <c r="D69" s="28">
        <v>340508280</v>
      </c>
      <c r="E69" s="28">
        <v>174271998.94999999</v>
      </c>
      <c r="F69" s="23">
        <f t="shared" si="0"/>
        <v>0.51179959250917473</v>
      </c>
    </row>
    <row r="70" spans="2:6" hidden="1" x14ac:dyDescent="0.25">
      <c r="B70" s="44" t="s">
        <v>23</v>
      </c>
      <c r="C70" s="45">
        <f>+C71</f>
        <v>0</v>
      </c>
      <c r="D70" s="45">
        <f t="shared" ref="D70:E70" si="2">+D71</f>
        <v>0</v>
      </c>
      <c r="E70" s="45">
        <f t="shared" si="2"/>
        <v>0</v>
      </c>
      <c r="F70" s="46" t="str">
        <f t="shared" si="0"/>
        <v>0.0%</v>
      </c>
    </row>
    <row r="71" spans="2:6" hidden="1" x14ac:dyDescent="0.25">
      <c r="B71" s="17"/>
      <c r="C71" s="30"/>
      <c r="D71" s="30"/>
      <c r="E71" s="30"/>
      <c r="F71" s="33" t="str">
        <f t="shared" si="0"/>
        <v>0.0%</v>
      </c>
    </row>
    <row r="72" spans="2:6" x14ac:dyDescent="0.25">
      <c r="B72" s="44" t="s">
        <v>15</v>
      </c>
      <c r="C72" s="45">
        <f>+SUM(C73:C86)</f>
        <v>593759931</v>
      </c>
      <c r="D72" s="45">
        <f>+SUM(D73:D86)</f>
        <v>618217407</v>
      </c>
      <c r="E72" s="45">
        <f>+SUM(E73:E86)</f>
        <v>182436778.78000003</v>
      </c>
      <c r="F72" s="46">
        <f t="shared" ref="F72:F87" si="3">IF(E72=0,"0.0%",E72/D72)</f>
        <v>0.29510132958776431</v>
      </c>
    </row>
    <row r="73" spans="2:6" x14ac:dyDescent="0.25">
      <c r="B73" s="11" t="s">
        <v>26</v>
      </c>
      <c r="C73" s="27">
        <v>15044270</v>
      </c>
      <c r="D73" s="27">
        <v>194140</v>
      </c>
      <c r="E73" s="27">
        <v>84310.489999999991</v>
      </c>
      <c r="F73" s="33">
        <f t="shared" si="3"/>
        <v>0.43427675903986807</v>
      </c>
    </row>
    <row r="74" spans="2:6" x14ac:dyDescent="0.25">
      <c r="B74" s="13" t="s">
        <v>27</v>
      </c>
      <c r="C74" s="28">
        <v>236193378</v>
      </c>
      <c r="D74" s="28">
        <v>150101587</v>
      </c>
      <c r="E74" s="28">
        <v>33512015.660000004</v>
      </c>
      <c r="F74" s="23">
        <f t="shared" si="3"/>
        <v>0.22326223412947663</v>
      </c>
    </row>
    <row r="75" spans="2:6" x14ac:dyDescent="0.25">
      <c r="B75" s="13" t="s">
        <v>28</v>
      </c>
      <c r="C75" s="28">
        <v>0</v>
      </c>
      <c r="D75" s="28">
        <v>797194</v>
      </c>
      <c r="E75" s="28">
        <v>322515.37000000005</v>
      </c>
      <c r="F75" s="23">
        <f t="shared" si="3"/>
        <v>0.40456321798708977</v>
      </c>
    </row>
    <row r="76" spans="2:6" x14ac:dyDescent="0.25">
      <c r="B76" s="13" t="s">
        <v>29</v>
      </c>
      <c r="C76" s="28">
        <v>4823573</v>
      </c>
      <c r="D76" s="28">
        <v>16000</v>
      </c>
      <c r="E76" s="28">
        <v>11167.8</v>
      </c>
      <c r="F76" s="23">
        <f t="shared" si="3"/>
        <v>0.69798749999999998</v>
      </c>
    </row>
    <row r="77" spans="2:6" x14ac:dyDescent="0.25">
      <c r="B77" s="13" t="s">
        <v>30</v>
      </c>
      <c r="C77" s="28">
        <v>0</v>
      </c>
      <c r="D77" s="28">
        <v>2377780</v>
      </c>
      <c r="E77" s="28">
        <v>504466.58</v>
      </c>
      <c r="F77" s="23">
        <f t="shared" si="3"/>
        <v>0.21215864377696844</v>
      </c>
    </row>
    <row r="78" spans="2:6" x14ac:dyDescent="0.25">
      <c r="B78" s="13" t="s">
        <v>31</v>
      </c>
      <c r="C78" s="28">
        <v>0</v>
      </c>
      <c r="D78" s="28">
        <v>12175603</v>
      </c>
      <c r="E78" s="28">
        <v>5041935.75</v>
      </c>
      <c r="F78" s="23">
        <f t="shared" si="3"/>
        <v>0.41410152334960332</v>
      </c>
    </row>
    <row r="79" spans="2:6" x14ac:dyDescent="0.25">
      <c r="B79" s="13" t="s">
        <v>32</v>
      </c>
      <c r="C79" s="28">
        <v>0</v>
      </c>
      <c r="D79" s="28">
        <v>3384286</v>
      </c>
      <c r="E79" s="28">
        <v>1208782.1299999999</v>
      </c>
      <c r="F79" s="23">
        <f t="shared" si="3"/>
        <v>0.35717493438793291</v>
      </c>
    </row>
    <row r="80" spans="2:6" x14ac:dyDescent="0.25">
      <c r="B80" s="13" t="s">
        <v>33</v>
      </c>
      <c r="C80" s="28">
        <v>0</v>
      </c>
      <c r="D80" s="28">
        <v>970139</v>
      </c>
      <c r="E80" s="28">
        <v>258145.66999999998</v>
      </c>
      <c r="F80" s="23">
        <f t="shared" si="3"/>
        <v>0.26609142607399555</v>
      </c>
    </row>
    <row r="81" spans="2:6" x14ac:dyDescent="0.25">
      <c r="B81" s="13" t="s">
        <v>34</v>
      </c>
      <c r="C81" s="28">
        <v>0</v>
      </c>
      <c r="D81" s="28">
        <v>308678</v>
      </c>
      <c r="E81" s="28">
        <v>45582.070000000007</v>
      </c>
      <c r="F81" s="23">
        <f t="shared" si="3"/>
        <v>0.14766867091273109</v>
      </c>
    </row>
    <row r="82" spans="2:6" x14ac:dyDescent="0.25">
      <c r="B82" s="13" t="s">
        <v>35</v>
      </c>
      <c r="C82" s="28">
        <v>500000</v>
      </c>
      <c r="D82" s="28">
        <v>1053887</v>
      </c>
      <c r="E82" s="28">
        <v>570750.87999999989</v>
      </c>
      <c r="F82" s="23">
        <f t="shared" si="3"/>
        <v>0.54156743559793397</v>
      </c>
    </row>
    <row r="83" spans="2:6" x14ac:dyDescent="0.25">
      <c r="B83" s="13" t="s">
        <v>40</v>
      </c>
      <c r="C83" s="28">
        <v>0</v>
      </c>
      <c r="D83" s="28">
        <v>264053</v>
      </c>
      <c r="E83" s="28">
        <v>11552.779999999999</v>
      </c>
      <c r="F83" s="23">
        <f t="shared" si="3"/>
        <v>4.3751746808405885E-2</v>
      </c>
    </row>
    <row r="84" spans="2:6" x14ac:dyDescent="0.25">
      <c r="B84" s="13" t="s">
        <v>39</v>
      </c>
      <c r="C84" s="28">
        <v>0</v>
      </c>
      <c r="D84" s="28">
        <v>6000</v>
      </c>
      <c r="E84" s="28">
        <v>5500</v>
      </c>
      <c r="F84" s="23">
        <f t="shared" si="3"/>
        <v>0.91666666666666663</v>
      </c>
    </row>
    <row r="85" spans="2:6" x14ac:dyDescent="0.25">
      <c r="B85" s="13" t="s">
        <v>36</v>
      </c>
      <c r="C85" s="28">
        <v>0</v>
      </c>
      <c r="D85" s="28">
        <v>5414786</v>
      </c>
      <c r="E85" s="28">
        <v>1586146.6099999999</v>
      </c>
      <c r="F85" s="23">
        <f t="shared" si="3"/>
        <v>0.29292877133094453</v>
      </c>
    </row>
    <row r="86" spans="2:6" x14ac:dyDescent="0.25">
      <c r="B86" s="13" t="s">
        <v>37</v>
      </c>
      <c r="C86" s="28">
        <v>337198710</v>
      </c>
      <c r="D86" s="28">
        <v>441153274</v>
      </c>
      <c r="E86" s="28">
        <v>139273906.99000001</v>
      </c>
      <c r="F86" s="23">
        <f t="shared" si="3"/>
        <v>0.31570412189664493</v>
      </c>
    </row>
    <row r="87" spans="2:6" x14ac:dyDescent="0.25">
      <c r="B87" s="47" t="s">
        <v>3</v>
      </c>
      <c r="C87" s="48">
        <f>+C72+C70+C61+C50+C35+C23+C9</f>
        <v>7296309348</v>
      </c>
      <c r="D87" s="48">
        <f>+D72+D70+D61+D50+D35+D23+D9</f>
        <v>9072870144</v>
      </c>
      <c r="E87" s="48">
        <f>+E72+E70+E61+E50+E35+E23+E9</f>
        <v>5302607399.1999969</v>
      </c>
      <c r="F87" s="49">
        <f t="shared" si="3"/>
        <v>0.58444652188774859</v>
      </c>
    </row>
    <row r="88" spans="2:6" x14ac:dyDescent="0.2">
      <c r="B88" s="37" t="s">
        <v>48</v>
      </c>
      <c r="C88" s="9"/>
      <c r="D88" s="9"/>
      <c r="E88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50"/>
  <sheetViews>
    <sheetView showGridLines="0" zoomScale="120" zoomScaleNormal="120" workbookViewId="0">
      <selection activeCell="B49" sqref="B49"/>
    </sheetView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74" t="s">
        <v>43</v>
      </c>
      <c r="C5" s="74"/>
      <c r="D5" s="74"/>
      <c r="E5" s="74"/>
      <c r="F5" s="74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47</v>
      </c>
      <c r="F8" s="52" t="s">
        <v>5</v>
      </c>
    </row>
    <row r="9" spans="2:6" x14ac:dyDescent="0.25">
      <c r="B9" s="44" t="s">
        <v>20</v>
      </c>
      <c r="C9" s="45">
        <f>SUM(C10:C13)</f>
        <v>213204</v>
      </c>
      <c r="D9" s="45">
        <f>SUM(D10:D13)</f>
        <v>304764</v>
      </c>
      <c r="E9" s="45">
        <f>SUM(E10:E13)</f>
        <v>97824</v>
      </c>
      <c r="F9" s="46">
        <f>IF(D9=0,"%",E9/D9)</f>
        <v>0.32098279324329643</v>
      </c>
    </row>
    <row r="10" spans="2:6" x14ac:dyDescent="0.25">
      <c r="B10" s="11" t="s">
        <v>33</v>
      </c>
      <c r="C10" s="27">
        <v>172906</v>
      </c>
      <c r="D10" s="27">
        <v>172906</v>
      </c>
      <c r="E10" s="27">
        <v>25746</v>
      </c>
      <c r="F10" s="35">
        <f t="shared" ref="F10:F49" si="0">IF(D10=0,"%",E10/D10)</f>
        <v>0.14890171538292482</v>
      </c>
    </row>
    <row r="11" spans="2:6" x14ac:dyDescent="0.25">
      <c r="B11" s="13" t="s">
        <v>36</v>
      </c>
      <c r="C11" s="28">
        <v>0</v>
      </c>
      <c r="D11" s="28">
        <v>91560</v>
      </c>
      <c r="E11" s="28">
        <v>45780</v>
      </c>
      <c r="F11" s="35">
        <f t="shared" si="0"/>
        <v>0.5</v>
      </c>
    </row>
    <row r="12" spans="2:6" x14ac:dyDescent="0.25">
      <c r="B12" s="13" t="s">
        <v>37</v>
      </c>
      <c r="C12" s="28">
        <v>40298</v>
      </c>
      <c r="D12" s="28">
        <v>40298</v>
      </c>
      <c r="E12" s="28">
        <v>26298</v>
      </c>
      <c r="F12" s="35">
        <f t="shared" si="0"/>
        <v>0.65258821777755716</v>
      </c>
    </row>
    <row r="13" spans="2:6" hidden="1" x14ac:dyDescent="0.25">
      <c r="B13" s="13"/>
      <c r="C13" s="28"/>
      <c r="D13" s="28"/>
      <c r="E13" s="28"/>
      <c r="F13" s="35" t="str">
        <f t="shared" si="0"/>
        <v>%</v>
      </c>
    </row>
    <row r="14" spans="2:6" x14ac:dyDescent="0.25">
      <c r="B14" s="44" t="s">
        <v>19</v>
      </c>
      <c r="C14" s="45">
        <f>SUM(C15:C15)</f>
        <v>3000</v>
      </c>
      <c r="D14" s="45">
        <f>SUM(D15:D15)</f>
        <v>3000</v>
      </c>
      <c r="E14" s="45">
        <f>SUM(E15:E15)</f>
        <v>0</v>
      </c>
      <c r="F14" s="46">
        <f t="shared" si="0"/>
        <v>0</v>
      </c>
    </row>
    <row r="15" spans="2:6" x14ac:dyDescent="0.25">
      <c r="B15" s="22" t="s">
        <v>36</v>
      </c>
      <c r="C15" s="27">
        <v>3000</v>
      </c>
      <c r="D15" s="27">
        <v>3000</v>
      </c>
      <c r="E15" s="27">
        <v>0</v>
      </c>
      <c r="F15" s="24">
        <f t="shared" si="0"/>
        <v>0</v>
      </c>
    </row>
    <row r="16" spans="2:6" x14ac:dyDescent="0.25">
      <c r="B16" s="44" t="s">
        <v>18</v>
      </c>
      <c r="C16" s="45">
        <f>+SUM(C17:C29)</f>
        <v>174065973</v>
      </c>
      <c r="D16" s="45">
        <f>+SUM(D17:D29)</f>
        <v>244330235</v>
      </c>
      <c r="E16" s="45">
        <f>+SUM(E17:E29)</f>
        <v>80281893.030000016</v>
      </c>
      <c r="F16" s="46">
        <f t="shared" si="0"/>
        <v>0.32857944506949793</v>
      </c>
    </row>
    <row r="17" spans="2:6" x14ac:dyDescent="0.25">
      <c r="B17" s="11" t="s">
        <v>26</v>
      </c>
      <c r="C17" s="27">
        <v>22400</v>
      </c>
      <c r="D17" s="27">
        <v>22400</v>
      </c>
      <c r="E17" s="27">
        <v>8136</v>
      </c>
      <c r="F17" s="24">
        <f t="shared" si="0"/>
        <v>0.36321428571428571</v>
      </c>
    </row>
    <row r="18" spans="2:6" x14ac:dyDescent="0.25">
      <c r="B18" s="13" t="s">
        <v>27</v>
      </c>
      <c r="C18" s="28">
        <v>62751</v>
      </c>
      <c r="D18" s="28">
        <v>200565</v>
      </c>
      <c r="E18" s="28">
        <v>78473.709999999992</v>
      </c>
      <c r="F18" s="35">
        <f t="shared" si="0"/>
        <v>0.39126323137137581</v>
      </c>
    </row>
    <row r="19" spans="2:6" x14ac:dyDescent="0.25">
      <c r="B19" s="13" t="s">
        <v>28</v>
      </c>
      <c r="C19" s="28">
        <v>19500</v>
      </c>
      <c r="D19" s="28">
        <v>2372789</v>
      </c>
      <c r="E19" s="28">
        <v>93255.739999999991</v>
      </c>
      <c r="F19" s="35">
        <f t="shared" si="0"/>
        <v>3.930216298204349E-2</v>
      </c>
    </row>
    <row r="20" spans="2:6" x14ac:dyDescent="0.25">
      <c r="B20" s="13" t="s">
        <v>29</v>
      </c>
      <c r="C20" s="28">
        <v>6000</v>
      </c>
      <c r="D20" s="28">
        <v>242666</v>
      </c>
      <c r="E20" s="28">
        <v>47726.469999999994</v>
      </c>
      <c r="F20" s="35">
        <f t="shared" si="0"/>
        <v>0.19667555405371989</v>
      </c>
    </row>
    <row r="21" spans="2:6" x14ac:dyDescent="0.25">
      <c r="B21" s="13" t="s">
        <v>30</v>
      </c>
      <c r="C21" s="28">
        <v>15000</v>
      </c>
      <c r="D21" s="28">
        <v>920843</v>
      </c>
      <c r="E21" s="28">
        <v>0</v>
      </c>
      <c r="F21" s="35">
        <f t="shared" si="0"/>
        <v>0</v>
      </c>
    </row>
    <row r="22" spans="2:6" x14ac:dyDescent="0.25">
      <c r="B22" s="13" t="s">
        <v>31</v>
      </c>
      <c r="C22" s="28">
        <v>0</v>
      </c>
      <c r="D22" s="28">
        <v>2042062</v>
      </c>
      <c r="E22" s="28">
        <v>609980.75</v>
      </c>
      <c r="F22" s="35">
        <f t="shared" si="0"/>
        <v>0.29870824196327045</v>
      </c>
    </row>
    <row r="23" spans="2:6" x14ac:dyDescent="0.25">
      <c r="B23" s="13" t="s">
        <v>32</v>
      </c>
      <c r="C23" s="28">
        <v>0</v>
      </c>
      <c r="D23" s="28">
        <v>698136</v>
      </c>
      <c r="E23" s="28">
        <v>1027.53</v>
      </c>
      <c r="F23" s="35">
        <f t="shared" si="0"/>
        <v>1.471819244387913E-3</v>
      </c>
    </row>
    <row r="24" spans="2:6" x14ac:dyDescent="0.25">
      <c r="B24" s="13" t="s">
        <v>33</v>
      </c>
      <c r="C24" s="28">
        <v>35542</v>
      </c>
      <c r="D24" s="28">
        <v>150134</v>
      </c>
      <c r="E24" s="28">
        <v>94898.17</v>
      </c>
      <c r="F24" s="35">
        <f t="shared" si="0"/>
        <v>0.63208979977886415</v>
      </c>
    </row>
    <row r="25" spans="2:6" x14ac:dyDescent="0.25">
      <c r="B25" s="13" t="s">
        <v>34</v>
      </c>
      <c r="C25" s="28">
        <v>28000</v>
      </c>
      <c r="D25" s="28">
        <v>28000</v>
      </c>
      <c r="E25" s="28">
        <v>0</v>
      </c>
      <c r="F25" s="35">
        <f t="shared" si="0"/>
        <v>0</v>
      </c>
    </row>
    <row r="26" spans="2:6" x14ac:dyDescent="0.25">
      <c r="B26" s="13" t="s">
        <v>35</v>
      </c>
      <c r="C26" s="28">
        <v>0</v>
      </c>
      <c r="D26" s="28">
        <v>12660</v>
      </c>
      <c r="E26" s="28">
        <v>1439.6</v>
      </c>
      <c r="F26" s="35">
        <f t="shared" si="0"/>
        <v>0.11371248025276461</v>
      </c>
    </row>
    <row r="27" spans="2:6" x14ac:dyDescent="0.25">
      <c r="B27" s="13" t="s">
        <v>40</v>
      </c>
      <c r="C27" s="28">
        <v>7700</v>
      </c>
      <c r="D27" s="28">
        <v>23650</v>
      </c>
      <c r="E27" s="28">
        <v>12978.630000000001</v>
      </c>
      <c r="F27" s="35">
        <f t="shared" si="0"/>
        <v>0.54877928118393238</v>
      </c>
    </row>
    <row r="28" spans="2:6" x14ac:dyDescent="0.25">
      <c r="B28" s="13" t="s">
        <v>36</v>
      </c>
      <c r="C28" s="28">
        <v>73492282</v>
      </c>
      <c r="D28" s="28">
        <v>93362174</v>
      </c>
      <c r="E28" s="28">
        <v>23758913.389999982</v>
      </c>
      <c r="F28" s="35">
        <f t="shared" si="0"/>
        <v>0.25448114982840891</v>
      </c>
    </row>
    <row r="29" spans="2:6" x14ac:dyDescent="0.25">
      <c r="B29" s="13" t="s">
        <v>37</v>
      </c>
      <c r="C29" s="28">
        <v>100376798</v>
      </c>
      <c r="D29" s="28">
        <v>144254156</v>
      </c>
      <c r="E29" s="28">
        <v>55575063.040000036</v>
      </c>
      <c r="F29" s="35">
        <f t="shared" si="0"/>
        <v>0.385257968165576</v>
      </c>
    </row>
    <row r="30" spans="2:6" x14ac:dyDescent="0.25">
      <c r="B30" s="44" t="s">
        <v>17</v>
      </c>
      <c r="C30" s="45">
        <f>+SUM(C31:C34)</f>
        <v>0</v>
      </c>
      <c r="D30" s="45">
        <f t="shared" ref="D30:E30" si="1">+SUM(D31:D34)</f>
        <v>1832489</v>
      </c>
      <c r="E30" s="45">
        <f t="shared" si="1"/>
        <v>251565</v>
      </c>
      <c r="F30" s="46">
        <f t="shared" ref="F30:F34" si="2">IF(D30=0,"%",E30/D30)</f>
        <v>0.13728049663599617</v>
      </c>
    </row>
    <row r="31" spans="2:6" x14ac:dyDescent="0.25">
      <c r="B31" s="13" t="s">
        <v>36</v>
      </c>
      <c r="C31" s="28">
        <v>0</v>
      </c>
      <c r="D31" s="28">
        <v>1580924</v>
      </c>
      <c r="E31" s="28">
        <v>0</v>
      </c>
      <c r="F31" s="35">
        <f t="shared" si="2"/>
        <v>0</v>
      </c>
    </row>
    <row r="32" spans="2:6" x14ac:dyDescent="0.25">
      <c r="B32" s="13" t="s">
        <v>37</v>
      </c>
      <c r="C32" s="28">
        <v>0</v>
      </c>
      <c r="D32" s="28">
        <v>251565</v>
      </c>
      <c r="E32" s="28">
        <v>251565</v>
      </c>
      <c r="F32" s="35">
        <f t="shared" si="2"/>
        <v>1</v>
      </c>
    </row>
    <row r="33" spans="2:6" hidden="1" x14ac:dyDescent="0.25">
      <c r="B33" s="13"/>
      <c r="C33" s="28"/>
      <c r="D33" s="28"/>
      <c r="E33" s="28"/>
      <c r="F33" s="35" t="str">
        <f t="shared" si="2"/>
        <v>%</v>
      </c>
    </row>
    <row r="34" spans="2:6" hidden="1" x14ac:dyDescent="0.25">
      <c r="B34" s="14"/>
      <c r="C34" s="29"/>
      <c r="D34" s="29"/>
      <c r="E34" s="29"/>
      <c r="F34" s="36" t="str">
        <f t="shared" si="2"/>
        <v>%</v>
      </c>
    </row>
    <row r="35" spans="2:6" x14ac:dyDescent="0.25">
      <c r="B35" s="44" t="s">
        <v>16</v>
      </c>
      <c r="C35" s="45">
        <f>+SUM(C36:C40)</f>
        <v>41545</v>
      </c>
      <c r="D35" s="45">
        <f>+SUM(D36:D40)</f>
        <v>1304719</v>
      </c>
      <c r="E35" s="45">
        <f>+SUM(E36:E40)</f>
        <v>1145049.77</v>
      </c>
      <c r="F35" s="46">
        <f t="shared" si="0"/>
        <v>0.87762174843778629</v>
      </c>
    </row>
    <row r="36" spans="2:6" x14ac:dyDescent="0.25">
      <c r="B36" s="11" t="s">
        <v>27</v>
      </c>
      <c r="C36" s="27">
        <v>0</v>
      </c>
      <c r="D36" s="27">
        <v>413568</v>
      </c>
      <c r="E36" s="27">
        <v>409475</v>
      </c>
      <c r="F36" s="35">
        <f t="shared" si="0"/>
        <v>0.99010319947384706</v>
      </c>
    </row>
    <row r="37" spans="2:6" x14ac:dyDescent="0.25">
      <c r="B37" s="42" t="s">
        <v>28</v>
      </c>
      <c r="C37" s="43">
        <v>0</v>
      </c>
      <c r="D37" s="43">
        <v>115777</v>
      </c>
      <c r="E37" s="43">
        <v>85415</v>
      </c>
      <c r="F37" s="35">
        <f t="shared" si="0"/>
        <v>0.73775447627767177</v>
      </c>
    </row>
    <row r="38" spans="2:6" x14ac:dyDescent="0.25">
      <c r="B38" s="42" t="s">
        <v>31</v>
      </c>
      <c r="C38" s="43">
        <v>0</v>
      </c>
      <c r="D38" s="43">
        <v>19192</v>
      </c>
      <c r="E38" s="43">
        <v>93</v>
      </c>
      <c r="F38" s="35">
        <f t="shared" si="0"/>
        <v>4.8457690704460194E-3</v>
      </c>
    </row>
    <row r="39" spans="2:6" x14ac:dyDescent="0.25">
      <c r="B39" s="42" t="s">
        <v>36</v>
      </c>
      <c r="C39" s="43">
        <v>41545</v>
      </c>
      <c r="D39" s="43">
        <v>702428</v>
      </c>
      <c r="E39" s="43">
        <v>611433.17000000004</v>
      </c>
      <c r="F39" s="35">
        <f t="shared" si="0"/>
        <v>0.87045671584845707</v>
      </c>
    </row>
    <row r="40" spans="2:6" x14ac:dyDescent="0.25">
      <c r="B40" s="42" t="s">
        <v>37</v>
      </c>
      <c r="C40" s="43">
        <v>0</v>
      </c>
      <c r="D40" s="43">
        <v>53754</v>
      </c>
      <c r="E40" s="43">
        <v>38633.599999999999</v>
      </c>
      <c r="F40" s="35">
        <f t="shared" si="0"/>
        <v>0.71871116568069349</v>
      </c>
    </row>
    <row r="41" spans="2:6" x14ac:dyDescent="0.25">
      <c r="B41" s="44" t="s">
        <v>15</v>
      </c>
      <c r="C41" s="45">
        <f>+SUM(C42:C48)</f>
        <v>2766523</v>
      </c>
      <c r="D41" s="45">
        <f>+SUM(D42:D48)</f>
        <v>17099071</v>
      </c>
      <c r="E41" s="45">
        <f>+SUM(E42:E48)</f>
        <v>3119936.5599999996</v>
      </c>
      <c r="F41" s="46">
        <f t="shared" si="0"/>
        <v>0.1824623431296355</v>
      </c>
    </row>
    <row r="42" spans="2:6" x14ac:dyDescent="0.25">
      <c r="B42" s="13" t="s">
        <v>27</v>
      </c>
      <c r="C42" s="28">
        <v>0</v>
      </c>
      <c r="D42" s="28">
        <v>35100</v>
      </c>
      <c r="E42" s="28">
        <v>21468.01</v>
      </c>
      <c r="F42" s="35">
        <f t="shared" si="0"/>
        <v>0.6116242165242165</v>
      </c>
    </row>
    <row r="43" spans="2:6" x14ac:dyDescent="0.25">
      <c r="B43" s="13" t="s">
        <v>30</v>
      </c>
      <c r="C43" s="28">
        <v>0</v>
      </c>
      <c r="D43" s="28">
        <v>6900</v>
      </c>
      <c r="E43" s="28">
        <v>0</v>
      </c>
      <c r="F43" s="35">
        <f t="shared" si="0"/>
        <v>0</v>
      </c>
    </row>
    <row r="44" spans="2:6" x14ac:dyDescent="0.25">
      <c r="B44" s="13" t="s">
        <v>33</v>
      </c>
      <c r="C44" s="28">
        <v>0</v>
      </c>
      <c r="D44" s="28">
        <v>37000</v>
      </c>
      <c r="E44" s="28">
        <v>36000</v>
      </c>
      <c r="F44" s="35">
        <f t="shared" si="0"/>
        <v>0.97297297297297303</v>
      </c>
    </row>
    <row r="45" spans="2:6" ht="15" customHeight="1" x14ac:dyDescent="0.25">
      <c r="B45" s="13" t="s">
        <v>36</v>
      </c>
      <c r="C45" s="28">
        <v>0</v>
      </c>
      <c r="D45" s="28">
        <v>6915904</v>
      </c>
      <c r="E45" s="28">
        <v>1455027.1199999994</v>
      </c>
      <c r="F45" s="35">
        <f t="shared" si="0"/>
        <v>0.2103885652548097</v>
      </c>
    </row>
    <row r="46" spans="2:6" x14ac:dyDescent="0.25">
      <c r="B46" s="13" t="s">
        <v>37</v>
      </c>
      <c r="C46" s="28">
        <v>2766523</v>
      </c>
      <c r="D46" s="28">
        <v>10104167</v>
      </c>
      <c r="E46" s="28">
        <v>1607441.43</v>
      </c>
      <c r="F46" s="35">
        <f t="shared" si="0"/>
        <v>0.1590869816383676</v>
      </c>
    </row>
    <row r="47" spans="2:6" hidden="1" x14ac:dyDescent="0.25">
      <c r="B47" s="13"/>
      <c r="C47" s="28"/>
      <c r="D47" s="28"/>
      <c r="E47" s="28"/>
      <c r="F47" s="35" t="str">
        <f t="shared" si="0"/>
        <v>%</v>
      </c>
    </row>
    <row r="48" spans="2:6" hidden="1" x14ac:dyDescent="0.25">
      <c r="B48" s="13"/>
      <c r="C48" s="28"/>
      <c r="D48" s="28"/>
      <c r="E48" s="28"/>
      <c r="F48" s="35" t="str">
        <f t="shared" si="0"/>
        <v>%</v>
      </c>
    </row>
    <row r="49" spans="2:6" x14ac:dyDescent="0.25">
      <c r="B49" s="47" t="s">
        <v>3</v>
      </c>
      <c r="C49" s="48">
        <f>+C41+C35+C30+C16+C14+C9</f>
        <v>177090245</v>
      </c>
      <c r="D49" s="48">
        <f t="shared" ref="D49:E49" si="3">+D41+D35+D30+D16+D14+D9</f>
        <v>264874278</v>
      </c>
      <c r="E49" s="48">
        <f t="shared" si="3"/>
        <v>84896268.360000014</v>
      </c>
      <c r="F49" s="49">
        <f t="shared" si="0"/>
        <v>0.32051533656280512</v>
      </c>
    </row>
    <row r="50" spans="2:6" x14ac:dyDescent="0.25">
      <c r="B50" s="37" t="s">
        <v>48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74" t="s">
        <v>8</v>
      </c>
      <c r="C2" s="74"/>
      <c r="D2" s="74"/>
      <c r="E2" s="74"/>
      <c r="F2" s="74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2"/>
      <c r="C7" s="12"/>
      <c r="D7" s="12"/>
      <c r="E7" s="12"/>
      <c r="F7" s="19" t="e">
        <f>E7/D7</f>
        <v>#DIV/0!</v>
      </c>
    </row>
    <row r="8" spans="2:6" x14ac:dyDescent="0.25">
      <c r="B8" s="14"/>
      <c r="C8" s="15"/>
      <c r="D8" s="15"/>
      <c r="E8" s="15"/>
      <c r="F8" s="20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7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74" t="s">
        <v>44</v>
      </c>
      <c r="C5" s="74"/>
      <c r="D5" s="74"/>
      <c r="E5" s="74"/>
      <c r="F5" s="74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47</v>
      </c>
      <c r="F8" s="52" t="s">
        <v>5</v>
      </c>
    </row>
    <row r="9" spans="2:6" x14ac:dyDescent="0.25">
      <c r="B9" s="44" t="s">
        <v>20</v>
      </c>
      <c r="C9" s="45">
        <f>+C10</f>
        <v>9199965</v>
      </c>
      <c r="D9" s="45">
        <f t="shared" ref="D9:E9" si="0">+D10</f>
        <v>61446657</v>
      </c>
      <c r="E9" s="45">
        <f t="shared" si="0"/>
        <v>53296836</v>
      </c>
      <c r="F9" s="46">
        <f t="shared" ref="F9:F14" si="1">IF(E9=0,"%",E9/D9)</f>
        <v>0.86736754450286857</v>
      </c>
    </row>
    <row r="10" spans="2:6" x14ac:dyDescent="0.25">
      <c r="B10" s="11" t="s">
        <v>37</v>
      </c>
      <c r="C10" s="27">
        <v>9199965</v>
      </c>
      <c r="D10" s="27">
        <v>61446657</v>
      </c>
      <c r="E10" s="27">
        <v>53296836</v>
      </c>
      <c r="F10" s="24">
        <f t="shared" si="1"/>
        <v>0.86736754450286857</v>
      </c>
    </row>
    <row r="11" spans="2:6" hidden="1" x14ac:dyDescent="0.25">
      <c r="B11" s="68"/>
      <c r="C11" s="69"/>
      <c r="D11" s="69"/>
      <c r="E11" s="69"/>
      <c r="F11" s="24" t="str">
        <f t="shared" si="1"/>
        <v>%</v>
      </c>
    </row>
    <row r="12" spans="2:6" hidden="1" x14ac:dyDescent="0.25">
      <c r="B12" s="68"/>
      <c r="C12" s="69"/>
      <c r="D12" s="69"/>
      <c r="E12" s="69"/>
      <c r="F12" s="24" t="str">
        <f t="shared" si="1"/>
        <v>%</v>
      </c>
    </row>
    <row r="13" spans="2:6" s="1" customFormat="1" hidden="1" x14ac:dyDescent="0.25">
      <c r="B13" s="44" t="s">
        <v>19</v>
      </c>
      <c r="C13" s="45">
        <f>+C14</f>
        <v>0</v>
      </c>
      <c r="D13" s="45">
        <f t="shared" ref="D13:E13" si="2">+D14</f>
        <v>0</v>
      </c>
      <c r="E13" s="45">
        <f t="shared" si="2"/>
        <v>0</v>
      </c>
      <c r="F13" s="46" t="str">
        <f t="shared" si="1"/>
        <v>%</v>
      </c>
    </row>
    <row r="14" spans="2:6" s="1" customFormat="1" hidden="1" x14ac:dyDescent="0.25">
      <c r="B14" s="13"/>
      <c r="C14" s="28"/>
      <c r="D14" s="28"/>
      <c r="E14" s="28"/>
      <c r="F14" s="23" t="str">
        <f t="shared" si="1"/>
        <v>%</v>
      </c>
    </row>
    <row r="15" spans="2:6" x14ac:dyDescent="0.25">
      <c r="B15" s="44" t="s">
        <v>18</v>
      </c>
      <c r="C15" s="45">
        <f>SUM(C16:C27)</f>
        <v>677534338</v>
      </c>
      <c r="D15" s="45">
        <f>SUM(D16:D27)</f>
        <v>1742966063</v>
      </c>
      <c r="E15" s="45">
        <f>SUM(E16:E27)</f>
        <v>1404728108.0099993</v>
      </c>
      <c r="F15" s="46">
        <f t="shared" ref="F15:F27" si="3">IF(E15=0,"%",E15/D15)</f>
        <v>0.80594116995724852</v>
      </c>
    </row>
    <row r="16" spans="2:6" x14ac:dyDescent="0.25">
      <c r="B16" s="11" t="s">
        <v>37</v>
      </c>
      <c r="C16" s="27">
        <v>677534338</v>
      </c>
      <c r="D16" s="27">
        <v>1742966063</v>
      </c>
      <c r="E16" s="27">
        <v>1404728108.0099993</v>
      </c>
      <c r="F16" s="24">
        <f t="shared" si="3"/>
        <v>0.80594116995724852</v>
      </c>
    </row>
    <row r="17" spans="2:6" hidden="1" x14ac:dyDescent="0.25">
      <c r="B17" s="68"/>
      <c r="C17" s="69"/>
      <c r="D17" s="69"/>
      <c r="E17" s="69"/>
      <c r="F17" s="24" t="str">
        <f t="shared" si="3"/>
        <v>%</v>
      </c>
    </row>
    <row r="18" spans="2:6" hidden="1" x14ac:dyDescent="0.25">
      <c r="B18" s="68"/>
      <c r="C18" s="69"/>
      <c r="D18" s="69"/>
      <c r="E18" s="69"/>
      <c r="F18" s="24" t="str">
        <f t="shared" si="3"/>
        <v>%</v>
      </c>
    </row>
    <row r="19" spans="2:6" hidden="1" x14ac:dyDescent="0.25">
      <c r="B19" s="68"/>
      <c r="C19" s="69"/>
      <c r="D19" s="69"/>
      <c r="E19" s="69"/>
      <c r="F19" s="24" t="str">
        <f t="shared" si="3"/>
        <v>%</v>
      </c>
    </row>
    <row r="20" spans="2:6" hidden="1" x14ac:dyDescent="0.25">
      <c r="B20" s="68"/>
      <c r="C20" s="69"/>
      <c r="D20" s="69"/>
      <c r="E20" s="69"/>
      <c r="F20" s="24" t="str">
        <f t="shared" si="3"/>
        <v>%</v>
      </c>
    </row>
    <row r="21" spans="2:6" hidden="1" x14ac:dyDescent="0.25">
      <c r="B21" s="68"/>
      <c r="C21" s="69"/>
      <c r="D21" s="69"/>
      <c r="E21" s="69"/>
      <c r="F21" s="24" t="str">
        <f t="shared" si="3"/>
        <v>%</v>
      </c>
    </row>
    <row r="22" spans="2:6" hidden="1" x14ac:dyDescent="0.25">
      <c r="B22" s="68"/>
      <c r="C22" s="69"/>
      <c r="D22" s="69"/>
      <c r="E22" s="69"/>
      <c r="F22" s="24" t="str">
        <f t="shared" si="3"/>
        <v>%</v>
      </c>
    </row>
    <row r="23" spans="2:6" hidden="1" x14ac:dyDescent="0.25">
      <c r="B23" s="68"/>
      <c r="C23" s="69"/>
      <c r="D23" s="69"/>
      <c r="E23" s="69"/>
      <c r="F23" s="24" t="str">
        <f t="shared" si="3"/>
        <v>%</v>
      </c>
    </row>
    <row r="24" spans="2:6" hidden="1" x14ac:dyDescent="0.25">
      <c r="B24" s="68"/>
      <c r="C24" s="69"/>
      <c r="D24" s="69"/>
      <c r="E24" s="69"/>
      <c r="F24" s="24" t="str">
        <f t="shared" si="3"/>
        <v>%</v>
      </c>
    </row>
    <row r="25" spans="2:6" hidden="1" x14ac:dyDescent="0.25">
      <c r="B25" s="68"/>
      <c r="C25" s="69"/>
      <c r="D25" s="69"/>
      <c r="E25" s="69"/>
      <c r="F25" s="24" t="str">
        <f t="shared" si="3"/>
        <v>%</v>
      </c>
    </row>
    <row r="26" spans="2:6" hidden="1" x14ac:dyDescent="0.25">
      <c r="B26" s="68"/>
      <c r="C26" s="69"/>
      <c r="D26" s="69"/>
      <c r="E26" s="69"/>
      <c r="F26" s="24" t="str">
        <f t="shared" si="3"/>
        <v>%</v>
      </c>
    </row>
    <row r="27" spans="2:6" hidden="1" x14ac:dyDescent="0.25">
      <c r="B27" s="68"/>
      <c r="C27" s="69"/>
      <c r="D27" s="69"/>
      <c r="E27" s="69"/>
      <c r="F27" s="24" t="str">
        <f t="shared" si="3"/>
        <v>%</v>
      </c>
    </row>
    <row r="28" spans="2:6" hidden="1" x14ac:dyDescent="0.25">
      <c r="B28" s="44" t="s">
        <v>17</v>
      </c>
      <c r="C28" s="45">
        <f>++C29</f>
        <v>0</v>
      </c>
      <c r="D28" s="45">
        <f t="shared" ref="D28:E30" si="4">++D29</f>
        <v>0</v>
      </c>
      <c r="E28" s="45">
        <f t="shared" si="4"/>
        <v>0</v>
      </c>
      <c r="F28" s="46" t="str">
        <f t="shared" ref="F28:F29" si="5">IF(E28=0,"%",E28/D28)</f>
        <v>%</v>
      </c>
    </row>
    <row r="29" spans="2:6" hidden="1" x14ac:dyDescent="0.25">
      <c r="B29" s="11"/>
      <c r="C29" s="27">
        <v>0</v>
      </c>
      <c r="D29" s="27">
        <v>0</v>
      </c>
      <c r="E29" s="27">
        <v>0</v>
      </c>
      <c r="F29" s="24" t="str">
        <f t="shared" si="5"/>
        <v>%</v>
      </c>
    </row>
    <row r="30" spans="2:6" x14ac:dyDescent="0.25">
      <c r="B30" s="44" t="s">
        <v>16</v>
      </c>
      <c r="C30" s="45">
        <f>++C31</f>
        <v>0</v>
      </c>
      <c r="D30" s="45">
        <f t="shared" si="4"/>
        <v>71291266</v>
      </c>
      <c r="E30" s="45">
        <f t="shared" si="4"/>
        <v>63225008</v>
      </c>
      <c r="F30" s="46">
        <f t="shared" ref="F30:F31" si="6">IF(E30=0,"%",E30/D30)</f>
        <v>0.88685489187413225</v>
      </c>
    </row>
    <row r="31" spans="2:6" x14ac:dyDescent="0.25">
      <c r="B31" s="11" t="s">
        <v>37</v>
      </c>
      <c r="C31" s="27">
        <v>0</v>
      </c>
      <c r="D31" s="27">
        <v>71291266</v>
      </c>
      <c r="E31" s="27">
        <v>63225008</v>
      </c>
      <c r="F31" s="24">
        <f t="shared" si="6"/>
        <v>0.88685489187413225</v>
      </c>
    </row>
    <row r="32" spans="2:6" x14ac:dyDescent="0.25">
      <c r="B32" s="44" t="s">
        <v>15</v>
      </c>
      <c r="C32" s="45">
        <f>SUM(C33:C35)</f>
        <v>480474823</v>
      </c>
      <c r="D32" s="45">
        <f>SUM(D33:D35)</f>
        <v>319948556</v>
      </c>
      <c r="E32" s="45">
        <f>SUM(E33:E35)</f>
        <v>203815135.15999997</v>
      </c>
      <c r="F32" s="46">
        <f t="shared" ref="F32:F35" si="7">IF(E32=0,"%",E32/D32)</f>
        <v>0.63702470705946856</v>
      </c>
    </row>
    <row r="33" spans="2:6" x14ac:dyDescent="0.25">
      <c r="B33" s="11" t="s">
        <v>37</v>
      </c>
      <c r="C33" s="27">
        <v>480474823</v>
      </c>
      <c r="D33" s="27">
        <v>319948556</v>
      </c>
      <c r="E33" s="27">
        <v>203815135.15999997</v>
      </c>
      <c r="F33" s="24">
        <f t="shared" si="7"/>
        <v>0.63702470705946856</v>
      </c>
    </row>
    <row r="34" spans="2:6" hidden="1" x14ac:dyDescent="0.25">
      <c r="B34" s="70"/>
      <c r="C34" s="69"/>
      <c r="D34" s="69"/>
      <c r="E34" s="69"/>
      <c r="F34" s="24" t="str">
        <f t="shared" si="7"/>
        <v>%</v>
      </c>
    </row>
    <row r="35" spans="2:6" hidden="1" x14ac:dyDescent="0.25">
      <c r="B35" s="70"/>
      <c r="C35" s="69"/>
      <c r="D35" s="69"/>
      <c r="E35" s="69"/>
      <c r="F35" s="24" t="str">
        <f t="shared" si="7"/>
        <v>%</v>
      </c>
    </row>
    <row r="36" spans="2:6" x14ac:dyDescent="0.25">
      <c r="B36" s="47" t="s">
        <v>3</v>
      </c>
      <c r="C36" s="48">
        <f>+C9+C13+C15+C28+C30+C32</f>
        <v>1167209126</v>
      </c>
      <c r="D36" s="48">
        <f>+D9+D13+D15+D28+D30+D32</f>
        <v>2195652542</v>
      </c>
      <c r="E36" s="48">
        <f>+E9+E13+E15+E28+E30+E32</f>
        <v>1725065087.1699991</v>
      </c>
      <c r="F36" s="49">
        <f t="shared" ref="F36" si="8">IF(D36=0,"%",E36/D36)</f>
        <v>0.78567307630498451</v>
      </c>
    </row>
    <row r="37" spans="2:6" x14ac:dyDescent="0.25">
      <c r="B37" s="37" t="s">
        <v>48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3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74" t="s">
        <v>45</v>
      </c>
      <c r="C5" s="74"/>
      <c r="D5" s="74"/>
      <c r="E5" s="74"/>
      <c r="F5" s="74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47</v>
      </c>
      <c r="F8" s="52" t="s">
        <v>5</v>
      </c>
    </row>
    <row r="9" spans="2:6" x14ac:dyDescent="0.25">
      <c r="B9" s="44" t="s">
        <v>20</v>
      </c>
      <c r="C9" s="45">
        <f>+C10</f>
        <v>0</v>
      </c>
      <c r="D9" s="45">
        <f t="shared" ref="D9:E9" si="0">+D10</f>
        <v>60051</v>
      </c>
      <c r="E9" s="45">
        <f t="shared" si="0"/>
        <v>25738.41</v>
      </c>
      <c r="F9" s="46">
        <f t="shared" ref="F9:F42" si="1">IF(E9=0,"%",E9/D9)</f>
        <v>0.42860918219513411</v>
      </c>
    </row>
    <row r="10" spans="2:6" x14ac:dyDescent="0.25">
      <c r="B10" s="26" t="s">
        <v>37</v>
      </c>
      <c r="C10" s="27">
        <v>0</v>
      </c>
      <c r="D10" s="27">
        <v>60051</v>
      </c>
      <c r="E10" s="27">
        <v>25738.41</v>
      </c>
      <c r="F10" s="24">
        <f t="shared" si="1"/>
        <v>0.42860918219513411</v>
      </c>
    </row>
    <row r="11" spans="2:6" x14ac:dyDescent="0.25">
      <c r="B11" s="44" t="s">
        <v>18</v>
      </c>
      <c r="C11" s="45">
        <f>+SUM(C12:C24)</f>
        <v>0</v>
      </c>
      <c r="D11" s="45">
        <f>+SUM(D12:D24)</f>
        <v>555954731</v>
      </c>
      <c r="E11" s="45">
        <f>+SUM(E12:E24)</f>
        <v>253781268.91000003</v>
      </c>
      <c r="F11" s="46">
        <f t="shared" ref="F11:F12" si="2">IF(E11=0,"%",E11/D11)</f>
        <v>0.45647829716912691</v>
      </c>
    </row>
    <row r="12" spans="2:6" x14ac:dyDescent="0.25">
      <c r="B12" s="26" t="s">
        <v>26</v>
      </c>
      <c r="C12" s="27">
        <v>0</v>
      </c>
      <c r="D12" s="27">
        <v>11529856</v>
      </c>
      <c r="E12" s="27">
        <v>5345761.41</v>
      </c>
      <c r="F12" s="24">
        <f t="shared" si="2"/>
        <v>0.46364511490863375</v>
      </c>
    </row>
    <row r="13" spans="2:6" x14ac:dyDescent="0.25">
      <c r="B13" s="25" t="s">
        <v>27</v>
      </c>
      <c r="C13" s="28">
        <v>0</v>
      </c>
      <c r="D13" s="28">
        <v>81775372</v>
      </c>
      <c r="E13" s="28">
        <v>40131575.790000014</v>
      </c>
      <c r="F13" s="35">
        <f t="shared" si="1"/>
        <v>0.49075381509728888</v>
      </c>
    </row>
    <row r="14" spans="2:6" x14ac:dyDescent="0.25">
      <c r="B14" s="25" t="s">
        <v>28</v>
      </c>
      <c r="C14" s="28">
        <v>0</v>
      </c>
      <c r="D14" s="28">
        <v>4715857</v>
      </c>
      <c r="E14" s="28">
        <v>1674931.7</v>
      </c>
      <c r="F14" s="35">
        <f t="shared" si="1"/>
        <v>0.35517016313259708</v>
      </c>
    </row>
    <row r="15" spans="2:6" x14ac:dyDescent="0.25">
      <c r="B15" s="25" t="s">
        <v>29</v>
      </c>
      <c r="C15" s="28">
        <v>0</v>
      </c>
      <c r="D15" s="28">
        <v>294880</v>
      </c>
      <c r="E15" s="28">
        <v>147549</v>
      </c>
      <c r="F15" s="35">
        <f t="shared" si="1"/>
        <v>0.50036964188822575</v>
      </c>
    </row>
    <row r="16" spans="2:6" x14ac:dyDescent="0.25">
      <c r="B16" s="25" t="s">
        <v>30</v>
      </c>
      <c r="C16" s="28">
        <v>0</v>
      </c>
      <c r="D16" s="28">
        <v>24614572</v>
      </c>
      <c r="E16" s="28">
        <v>8555735.5199999996</v>
      </c>
      <c r="F16" s="35">
        <f t="shared" si="1"/>
        <v>0.3475882302564513</v>
      </c>
    </row>
    <row r="17" spans="2:6" x14ac:dyDescent="0.25">
      <c r="B17" s="25" t="s">
        <v>31</v>
      </c>
      <c r="C17" s="28">
        <v>0</v>
      </c>
      <c r="D17" s="28">
        <v>20273412</v>
      </c>
      <c r="E17" s="28">
        <v>9644939.0799999963</v>
      </c>
      <c r="F17" s="35">
        <f t="shared" si="1"/>
        <v>0.475743258214256</v>
      </c>
    </row>
    <row r="18" spans="2:6" x14ac:dyDescent="0.25">
      <c r="B18" s="25" t="s">
        <v>33</v>
      </c>
      <c r="C18" s="28">
        <v>0</v>
      </c>
      <c r="D18" s="28">
        <v>11199680</v>
      </c>
      <c r="E18" s="28">
        <v>6327468.3499999996</v>
      </c>
      <c r="F18" s="35">
        <f t="shared" si="1"/>
        <v>0.56496867321209177</v>
      </c>
    </row>
    <row r="19" spans="2:6" x14ac:dyDescent="0.25">
      <c r="B19" s="25" t="s">
        <v>34</v>
      </c>
      <c r="C19" s="28">
        <v>0</v>
      </c>
      <c r="D19" s="28">
        <v>876754</v>
      </c>
      <c r="E19" s="28">
        <v>519269.32</v>
      </c>
      <c r="F19" s="35">
        <f t="shared" si="1"/>
        <v>0.59226341710445574</v>
      </c>
    </row>
    <row r="20" spans="2:6" x14ac:dyDescent="0.25">
      <c r="B20" s="25" t="s">
        <v>35</v>
      </c>
      <c r="C20" s="28">
        <v>0</v>
      </c>
      <c r="D20" s="28">
        <v>5847370</v>
      </c>
      <c r="E20" s="28">
        <v>2729213.02</v>
      </c>
      <c r="F20" s="35">
        <f t="shared" si="1"/>
        <v>0.46674197459712657</v>
      </c>
    </row>
    <row r="21" spans="2:6" x14ac:dyDescent="0.25">
      <c r="B21" s="25" t="s">
        <v>38</v>
      </c>
      <c r="C21" s="28">
        <v>0</v>
      </c>
      <c r="D21" s="28">
        <v>319</v>
      </c>
      <c r="E21" s="28">
        <v>0</v>
      </c>
      <c r="F21" s="35" t="str">
        <f t="shared" si="1"/>
        <v>%</v>
      </c>
    </row>
    <row r="22" spans="2:6" x14ac:dyDescent="0.25">
      <c r="B22" s="25" t="s">
        <v>40</v>
      </c>
      <c r="C22" s="28">
        <v>0</v>
      </c>
      <c r="D22" s="28">
        <v>22196171</v>
      </c>
      <c r="E22" s="28">
        <v>7426652.7000000011</v>
      </c>
      <c r="F22" s="35">
        <f t="shared" si="1"/>
        <v>0.3345916149231325</v>
      </c>
    </row>
    <row r="23" spans="2:6" x14ac:dyDescent="0.25">
      <c r="B23" s="25" t="s">
        <v>36</v>
      </c>
      <c r="C23" s="28">
        <v>0</v>
      </c>
      <c r="D23" s="28">
        <v>222790</v>
      </c>
      <c r="E23" s="28">
        <v>222400</v>
      </c>
      <c r="F23" s="35">
        <f t="shared" si="1"/>
        <v>0.9982494725975134</v>
      </c>
    </row>
    <row r="24" spans="2:6" x14ac:dyDescent="0.25">
      <c r="B24" s="25" t="s">
        <v>37</v>
      </c>
      <c r="C24" s="28">
        <v>0</v>
      </c>
      <c r="D24" s="28">
        <v>372407698</v>
      </c>
      <c r="E24" s="28">
        <v>171055773.02000001</v>
      </c>
      <c r="F24" s="35">
        <f t="shared" si="1"/>
        <v>0.45932394507054475</v>
      </c>
    </row>
    <row r="25" spans="2:6" hidden="1" x14ac:dyDescent="0.25">
      <c r="B25" s="44" t="s">
        <v>17</v>
      </c>
      <c r="C25" s="45">
        <f>SUM(C26:C27)</f>
        <v>0</v>
      </c>
      <c r="D25" s="45">
        <f t="shared" ref="D25:E25" si="3">SUM(D26:D27)</f>
        <v>0</v>
      </c>
      <c r="E25" s="45">
        <f t="shared" si="3"/>
        <v>0</v>
      </c>
      <c r="F25" s="46" t="str">
        <f t="shared" ref="F25:F26" si="4">IF(E25=0,"%",E25/D25)</f>
        <v>%</v>
      </c>
    </row>
    <row r="26" spans="2:6" hidden="1" x14ac:dyDescent="0.25">
      <c r="B26" s="25" t="s">
        <v>24</v>
      </c>
      <c r="C26" s="28">
        <v>0</v>
      </c>
      <c r="D26" s="28">
        <v>0</v>
      </c>
      <c r="E26" s="28">
        <v>0</v>
      </c>
      <c r="F26" s="35" t="str">
        <f t="shared" si="4"/>
        <v>%</v>
      </c>
    </row>
    <row r="27" spans="2:6" hidden="1" x14ac:dyDescent="0.25">
      <c r="B27" s="66" t="s">
        <v>25</v>
      </c>
      <c r="C27" s="67">
        <v>0</v>
      </c>
      <c r="D27" s="67">
        <v>0</v>
      </c>
      <c r="E27" s="67">
        <v>0</v>
      </c>
      <c r="F27" s="35" t="str">
        <f t="shared" si="1"/>
        <v>%</v>
      </c>
    </row>
    <row r="28" spans="2:6" x14ac:dyDescent="0.25">
      <c r="B28" s="44" t="s">
        <v>16</v>
      </c>
      <c r="C28" s="45">
        <f>+C29</f>
        <v>0</v>
      </c>
      <c r="D28" s="45">
        <f t="shared" ref="D28:E28" si="5">+D29</f>
        <v>58325</v>
      </c>
      <c r="E28" s="45">
        <f t="shared" si="5"/>
        <v>47745</v>
      </c>
      <c r="F28" s="46">
        <f t="shared" si="1"/>
        <v>0.81860265752250316</v>
      </c>
    </row>
    <row r="29" spans="2:6" x14ac:dyDescent="0.25">
      <c r="B29" s="25" t="s">
        <v>37</v>
      </c>
      <c r="C29" s="28">
        <v>0</v>
      </c>
      <c r="D29" s="28">
        <v>58325</v>
      </c>
      <c r="E29" s="28">
        <v>47745</v>
      </c>
      <c r="F29" s="35">
        <f t="shared" si="1"/>
        <v>0.81860265752250316</v>
      </c>
    </row>
    <row r="30" spans="2:6" x14ac:dyDescent="0.25">
      <c r="B30" s="44" t="s">
        <v>15</v>
      </c>
      <c r="C30" s="45">
        <f>+SUM(C31:C41)</f>
        <v>0</v>
      </c>
      <c r="D30" s="45">
        <f>+SUM(D31:D41)</f>
        <v>50287256</v>
      </c>
      <c r="E30" s="45">
        <f>+SUM(E31:E41)</f>
        <v>7175095.8499999996</v>
      </c>
      <c r="F30" s="46">
        <f t="shared" si="1"/>
        <v>0.14268219069260807</v>
      </c>
    </row>
    <row r="31" spans="2:6" x14ac:dyDescent="0.25">
      <c r="B31" s="26" t="s">
        <v>26</v>
      </c>
      <c r="C31" s="27">
        <v>0</v>
      </c>
      <c r="D31" s="27">
        <v>974200</v>
      </c>
      <c r="E31" s="27">
        <v>191732.40999999997</v>
      </c>
      <c r="F31" s="24">
        <f t="shared" si="1"/>
        <v>0.19681011086019295</v>
      </c>
    </row>
    <row r="32" spans="2:6" x14ac:dyDescent="0.25">
      <c r="B32" s="25" t="s">
        <v>27</v>
      </c>
      <c r="C32" s="28">
        <v>0</v>
      </c>
      <c r="D32" s="28">
        <v>1453959</v>
      </c>
      <c r="E32" s="28">
        <v>481977.5</v>
      </c>
      <c r="F32" s="35">
        <f>IF(E32=0,"%",E32/D32)</f>
        <v>0.33149318515859111</v>
      </c>
    </row>
    <row r="33" spans="2:6" x14ac:dyDescent="0.25">
      <c r="B33" s="25" t="s">
        <v>28</v>
      </c>
      <c r="C33" s="28">
        <v>0</v>
      </c>
      <c r="D33" s="28">
        <v>234049</v>
      </c>
      <c r="E33" s="28">
        <v>112720.47</v>
      </c>
      <c r="F33" s="35">
        <f t="shared" ref="F33:F35" si="6">IF(E33=0,"%",E33/D33)</f>
        <v>0.48161056018184228</v>
      </c>
    </row>
    <row r="34" spans="2:6" x14ac:dyDescent="0.25">
      <c r="B34" s="25" t="s">
        <v>29</v>
      </c>
      <c r="C34" s="28">
        <v>0</v>
      </c>
      <c r="D34" s="28">
        <v>3327</v>
      </c>
      <c r="E34" s="28">
        <v>0</v>
      </c>
      <c r="F34" s="35" t="str">
        <f t="shared" si="6"/>
        <v>%</v>
      </c>
    </row>
    <row r="35" spans="2:6" x14ac:dyDescent="0.25">
      <c r="B35" s="25" t="s">
        <v>30</v>
      </c>
      <c r="C35" s="28">
        <v>0</v>
      </c>
      <c r="D35" s="28">
        <v>2428882</v>
      </c>
      <c r="E35" s="28">
        <v>674393.58000000007</v>
      </c>
      <c r="F35" s="35">
        <f t="shared" si="6"/>
        <v>0.2776559668193021</v>
      </c>
    </row>
    <row r="36" spans="2:6" x14ac:dyDescent="0.25">
      <c r="B36" s="25" t="s">
        <v>31</v>
      </c>
      <c r="C36" s="28">
        <v>0</v>
      </c>
      <c r="D36" s="28">
        <v>1088799</v>
      </c>
      <c r="E36" s="28">
        <v>290800</v>
      </c>
      <c r="F36" s="35">
        <f t="shared" si="1"/>
        <v>0.26708327248647362</v>
      </c>
    </row>
    <row r="37" spans="2:6" x14ac:dyDescent="0.25">
      <c r="B37" s="25" t="s">
        <v>33</v>
      </c>
      <c r="C37" s="28">
        <v>0</v>
      </c>
      <c r="D37" s="28">
        <v>4173551</v>
      </c>
      <c r="E37" s="28">
        <v>944035</v>
      </c>
      <c r="F37" s="35">
        <f t="shared" si="1"/>
        <v>0.22619467211494482</v>
      </c>
    </row>
    <row r="38" spans="2:6" x14ac:dyDescent="0.25">
      <c r="B38" s="25" t="s">
        <v>34</v>
      </c>
      <c r="C38" s="28">
        <v>0</v>
      </c>
      <c r="D38" s="28">
        <v>41000</v>
      </c>
      <c r="E38" s="28">
        <v>0</v>
      </c>
      <c r="F38" s="35" t="str">
        <f t="shared" si="1"/>
        <v>%</v>
      </c>
    </row>
    <row r="39" spans="2:6" x14ac:dyDescent="0.25">
      <c r="B39" s="25" t="s">
        <v>35</v>
      </c>
      <c r="C39" s="28">
        <v>0</v>
      </c>
      <c r="D39" s="28">
        <v>133812</v>
      </c>
      <c r="E39" s="28">
        <v>81568.320000000007</v>
      </c>
      <c r="F39" s="35">
        <f t="shared" si="1"/>
        <v>0.60957402923504622</v>
      </c>
    </row>
    <row r="40" spans="2:6" x14ac:dyDescent="0.25">
      <c r="B40" s="25" t="s">
        <v>40</v>
      </c>
      <c r="C40" s="28">
        <v>0</v>
      </c>
      <c r="D40" s="28">
        <v>3546561</v>
      </c>
      <c r="E40" s="28">
        <v>1163221.68</v>
      </c>
      <c r="F40" s="35">
        <f t="shared" si="1"/>
        <v>0.32798580935165078</v>
      </c>
    </row>
    <row r="41" spans="2:6" x14ac:dyDescent="0.25">
      <c r="B41" s="25" t="s">
        <v>37</v>
      </c>
      <c r="C41" s="28">
        <v>0</v>
      </c>
      <c r="D41" s="28">
        <v>36209116</v>
      </c>
      <c r="E41" s="28">
        <v>3234646.8899999997</v>
      </c>
      <c r="F41" s="35">
        <f t="shared" si="1"/>
        <v>8.933239049525539E-2</v>
      </c>
    </row>
    <row r="42" spans="2:6" x14ac:dyDescent="0.25">
      <c r="B42" s="47" t="s">
        <v>3</v>
      </c>
      <c r="C42" s="48">
        <f>+C30+C28+C25+C11</f>
        <v>0</v>
      </c>
      <c r="D42" s="48">
        <f>+D30+D28+D25+D11</f>
        <v>606300312</v>
      </c>
      <c r="E42" s="48">
        <f>+E30+E28+E25+E11</f>
        <v>261004109.76000002</v>
      </c>
      <c r="F42" s="49">
        <f t="shared" si="1"/>
        <v>0.43048651731520143</v>
      </c>
    </row>
    <row r="43" spans="2:6" x14ac:dyDescent="0.25">
      <c r="B43" s="37" t="s">
        <v>48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7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75" t="s">
        <v>46</v>
      </c>
      <c r="C5" s="75"/>
      <c r="D5" s="75"/>
      <c r="E5" s="75"/>
      <c r="F5" s="75"/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47</v>
      </c>
      <c r="F8" s="52" t="s">
        <v>5</v>
      </c>
    </row>
    <row r="9" spans="2:6" x14ac:dyDescent="0.25">
      <c r="B9" s="44" t="s">
        <v>21</v>
      </c>
      <c r="C9" s="45">
        <f>SUM(C10:C12)</f>
        <v>0</v>
      </c>
      <c r="D9" s="45">
        <f t="shared" ref="D9:E9" si="0">SUM(D10:D12)</f>
        <v>3210145</v>
      </c>
      <c r="E9" s="45">
        <f t="shared" si="0"/>
        <v>839337</v>
      </c>
      <c r="F9" s="46">
        <f t="shared" ref="F9:F16" si="1">IF(E9=0,"%",E9/D9)</f>
        <v>0.26146389026040878</v>
      </c>
    </row>
    <row r="10" spans="2:6" x14ac:dyDescent="0.25">
      <c r="B10" s="25" t="s">
        <v>26</v>
      </c>
      <c r="C10" s="28">
        <v>0</v>
      </c>
      <c r="D10" s="28">
        <v>331950</v>
      </c>
      <c r="E10" s="28">
        <v>13557</v>
      </c>
      <c r="F10" s="35">
        <f t="shared" si="1"/>
        <v>4.0840488025305016E-2</v>
      </c>
    </row>
    <row r="11" spans="2:6" x14ac:dyDescent="0.25">
      <c r="B11" s="71" t="s">
        <v>27</v>
      </c>
      <c r="C11" s="72">
        <v>0</v>
      </c>
      <c r="D11" s="72">
        <v>1631405</v>
      </c>
      <c r="E11" s="72">
        <v>789780</v>
      </c>
      <c r="F11" s="73">
        <f t="shared" si="1"/>
        <v>0.48411032208433835</v>
      </c>
    </row>
    <row r="12" spans="2:6" x14ac:dyDescent="0.25">
      <c r="B12" s="54" t="s">
        <v>40</v>
      </c>
      <c r="C12" s="29">
        <v>0</v>
      </c>
      <c r="D12" s="29">
        <v>1246790</v>
      </c>
      <c r="E12" s="29">
        <v>36000</v>
      </c>
      <c r="F12" s="36">
        <f t="shared" si="1"/>
        <v>2.8874148814154749E-2</v>
      </c>
    </row>
    <row r="13" spans="2:6" hidden="1" x14ac:dyDescent="0.25">
      <c r="B13" s="44" t="s">
        <v>15</v>
      </c>
      <c r="C13" s="45">
        <f>SUM(C14:C15)</f>
        <v>0</v>
      </c>
      <c r="D13" s="45">
        <f t="shared" ref="D13:E13" si="2">SUM(D14:D15)</f>
        <v>0</v>
      </c>
      <c r="E13" s="45">
        <f t="shared" si="2"/>
        <v>0</v>
      </c>
      <c r="F13" s="55" t="str">
        <f t="shared" si="1"/>
        <v>%</v>
      </c>
    </row>
    <row r="14" spans="2:6" hidden="1" x14ac:dyDescent="0.25">
      <c r="B14" s="25" t="s">
        <v>26</v>
      </c>
      <c r="C14" s="28">
        <v>0</v>
      </c>
      <c r="D14" s="28">
        <v>0</v>
      </c>
      <c r="E14" s="28">
        <v>0</v>
      </c>
      <c r="F14" s="35" t="str">
        <f t="shared" si="1"/>
        <v>%</v>
      </c>
    </row>
    <row r="15" spans="2:6" hidden="1" x14ac:dyDescent="0.25">
      <c r="B15" s="54" t="s">
        <v>27</v>
      </c>
      <c r="C15" s="29">
        <v>0</v>
      </c>
      <c r="D15" s="29">
        <v>0</v>
      </c>
      <c r="E15" s="29">
        <v>0</v>
      </c>
      <c r="F15" s="36" t="str">
        <f t="shared" si="1"/>
        <v>%</v>
      </c>
    </row>
    <row r="16" spans="2:6" x14ac:dyDescent="0.25">
      <c r="B16" s="47" t="s">
        <v>3</v>
      </c>
      <c r="C16" s="48">
        <f>+C13+C9</f>
        <v>0</v>
      </c>
      <c r="D16" s="48">
        <f t="shared" ref="D16:E16" si="3">+D13+D9</f>
        <v>3210145</v>
      </c>
      <c r="E16" s="48">
        <f t="shared" si="3"/>
        <v>839337</v>
      </c>
      <c r="F16" s="49">
        <f t="shared" si="1"/>
        <v>0.26146389026040878</v>
      </c>
    </row>
    <row r="17" spans="2:2" x14ac:dyDescent="0.25">
      <c r="B17" s="37" t="s">
        <v>48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2022-09-16T20:39:40Z</dcterms:modified>
</cp:coreProperties>
</file>