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ño 2022\5.- Informacion Portal MINSA - Transparencia\PpR - Pliego MINSA 2022\10.- Octubre\"/>
    </mc:Choice>
  </mc:AlternateContent>
  <bookViews>
    <workbookView xWindow="30" yWindow="30" windowWidth="28770" windowHeight="15570"/>
  </bookViews>
  <sheets>
    <sheet name="TODA FUENTE" sheetId="1" r:id="rId1"/>
    <sheet name="RO" sheetId="2" r:id="rId2"/>
    <sheet name="RDR" sheetId="3" r:id="rId3"/>
    <sheet name="ROOC" sheetId="4" state="hidden" r:id="rId4"/>
    <sheet name="ROCC" sheetId="8" r:id="rId5"/>
    <sheet name="DYT" sheetId="5" r:id="rId6"/>
    <sheet name="RD" sheetId="7" r:id="rId7"/>
  </sheets>
  <definedNames>
    <definedName name="_xlnm.Print_Area" localSheetId="2">RDR!$B$5:$F$47</definedName>
    <definedName name="_xlnm.Print_Area" localSheetId="1">RO!$B$5:$F$90</definedName>
    <definedName name="_xlnm.Print_Area" localSheetId="4">ROCC!$B$5:$F$37</definedName>
    <definedName name="_xlnm.Print_Area" localSheetId="3">ROOC!$B$2:$F$10</definedName>
    <definedName name="_xlnm.Print_Area" localSheetId="0">'TODA FUENTE'!$B$5:$F$86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8" i="5" l="1"/>
  <c r="F16" i="5"/>
  <c r="C26" i="5"/>
  <c r="D26" i="5"/>
  <c r="E26" i="5"/>
  <c r="F67" i="2"/>
  <c r="F66" i="2"/>
  <c r="F65" i="2"/>
  <c r="F64" i="2"/>
  <c r="C72" i="2"/>
  <c r="D72" i="2"/>
  <c r="E72" i="2"/>
  <c r="F67" i="1"/>
  <c r="F66" i="1"/>
  <c r="F65" i="1"/>
  <c r="C68" i="1"/>
  <c r="D68" i="1"/>
  <c r="E68" i="1"/>
  <c r="F36" i="5" l="1"/>
  <c r="F35" i="5"/>
  <c r="F34" i="5"/>
  <c r="F32" i="3"/>
  <c r="F33" i="3"/>
  <c r="F23" i="3" l="1"/>
  <c r="C29" i="3"/>
  <c r="D29" i="3"/>
  <c r="E29" i="3"/>
  <c r="E9" i="8" l="1"/>
  <c r="D9" i="8"/>
  <c r="C9" i="8"/>
  <c r="F88" i="2" l="1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3" i="2"/>
  <c r="F71" i="2"/>
  <c r="F70" i="2"/>
  <c r="F69" i="2"/>
  <c r="F68" i="2"/>
  <c r="F63" i="2"/>
  <c r="F62" i="2"/>
  <c r="F60" i="2"/>
  <c r="F59" i="2"/>
  <c r="F58" i="2"/>
  <c r="F57" i="2"/>
  <c r="F56" i="2"/>
  <c r="F55" i="2"/>
  <c r="F54" i="2"/>
  <c r="F53" i="2"/>
  <c r="F52" i="2"/>
  <c r="F51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4" i="2"/>
  <c r="F33" i="2"/>
  <c r="F32" i="2"/>
  <c r="F31" i="2"/>
  <c r="F30" i="2"/>
  <c r="F29" i="2"/>
  <c r="F28" i="2"/>
  <c r="F27" i="2"/>
  <c r="F26" i="2"/>
  <c r="F25" i="2"/>
  <c r="F24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69" i="1"/>
  <c r="F68" i="1"/>
  <c r="F64" i="1"/>
  <c r="F63" i="1"/>
  <c r="F62" i="1"/>
  <c r="F61" i="1"/>
  <c r="F60" i="1"/>
  <c r="F58" i="1"/>
  <c r="F57" i="1"/>
  <c r="F56" i="1"/>
  <c r="F55" i="1"/>
  <c r="F54" i="1"/>
  <c r="F53" i="1"/>
  <c r="F52" i="1"/>
  <c r="F51" i="1"/>
  <c r="F50" i="1"/>
  <c r="F49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1" i="1"/>
  <c r="F30" i="1"/>
  <c r="F29" i="1"/>
  <c r="F28" i="1"/>
  <c r="F27" i="1"/>
  <c r="F26" i="1"/>
  <c r="F25" i="1"/>
  <c r="F24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11" i="7" l="1"/>
  <c r="F20" i="5"/>
  <c r="C48" i="1"/>
  <c r="D48" i="1"/>
  <c r="E48" i="1"/>
  <c r="F48" i="1" s="1"/>
  <c r="E13" i="8" l="1"/>
  <c r="D13" i="8"/>
  <c r="C13" i="8"/>
  <c r="F31" i="8"/>
  <c r="F27" i="8"/>
  <c r="F26" i="8"/>
  <c r="F25" i="8"/>
  <c r="F24" i="8"/>
  <c r="F23" i="8"/>
  <c r="F22" i="8"/>
  <c r="F21" i="8"/>
  <c r="F20" i="8"/>
  <c r="F19" i="8"/>
  <c r="F18" i="8"/>
  <c r="F17" i="8"/>
  <c r="F14" i="8"/>
  <c r="F12" i="8"/>
  <c r="F11" i="8"/>
  <c r="C50" i="2"/>
  <c r="D50" i="2"/>
  <c r="E50" i="2"/>
  <c r="C23" i="1"/>
  <c r="D23" i="1"/>
  <c r="E23" i="1"/>
  <c r="F23" i="1" s="1"/>
  <c r="F50" i="2" l="1"/>
  <c r="E15" i="8"/>
  <c r="D15" i="8"/>
  <c r="C15" i="8"/>
  <c r="E32" i="8"/>
  <c r="D32" i="8"/>
  <c r="C32" i="8"/>
  <c r="F35" i="8"/>
  <c r="F34" i="8"/>
  <c r="C28" i="8"/>
  <c r="D28" i="8"/>
  <c r="E28" i="8"/>
  <c r="F28" i="8" s="1"/>
  <c r="F29" i="8"/>
  <c r="F45" i="3"/>
  <c r="F44" i="3"/>
  <c r="F43" i="3"/>
  <c r="F42" i="3"/>
  <c r="F41" i="3"/>
  <c r="F39" i="3"/>
  <c r="F38" i="3"/>
  <c r="F37" i="3"/>
  <c r="F36" i="3"/>
  <c r="E40" i="3"/>
  <c r="D40" i="3"/>
  <c r="F31" i="3"/>
  <c r="F40" i="3" l="1"/>
  <c r="F17" i="5" l="1"/>
  <c r="E30" i="8"/>
  <c r="D30" i="8"/>
  <c r="D36" i="8" s="1"/>
  <c r="C30" i="8"/>
  <c r="C36" i="8" s="1"/>
  <c r="F13" i="8" l="1"/>
  <c r="E36" i="8"/>
  <c r="F30" i="8"/>
  <c r="F37" i="5"/>
  <c r="F28" i="5"/>
  <c r="F35" i="3"/>
  <c r="F27" i="5" l="1"/>
  <c r="C32" i="1"/>
  <c r="D32" i="1"/>
  <c r="E32" i="1"/>
  <c r="F32" i="1" l="1"/>
  <c r="F26" i="5"/>
  <c r="F33" i="8"/>
  <c r="F16" i="8"/>
  <c r="F32" i="8" l="1"/>
  <c r="F15" i="8"/>
  <c r="C74" i="2"/>
  <c r="F36" i="8" l="1"/>
  <c r="F18" i="5" l="1"/>
  <c r="F11" i="3" l="1"/>
  <c r="F15" i="7" l="1"/>
  <c r="F14" i="7"/>
  <c r="E13" i="7"/>
  <c r="D13" i="7"/>
  <c r="C13" i="7"/>
  <c r="E29" i="5"/>
  <c r="D29" i="5"/>
  <c r="C29" i="5"/>
  <c r="C34" i="3"/>
  <c r="D34" i="3"/>
  <c r="E34" i="3"/>
  <c r="F72" i="2"/>
  <c r="F13" i="7" l="1"/>
  <c r="F39" i="5" l="1"/>
  <c r="F33" i="5"/>
  <c r="F30" i="5"/>
  <c r="F29" i="5"/>
  <c r="C35" i="2"/>
  <c r="D35" i="2"/>
  <c r="E35" i="2"/>
  <c r="F35" i="2" l="1"/>
  <c r="E11" i="5"/>
  <c r="D11" i="5"/>
  <c r="C11" i="5"/>
  <c r="E9" i="5"/>
  <c r="D9" i="5"/>
  <c r="C9" i="5"/>
  <c r="E61" i="2"/>
  <c r="D61" i="2"/>
  <c r="C61" i="2"/>
  <c r="E59" i="1"/>
  <c r="D59" i="1"/>
  <c r="C59" i="1"/>
  <c r="C70" i="1"/>
  <c r="D70" i="1"/>
  <c r="E70" i="1"/>
  <c r="F70" i="1" l="1"/>
  <c r="F59" i="1"/>
  <c r="F61" i="2"/>
  <c r="F15" i="5"/>
  <c r="F14" i="5"/>
  <c r="F13" i="5"/>
  <c r="F12" i="5"/>
  <c r="F11" i="5"/>
  <c r="E9" i="7" l="1"/>
  <c r="E16" i="7" s="1"/>
  <c r="D9" i="7"/>
  <c r="D16" i="7" s="1"/>
  <c r="C9" i="7"/>
  <c r="C16" i="7" s="1"/>
  <c r="F30" i="3"/>
  <c r="F28" i="3"/>
  <c r="F27" i="3"/>
  <c r="F26" i="3"/>
  <c r="F25" i="3"/>
  <c r="F24" i="3"/>
  <c r="F22" i="3"/>
  <c r="F21" i="3"/>
  <c r="F20" i="3"/>
  <c r="F19" i="3"/>
  <c r="F18" i="3"/>
  <c r="F17" i="3"/>
  <c r="F16" i="3"/>
  <c r="F14" i="3"/>
  <c r="F12" i="3"/>
  <c r="F10" i="3"/>
  <c r="F29" i="3" l="1"/>
  <c r="F34" i="3"/>
  <c r="D74" i="2"/>
  <c r="E74" i="2"/>
  <c r="F74" i="2" s="1"/>
  <c r="F12" i="7"/>
  <c r="F10" i="7"/>
  <c r="F43" i="5" l="1"/>
  <c r="C31" i="5" l="1"/>
  <c r="C44" i="5" s="1"/>
  <c r="D31" i="5"/>
  <c r="D44" i="5" s="1"/>
  <c r="E31" i="5"/>
  <c r="E44" i="5" s="1"/>
  <c r="F42" i="5" l="1"/>
  <c r="F25" i="5" l="1"/>
  <c r="F10" i="8" l="1"/>
  <c r="F41" i="5" l="1"/>
  <c r="F40" i="5"/>
  <c r="F32" i="5"/>
  <c r="F24" i="5"/>
  <c r="F23" i="5"/>
  <c r="F22" i="5"/>
  <c r="F21" i="5"/>
  <c r="F19" i="5"/>
  <c r="F10" i="5"/>
  <c r="E9" i="3" l="1"/>
  <c r="D9" i="3"/>
  <c r="C9" i="3"/>
  <c r="F9" i="3" l="1"/>
  <c r="F9" i="5"/>
  <c r="F9" i="8"/>
  <c r="F31" i="5"/>
  <c r="F44" i="5"/>
  <c r="E13" i="3"/>
  <c r="D13" i="3"/>
  <c r="C13" i="3"/>
  <c r="F13" i="3" l="1"/>
  <c r="F16" i="7" l="1"/>
  <c r="F9" i="7"/>
  <c r="E6" i="4"/>
  <c r="E9" i="4" s="1"/>
  <c r="D6" i="4"/>
  <c r="D9" i="4" s="1"/>
  <c r="C6" i="4"/>
  <c r="C9" i="4" s="1"/>
  <c r="C40" i="3"/>
  <c r="E15" i="3"/>
  <c r="D15" i="3"/>
  <c r="C15" i="3"/>
  <c r="E23" i="2"/>
  <c r="D23" i="2"/>
  <c r="C23" i="2"/>
  <c r="E9" i="2"/>
  <c r="D9" i="2"/>
  <c r="C9" i="2"/>
  <c r="E9" i="1"/>
  <c r="D9" i="1"/>
  <c r="D85" i="1" s="1"/>
  <c r="C9" i="1"/>
  <c r="C85" i="1" s="1"/>
  <c r="F9" i="2" l="1"/>
  <c r="F23" i="2"/>
  <c r="E85" i="1"/>
  <c r="F85" i="1" s="1"/>
  <c r="F9" i="1"/>
  <c r="E46" i="3"/>
  <c r="D46" i="3"/>
  <c r="D89" i="2"/>
  <c r="E89" i="2"/>
  <c r="C89" i="2"/>
  <c r="C46" i="3"/>
  <c r="F15" i="3"/>
  <c r="F9" i="4"/>
  <c r="F8" i="4"/>
  <c r="F7" i="4"/>
  <c r="F6" i="4"/>
  <c r="F89" i="2" l="1"/>
  <c r="F46" i="3"/>
</calcChain>
</file>

<file path=xl/sharedStrings.xml><?xml version="1.0" encoding="utf-8"?>
<sst xmlns="http://schemas.openxmlformats.org/spreadsheetml/2006/main" count="284" uniqueCount="49">
  <si>
    <t>6. ADQUISICION DE ACTIVOS NO FINANCIEROS</t>
  </si>
  <si>
    <t>PIA</t>
  </si>
  <si>
    <t>PIM</t>
  </si>
  <si>
    <t>TOTAL</t>
  </si>
  <si>
    <t>GENERICAS DE GASTOS / PROGRAMAS PRESUPUESTALES</t>
  </si>
  <si>
    <t>%
DE EJECUCION</t>
  </si>
  <si>
    <t>Fuente:  Base de Datos MEF al cierre del mes de Enero</t>
  </si>
  <si>
    <t>DEVENGADO
AL 31.01.17</t>
  </si>
  <si>
    <t>EJECUCION DE LOS PROGRAMAS PRESUPUESTALES AL MES DE ENERO DEL AÑO FISCAL 2017 DEL PLIEGO 011 MINSA - ROOC</t>
  </si>
  <si>
    <t>6-26: ADQUISICION DE ACTIVOS NO FINANCIEROS</t>
  </si>
  <si>
    <t>5-25: OTROS GASTOS</t>
  </si>
  <si>
    <t>5-24: DONACIONES Y TRANSFERENCIAS</t>
  </si>
  <si>
    <t>5-23: BIENES Y SERVICIOS</t>
  </si>
  <si>
    <t>5-22: PENSIONES Y OTRAS PRESTACIONES SOCIALES</t>
  </si>
  <si>
    <t>5-21: PERSONAL Y OBLIGACIONES SOCIALES</t>
  </si>
  <si>
    <t>6-2.6. ADQUISICION DE ACTIVOS NO FINANCIEROS</t>
  </si>
  <si>
    <t>5-2.5. OTROS GASTOS</t>
  </si>
  <si>
    <t>5-2.4. DONACIONES Y TRANSFERENCIAS</t>
  </si>
  <si>
    <t>5-2.3. BIENES Y SERVICIOS</t>
  </si>
  <si>
    <t>5-2.2. PENSIONES Y OTRAS PRESTACIONES SOCIALES</t>
  </si>
  <si>
    <t>5-2.1. PERSONAL Y OBLIGACIONES SOCIALES</t>
  </si>
  <si>
    <t xml:space="preserve">5-2.3: BIENES Y SERVICIOS </t>
  </si>
  <si>
    <t>(EN SOLES)</t>
  </si>
  <si>
    <t>6-24: DONACIONES Y TRANSFERENCIAS</t>
  </si>
  <si>
    <t>0104  REDUCCION DE LA MORTALIDAD POR EMERGENCIAS Y URGENCIAS MEDICAS</t>
  </si>
  <si>
    <t>9002: ASIGNACIONES PRESUPUESTARIAS QUE NO RESULTAN EN PRODUCTOS</t>
  </si>
  <si>
    <t>0001.PROGRAMA ARTICULADO NUTRICIONAL</t>
  </si>
  <si>
    <t>0002.SALUD MATERNO NEONATAL</t>
  </si>
  <si>
    <t>0016.TBC-VIH/SIDA</t>
  </si>
  <si>
    <t>0017.ENFERMEDADES METAXENICAS Y ZOONOSIS</t>
  </si>
  <si>
    <t>0018.ENFERMEDADES NO TRANSMISIBLES</t>
  </si>
  <si>
    <t>0024.PREVENCION Y CONTROL DEL CANCER</t>
  </si>
  <si>
    <t>0068.REDUCCION DE VULNERABILIDAD Y ATENCION DE EMERGENCIAS POR DESASTRES</t>
  </si>
  <si>
    <t>0104.REDUCCION DE LA MORTALIDAD POR EMERGENCIAS Y URGENCIAS MEDICAS</t>
  </si>
  <si>
    <t>0129.PREVENCION Y MANEJO DE CONDICIONES SECUNDARIAS DE SALUD EN PERSONAS CON DISCAPACIDAD</t>
  </si>
  <si>
    <t>0131.CONTROL Y PREVENCION EN SALUD MENTAL</t>
  </si>
  <si>
    <t>9001.ACCIONES CENTRALES</t>
  </si>
  <si>
    <t>9002.ASIGNACIONES PRESUPUESTARIAS QUE NO RESULTAN EN PRODUCTOS</t>
  </si>
  <si>
    <t>0137.DESARROLLO DE LA CIENCIA, TECNOLOGIA E INNOVACION TECNOLOGICA</t>
  </si>
  <si>
    <t>1002.PRODUCTOS ESPECIFICOS PARA REDUCCION DE LA VIOLENCIA CONTRA LA MUJER</t>
  </si>
  <si>
    <t>1001.PRODUCTOS ESPECIFICOS PARA DESARROLLO INFANTIL TEMPRANO</t>
  </si>
  <si>
    <t>EJECUCION DE LOS PROGRAMAS PRESUPUESTALES AL MES DE OCTUBRE
DEL AÑO FISCAL 2022 DEL PLIEGO 011 MINSA - TODA FUENTE</t>
  </si>
  <si>
    <t>Fuente: Reporte SIAF Operaciones en Linea al 31 de Octubre del 2022</t>
  </si>
  <si>
    <t>EJECUCION DE LOS PROGRAMAS PRESUPUESTALES AL MES DE OCTUBRE
DEL AÑO FISCAL 2022 DEL PLIEGO 011 MINSA - RECURSOS ORDINARIOS</t>
  </si>
  <si>
    <t>EJECUCION DE LOS PROGRAMAS PRESUPUESTALES AL MES DE OCTUBRE
DEL AÑO FISCAL 2022 DEL PLIEGO 011 MINSA - RECURSOS DIRECTAMENTE RECAUDADOS</t>
  </si>
  <si>
    <t>EJECUCION DE LOS PROGRAMAS PRESUPUESTALES AL MES DE OCTUBRE
DEL AÑO FISCAL 2022 DEL PLIEGO 011 MINSA - ROOC</t>
  </si>
  <si>
    <t>EJECUCION DE LOS PROGRAMAS PRESUPUESTALES AL MES DE OCTUBRE
DEL AÑO FISCAL 2022 DEL PLIEGO 011 MINSA - DONACIONES Y TRANSFERENCIAS</t>
  </si>
  <si>
    <t>DEVENGADO
AL 31.10.22</t>
  </si>
  <si>
    <t>EJECUCION DE LOS PROGRAMAS PRESUPUESTALES AL MES DE OCTUBRE
DEL AÑO FISCAL 2022 DEL PLIEGO 011 MINSA - RECURSOS DETERMINADOS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</si>
</sst>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_ ;_ * \-#,##0_ ;_ * &quot;-&quot;_ ;_ @_ "/>
    <numFmt numFmtId="165" formatCode="0.0%"/>
    <numFmt numFmtId="166" formatCode="_ * #,##0_ ;_ * \-#,##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8"/>
      <color theme="1"/>
      <name val="Calibri"/>
      <family val="2"/>
      <scheme val="minor"/>
    </font>
    <font>
      <sz val="10"/>
      <name val="Arial Narrow"/>
      <family val="2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4" fillId="0" borderId="0"/>
  </cellStyleXfs>
  <cellXfs count="76">
    <xf numFmtId="0" fontId="0" fillId="0" borderId="0" xfId="0"/>
    <xf numFmtId="0" fontId="0" fillId="0" borderId="0" xfId="0" applyAlignment="1">
      <alignment vertical="center"/>
    </xf>
    <xf numFmtId="3" fontId="3" fillId="2" borderId="1" xfId="2" applyNumberFormat="1" applyFont="1" applyFill="1" applyBorder="1" applyAlignment="1">
      <alignment horizontal="left" vertical="center"/>
    </xf>
    <xf numFmtId="3" fontId="3" fillId="2" borderId="1" xfId="2" applyNumberFormat="1" applyFont="1" applyFill="1" applyBorder="1" applyAlignment="1">
      <alignment vertical="center"/>
    </xf>
    <xf numFmtId="3" fontId="3" fillId="3" borderId="2" xfId="2" applyNumberFormat="1" applyFont="1" applyFill="1" applyBorder="1" applyAlignment="1">
      <alignment horizontal="center" vertical="center"/>
    </xf>
    <xf numFmtId="3" fontId="3" fillId="3" borderId="1" xfId="2" applyNumberFormat="1" applyFont="1" applyFill="1" applyBorder="1" applyAlignment="1">
      <alignment vertical="center"/>
    </xf>
    <xf numFmtId="165" fontId="3" fillId="2" borderId="1" xfId="1" applyNumberFormat="1" applyFont="1" applyFill="1" applyBorder="1" applyAlignment="1">
      <alignment vertical="center"/>
    </xf>
    <xf numFmtId="165" fontId="3" fillId="3" borderId="1" xfId="1" applyNumberFormat="1" applyFont="1" applyFill="1" applyBorder="1" applyAlignment="1">
      <alignment vertical="center"/>
    </xf>
    <xf numFmtId="3" fontId="3" fillId="3" borderId="1" xfId="2" applyNumberFormat="1" applyFont="1" applyFill="1" applyBorder="1" applyAlignment="1">
      <alignment horizontal="center" vertical="center"/>
    </xf>
    <xf numFmtId="0" fontId="4" fillId="0" borderId="0" xfId="3" applyAlignment="1">
      <alignment vertical="center"/>
    </xf>
    <xf numFmtId="3" fontId="3" fillId="3" borderId="1" xfId="2" applyNumberFormat="1" applyFont="1" applyFill="1" applyBorder="1" applyAlignment="1">
      <alignment horizontal="center" vertical="center" wrapText="1"/>
    </xf>
    <xf numFmtId="3" fontId="4" fillId="0" borderId="4" xfId="3" applyNumberFormat="1" applyBorder="1" applyAlignment="1">
      <alignment horizontal="left" vertical="center" indent="3"/>
    </xf>
    <xf numFmtId="3" fontId="4" fillId="0" borderId="4" xfId="3" applyNumberFormat="1" applyBorder="1" applyAlignment="1">
      <alignment vertical="center"/>
    </xf>
    <xf numFmtId="3" fontId="4" fillId="0" borderId="5" xfId="3" applyNumberFormat="1" applyBorder="1" applyAlignment="1">
      <alignment horizontal="left" vertical="center" indent="3"/>
    </xf>
    <xf numFmtId="3" fontId="4" fillId="0" borderId="6" xfId="3" applyNumberFormat="1" applyBorder="1" applyAlignment="1">
      <alignment horizontal="left" vertical="center" indent="3"/>
    </xf>
    <xf numFmtId="3" fontId="4" fillId="0" borderId="6" xfId="3" applyNumberFormat="1" applyBorder="1" applyAlignment="1">
      <alignment vertical="center"/>
    </xf>
    <xf numFmtId="3" fontId="2" fillId="0" borderId="4" xfId="2" applyNumberFormat="1" applyBorder="1" applyAlignment="1">
      <alignment horizontal="left" vertical="center" indent="4"/>
    </xf>
    <xf numFmtId="3" fontId="2" fillId="0" borderId="5" xfId="2" applyNumberFormat="1" applyBorder="1" applyAlignment="1">
      <alignment horizontal="left" vertical="center" indent="4"/>
    </xf>
    <xf numFmtId="3" fontId="2" fillId="0" borderId="6" xfId="2" applyNumberFormat="1" applyBorder="1" applyAlignment="1">
      <alignment horizontal="left" vertical="center" indent="4"/>
    </xf>
    <xf numFmtId="165" fontId="0" fillId="0" borderId="4" xfId="1" applyNumberFormat="1" applyFont="1" applyBorder="1"/>
    <xf numFmtId="165" fontId="0" fillId="0" borderId="6" xfId="1" applyNumberFormat="1" applyFont="1" applyBorder="1"/>
    <xf numFmtId="3" fontId="0" fillId="0" borderId="0" xfId="0" applyNumberFormat="1" applyAlignment="1">
      <alignment vertical="center"/>
    </xf>
    <xf numFmtId="3" fontId="2" fillId="0" borderId="4" xfId="3" applyNumberFormat="1" applyFont="1" applyBorder="1" applyAlignment="1">
      <alignment horizontal="left" vertical="center" indent="3"/>
    </xf>
    <xf numFmtId="165" fontId="0" fillId="0" borderId="5" xfId="1" applyNumberFormat="1" applyFont="1" applyBorder="1" applyAlignment="1">
      <alignment horizontal="right" vertical="center"/>
    </xf>
    <xf numFmtId="165" fontId="0" fillId="0" borderId="4" xfId="1" applyNumberFormat="1" applyFont="1" applyBorder="1" applyAlignment="1">
      <alignment horizontal="right"/>
    </xf>
    <xf numFmtId="166" fontId="2" fillId="0" borderId="5" xfId="3" applyNumberFormat="1" applyFont="1" applyBorder="1" applyAlignment="1">
      <alignment horizontal="left" vertical="center" indent="4"/>
    </xf>
    <xf numFmtId="166" fontId="2" fillId="0" borderId="4" xfId="3" applyNumberFormat="1" applyFont="1" applyBorder="1" applyAlignment="1">
      <alignment horizontal="left" vertical="center" indent="4"/>
    </xf>
    <xf numFmtId="164" fontId="4" fillId="0" borderId="4" xfId="3" applyNumberFormat="1" applyBorder="1" applyAlignment="1">
      <alignment vertical="center"/>
    </xf>
    <xf numFmtId="164" fontId="4" fillId="0" borderId="5" xfId="3" applyNumberFormat="1" applyBorder="1" applyAlignment="1">
      <alignment vertical="center"/>
    </xf>
    <xf numFmtId="164" fontId="4" fillId="0" borderId="6" xfId="3" applyNumberFormat="1" applyBorder="1" applyAlignment="1">
      <alignment vertical="center"/>
    </xf>
    <xf numFmtId="164" fontId="2" fillId="0" borderId="4" xfId="2" applyNumberFormat="1" applyBorder="1" applyAlignment="1">
      <alignment vertical="center"/>
    </xf>
    <xf numFmtId="164" fontId="2" fillId="0" borderId="5" xfId="2" applyNumberFormat="1" applyBorder="1" applyAlignment="1">
      <alignment vertical="center"/>
    </xf>
    <xf numFmtId="164" fontId="2" fillId="0" borderId="6" xfId="2" applyNumberFormat="1" applyBorder="1" applyAlignment="1">
      <alignment vertical="center"/>
    </xf>
    <xf numFmtId="165" fontId="0" fillId="0" borderId="4" xfId="1" applyNumberFormat="1" applyFont="1" applyBorder="1" applyAlignment="1">
      <alignment horizontal="right" vertical="center"/>
    </xf>
    <xf numFmtId="165" fontId="0" fillId="0" borderId="6" xfId="1" applyNumberFormat="1" applyFont="1" applyBorder="1" applyAlignment="1">
      <alignment horizontal="right" vertical="center"/>
    </xf>
    <xf numFmtId="165" fontId="0" fillId="0" borderId="5" xfId="1" applyNumberFormat="1" applyFont="1" applyBorder="1" applyAlignment="1">
      <alignment horizontal="right"/>
    </xf>
    <xf numFmtId="165" fontId="0" fillId="0" borderId="6" xfId="1" applyNumberFormat="1" applyFont="1" applyBorder="1" applyAlignment="1">
      <alignment horizontal="right"/>
    </xf>
    <xf numFmtId="0" fontId="6" fillId="0" borderId="0" xfId="0" applyNumberFormat="1" applyFont="1" applyFill="1" applyBorder="1" applyAlignment="1" applyProtection="1">
      <alignment horizontal="left"/>
    </xf>
    <xf numFmtId="0" fontId="4" fillId="0" borderId="4" xfId="3" applyBorder="1" applyAlignment="1">
      <alignment horizontal="left" vertical="center" indent="3"/>
    </xf>
    <xf numFmtId="0" fontId="4" fillId="0" borderId="5" xfId="3" applyBorder="1" applyAlignment="1">
      <alignment horizontal="left" vertical="center" indent="3"/>
    </xf>
    <xf numFmtId="3" fontId="4" fillId="0" borderId="5" xfId="3" applyNumberFormat="1" applyBorder="1" applyAlignment="1">
      <alignment vertical="center"/>
    </xf>
    <xf numFmtId="0" fontId="4" fillId="0" borderId="6" xfId="3" applyBorder="1" applyAlignment="1">
      <alignment horizontal="left" vertical="center" indent="3"/>
    </xf>
    <xf numFmtId="3" fontId="4" fillId="0" borderId="7" xfId="3" applyNumberFormat="1" applyBorder="1" applyAlignment="1">
      <alignment horizontal="left" vertical="center" indent="3"/>
    </xf>
    <xf numFmtId="164" fontId="4" fillId="0" borderId="7" xfId="3" applyNumberFormat="1" applyBorder="1" applyAlignment="1">
      <alignment vertical="center"/>
    </xf>
    <xf numFmtId="3" fontId="3" fillId="4" borderId="1" xfId="2" applyNumberFormat="1" applyFont="1" applyFill="1" applyBorder="1" applyAlignment="1">
      <alignment horizontal="left" vertical="center"/>
    </xf>
    <xf numFmtId="164" fontId="3" fillId="4" borderId="1" xfId="2" applyNumberFormat="1" applyFont="1" applyFill="1" applyBorder="1" applyAlignment="1">
      <alignment vertical="center"/>
    </xf>
    <xf numFmtId="165" fontId="3" fillId="4" borderId="1" xfId="1" applyNumberFormat="1" applyFont="1" applyFill="1" applyBorder="1" applyAlignment="1">
      <alignment horizontal="right" vertical="center"/>
    </xf>
    <xf numFmtId="3" fontId="3" fillId="5" borderId="2" xfId="2" applyNumberFormat="1" applyFont="1" applyFill="1" applyBorder="1" applyAlignment="1">
      <alignment horizontal="center" vertical="center"/>
    </xf>
    <xf numFmtId="164" fontId="3" fillId="5" borderId="1" xfId="2" applyNumberFormat="1" applyFont="1" applyFill="1" applyBorder="1" applyAlignment="1">
      <alignment vertical="center"/>
    </xf>
    <xf numFmtId="165" fontId="3" fillId="5" borderId="1" xfId="1" applyNumberFormat="1" applyFont="1" applyFill="1" applyBorder="1" applyAlignment="1">
      <alignment horizontal="right" vertical="center"/>
    </xf>
    <xf numFmtId="3" fontId="3" fillId="5" borderId="1" xfId="2" applyNumberFormat="1" applyFont="1" applyFill="1" applyBorder="1" applyAlignment="1">
      <alignment horizontal="center" vertical="center"/>
    </xf>
    <xf numFmtId="3" fontId="3" fillId="5" borderId="3" xfId="2" applyNumberFormat="1" applyFont="1" applyFill="1" applyBorder="1" applyAlignment="1">
      <alignment horizontal="center" vertical="center"/>
    </xf>
    <xf numFmtId="3" fontId="3" fillId="5" borderId="1" xfId="2" applyNumberFormat="1" applyFont="1" applyFill="1" applyBorder="1" applyAlignment="1">
      <alignment horizontal="center" vertical="center" wrapText="1"/>
    </xf>
    <xf numFmtId="3" fontId="3" fillId="5" borderId="3" xfId="2" applyNumberFormat="1" applyFont="1" applyFill="1" applyBorder="1" applyAlignment="1">
      <alignment horizontal="center" vertical="center" wrapText="1"/>
    </xf>
    <xf numFmtId="166" fontId="2" fillId="0" borderId="6" xfId="3" applyNumberFormat="1" applyFont="1" applyBorder="1" applyAlignment="1">
      <alignment horizontal="left" vertical="center" indent="4"/>
    </xf>
    <xf numFmtId="164" fontId="3" fillId="4" borderId="1" xfId="2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165" fontId="3" fillId="4" borderId="1" xfId="1" applyNumberFormat="1" applyFont="1" applyFill="1" applyBorder="1" applyAlignment="1">
      <alignment horizontal="center" vertical="center"/>
    </xf>
    <xf numFmtId="165" fontId="2" fillId="0" borderId="4" xfId="1" applyNumberFormat="1" applyFont="1" applyBorder="1" applyAlignment="1">
      <alignment horizontal="center" vertical="center"/>
    </xf>
    <xf numFmtId="165" fontId="2" fillId="0" borderId="5" xfId="1" applyNumberFormat="1" applyFont="1" applyBorder="1" applyAlignment="1">
      <alignment horizontal="center" vertical="center"/>
    </xf>
    <xf numFmtId="165" fontId="2" fillId="0" borderId="6" xfId="1" applyNumberFormat="1" applyFont="1" applyBorder="1" applyAlignment="1">
      <alignment horizontal="center" vertical="center"/>
    </xf>
    <xf numFmtId="165" fontId="3" fillId="5" borderId="1" xfId="1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166" fontId="2" fillId="0" borderId="8" xfId="3" applyNumberFormat="1" applyFont="1" applyBorder="1" applyAlignment="1">
      <alignment horizontal="left" vertical="center" indent="4"/>
    </xf>
    <xf numFmtId="164" fontId="4" fillId="0" borderId="8" xfId="3" applyNumberFormat="1" applyBorder="1" applyAlignment="1">
      <alignment vertical="center"/>
    </xf>
    <xf numFmtId="3" fontId="4" fillId="0" borderId="3" xfId="3" applyNumberFormat="1" applyBorder="1" applyAlignment="1">
      <alignment horizontal="left" vertical="center" indent="3"/>
    </xf>
    <xf numFmtId="164" fontId="4" fillId="0" borderId="3" xfId="3" applyNumberFormat="1" applyBorder="1" applyAlignment="1">
      <alignment vertical="center"/>
    </xf>
    <xf numFmtId="3" fontId="4" fillId="0" borderId="9" xfId="3" applyNumberFormat="1" applyBorder="1" applyAlignment="1">
      <alignment horizontal="left" vertical="center" indent="3"/>
    </xf>
    <xf numFmtId="166" fontId="2" fillId="0" borderId="10" xfId="3" applyNumberFormat="1" applyFont="1" applyBorder="1" applyAlignment="1">
      <alignment horizontal="left" vertical="center" indent="4"/>
    </xf>
    <xf numFmtId="164" fontId="4" fillId="0" borderId="10" xfId="3" applyNumberFormat="1" applyBorder="1" applyAlignment="1">
      <alignment vertical="center"/>
    </xf>
    <xf numFmtId="165" fontId="0" fillId="0" borderId="10" xfId="1" applyNumberFormat="1" applyFont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4">
    <cellStyle name="Normal" xfId="0" builtinId="0"/>
    <cellStyle name="Normal 2" xfId="2"/>
    <cellStyle name="Normal 3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730250</xdr:colOff>
      <xdr:row>0</xdr:row>
      <xdr:rowOff>150812</xdr:rowOff>
    </xdr:from>
    <xdr:to>
      <xdr:col>1</xdr:col>
      <xdr:colOff>4244975</xdr:colOff>
      <xdr:row>3</xdr:row>
      <xdr:rowOff>51990</xdr:rowOff>
    </xdr:to>
    <xdr:grpSp>
      <xdr:nvGrpSpPr>
        <xdr:cNvPr id="2" name="Grupo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730250" y="150812"/>
          <a:ext cx="4276725" cy="472678"/>
          <a:chOff x="76200" y="76200"/>
          <a:chExt cx="4257675" cy="476250"/>
        </a:xfrm>
      </xdr:grpSpPr>
      <xdr:pic>
        <xdr:nvPicPr>
          <xdr:cNvPr id="3" name="Imagen 2" descr="Imagen relacionada">
            <a:extLst>
              <a:ext uri="{FF2B5EF4-FFF2-40B4-BE49-F238E27FC236}">
                <a16:creationId xmlns="" xmlns:a16="http://schemas.microsoft.com/office/drawing/2014/main" id="{00000000-0008-0000-00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403" t="37210" b="37872"/>
          <a:stretch>
            <a:fillRect/>
          </a:stretch>
        </xdr:blipFill>
        <xdr:spPr bwMode="auto">
          <a:xfrm>
            <a:off x="76200" y="76200"/>
            <a:ext cx="1702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CuadroTexto 3">
            <a:extLst>
              <a:ext uri="{FF2B5EF4-FFF2-40B4-BE49-F238E27FC236}">
                <a16:creationId xmlns="" xmlns:a16="http://schemas.microsoft.com/office/drawing/2014/main" id="{00000000-0008-0000-0000-000004000000}"/>
              </a:ext>
            </a:extLst>
          </xdr:cNvPr>
          <xdr:cNvSpPr txBox="1"/>
        </xdr:nvSpPr>
        <xdr:spPr bwMode="auto">
          <a:xfrm>
            <a:off x="2712355" y="104775"/>
            <a:ext cx="1631002" cy="428625"/>
          </a:xfrm>
          <a:prstGeom prst="rect">
            <a:avLst/>
          </a:prstGeom>
          <a:solidFill>
            <a:schemeClr val="bg1">
              <a:lumMod val="7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300" b="1">
              <a:solidFill>
                <a:sysClr val="windowText" lastClr="000000"/>
              </a:solidFill>
            </a:endParaRPr>
          </a:p>
          <a:p>
            <a:r>
              <a:rPr lang="es-PE" sz="700" b="1">
                <a:solidFill>
                  <a:sysClr val="windowText" lastClr="000000"/>
                </a:solidFill>
              </a:rPr>
              <a:t>OFICINA GENERAL DE PLANEAMIENTO, </a:t>
            </a:r>
          </a:p>
          <a:p>
            <a:r>
              <a:rPr lang="es-PE" sz="700" b="1">
                <a:solidFill>
                  <a:sysClr val="windowText" lastClr="000000"/>
                </a:solidFill>
              </a:rPr>
              <a:t>PRESUPUESTO Y MODERNIZACIÓN</a:t>
            </a:r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="" xmlns:a16="http://schemas.microsoft.com/office/drawing/2014/main" id="{00000000-0008-0000-0000-000005000000}"/>
              </a:ext>
            </a:extLst>
          </xdr:cNvPr>
          <xdr:cNvSpPr txBox="1"/>
        </xdr:nvSpPr>
        <xdr:spPr bwMode="auto">
          <a:xfrm>
            <a:off x="1697720" y="104775"/>
            <a:ext cx="1005153" cy="428625"/>
          </a:xfrm>
          <a:prstGeom prst="rect">
            <a:avLst/>
          </a:prstGeom>
          <a:solidFill>
            <a:schemeClr val="bg1">
              <a:lumMod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700" b="1">
              <a:solidFill>
                <a:schemeClr val="bg1"/>
              </a:solidFill>
            </a:endParaRPr>
          </a:p>
          <a:p>
            <a:r>
              <a:rPr lang="es-PE" sz="700" b="1">
                <a:solidFill>
                  <a:schemeClr val="bg1"/>
                </a:solidFill>
              </a:rPr>
              <a:t>SECRETARIA GENERAL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4276725</xdr:colOff>
      <xdr:row>3</xdr:row>
      <xdr:rowOff>91678</xdr:rowOff>
    </xdr:to>
    <xdr:grpSp>
      <xdr:nvGrpSpPr>
        <xdr:cNvPr id="2" name="Grup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pSpPr>
          <a:grpSpLocks/>
        </xdr:cNvGrpSpPr>
      </xdr:nvGrpSpPr>
      <xdr:grpSpPr bwMode="auto">
        <a:xfrm>
          <a:off x="762000" y="190500"/>
          <a:ext cx="4276725" cy="472678"/>
          <a:chOff x="76200" y="76200"/>
          <a:chExt cx="4257675" cy="476250"/>
        </a:xfrm>
      </xdr:grpSpPr>
      <xdr:pic>
        <xdr:nvPicPr>
          <xdr:cNvPr id="3" name="Imagen 2" descr="Imagen relacionada">
            <a:extLst>
              <a:ext uri="{FF2B5EF4-FFF2-40B4-BE49-F238E27FC236}">
                <a16:creationId xmlns="" xmlns:a16="http://schemas.microsoft.com/office/drawing/2014/main" id="{00000000-0008-0000-01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403" t="37210" b="37872"/>
          <a:stretch>
            <a:fillRect/>
          </a:stretch>
        </xdr:blipFill>
        <xdr:spPr bwMode="auto">
          <a:xfrm>
            <a:off x="76200" y="76200"/>
            <a:ext cx="1702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CuadroTexto 3">
            <a:extLst>
              <a:ext uri="{FF2B5EF4-FFF2-40B4-BE49-F238E27FC236}">
                <a16:creationId xmlns="" xmlns:a16="http://schemas.microsoft.com/office/drawing/2014/main" id="{00000000-0008-0000-0100-000004000000}"/>
              </a:ext>
            </a:extLst>
          </xdr:cNvPr>
          <xdr:cNvSpPr txBox="1"/>
        </xdr:nvSpPr>
        <xdr:spPr bwMode="auto">
          <a:xfrm>
            <a:off x="2712355" y="104775"/>
            <a:ext cx="1631002" cy="428625"/>
          </a:xfrm>
          <a:prstGeom prst="rect">
            <a:avLst/>
          </a:prstGeom>
          <a:solidFill>
            <a:schemeClr val="bg1">
              <a:lumMod val="7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300" b="1">
              <a:solidFill>
                <a:sysClr val="windowText" lastClr="000000"/>
              </a:solidFill>
            </a:endParaRPr>
          </a:p>
          <a:p>
            <a:r>
              <a:rPr lang="es-PE" sz="700" b="1">
                <a:solidFill>
                  <a:sysClr val="windowText" lastClr="000000"/>
                </a:solidFill>
              </a:rPr>
              <a:t>OFICINA GENERAL DE PLANEAMIENTO, </a:t>
            </a:r>
          </a:p>
          <a:p>
            <a:r>
              <a:rPr lang="es-PE" sz="700" b="1">
                <a:solidFill>
                  <a:sysClr val="windowText" lastClr="000000"/>
                </a:solidFill>
              </a:rPr>
              <a:t>PRESUPUESTO Y MODERNIZACIÓN</a:t>
            </a:r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="" xmlns:a16="http://schemas.microsoft.com/office/drawing/2014/main" id="{00000000-0008-0000-0100-000005000000}"/>
              </a:ext>
            </a:extLst>
          </xdr:cNvPr>
          <xdr:cNvSpPr txBox="1"/>
        </xdr:nvSpPr>
        <xdr:spPr bwMode="auto">
          <a:xfrm>
            <a:off x="1697720" y="104775"/>
            <a:ext cx="1005153" cy="428625"/>
          </a:xfrm>
          <a:prstGeom prst="rect">
            <a:avLst/>
          </a:prstGeom>
          <a:solidFill>
            <a:schemeClr val="bg1">
              <a:lumMod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700" b="1">
              <a:solidFill>
                <a:schemeClr val="bg1"/>
              </a:solidFill>
            </a:endParaRPr>
          </a:p>
          <a:p>
            <a:r>
              <a:rPr lang="es-PE" sz="700" b="1">
                <a:solidFill>
                  <a:schemeClr val="bg1"/>
                </a:solidFill>
              </a:rPr>
              <a:t>SECRETARIA GENERAL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111125</xdr:colOff>
      <xdr:row>0</xdr:row>
      <xdr:rowOff>142873</xdr:rowOff>
    </xdr:from>
    <xdr:to>
      <xdr:col>1</xdr:col>
      <xdr:colOff>4387850</xdr:colOff>
      <xdr:row>3</xdr:row>
      <xdr:rowOff>44051</xdr:rowOff>
    </xdr:to>
    <xdr:grpSp>
      <xdr:nvGrpSpPr>
        <xdr:cNvPr id="2" name="Grupo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GrpSpPr>
          <a:grpSpLocks/>
        </xdr:cNvGrpSpPr>
      </xdr:nvGrpSpPr>
      <xdr:grpSpPr bwMode="auto">
        <a:xfrm>
          <a:off x="873125" y="142873"/>
          <a:ext cx="4276725" cy="472678"/>
          <a:chOff x="76200" y="76200"/>
          <a:chExt cx="4257675" cy="476250"/>
        </a:xfrm>
      </xdr:grpSpPr>
      <xdr:pic>
        <xdr:nvPicPr>
          <xdr:cNvPr id="3" name="Imagen 2" descr="Imagen relacionada">
            <a:extLst>
              <a:ext uri="{FF2B5EF4-FFF2-40B4-BE49-F238E27FC236}">
                <a16:creationId xmlns="" xmlns:a16="http://schemas.microsoft.com/office/drawing/2014/main" id="{00000000-0008-0000-02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403" t="37210" b="37872"/>
          <a:stretch>
            <a:fillRect/>
          </a:stretch>
        </xdr:blipFill>
        <xdr:spPr bwMode="auto">
          <a:xfrm>
            <a:off x="76200" y="76200"/>
            <a:ext cx="1702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CuadroTexto 3">
            <a:extLst>
              <a:ext uri="{FF2B5EF4-FFF2-40B4-BE49-F238E27FC236}">
                <a16:creationId xmlns="" xmlns:a16="http://schemas.microsoft.com/office/drawing/2014/main" id="{00000000-0008-0000-0200-000004000000}"/>
              </a:ext>
            </a:extLst>
          </xdr:cNvPr>
          <xdr:cNvSpPr txBox="1"/>
        </xdr:nvSpPr>
        <xdr:spPr bwMode="auto">
          <a:xfrm>
            <a:off x="2712355" y="104775"/>
            <a:ext cx="1631002" cy="428625"/>
          </a:xfrm>
          <a:prstGeom prst="rect">
            <a:avLst/>
          </a:prstGeom>
          <a:solidFill>
            <a:schemeClr val="bg1">
              <a:lumMod val="7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300" b="1">
              <a:solidFill>
                <a:sysClr val="windowText" lastClr="000000"/>
              </a:solidFill>
            </a:endParaRPr>
          </a:p>
          <a:p>
            <a:r>
              <a:rPr lang="es-PE" sz="700" b="1">
                <a:solidFill>
                  <a:sysClr val="windowText" lastClr="000000"/>
                </a:solidFill>
              </a:rPr>
              <a:t>OFICINA GENERAL DE PLANEAMIENTO, </a:t>
            </a:r>
          </a:p>
          <a:p>
            <a:r>
              <a:rPr lang="es-PE" sz="700" b="1">
                <a:solidFill>
                  <a:sysClr val="windowText" lastClr="000000"/>
                </a:solidFill>
              </a:rPr>
              <a:t>PRESUPUESTO Y MODERNIZACIÓN</a:t>
            </a:r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="" xmlns:a16="http://schemas.microsoft.com/office/drawing/2014/main" id="{00000000-0008-0000-0200-000005000000}"/>
              </a:ext>
            </a:extLst>
          </xdr:cNvPr>
          <xdr:cNvSpPr txBox="1"/>
        </xdr:nvSpPr>
        <xdr:spPr bwMode="auto">
          <a:xfrm>
            <a:off x="1697720" y="104775"/>
            <a:ext cx="1005153" cy="428625"/>
          </a:xfrm>
          <a:prstGeom prst="rect">
            <a:avLst/>
          </a:prstGeom>
          <a:solidFill>
            <a:schemeClr val="bg1">
              <a:lumMod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700" b="1">
              <a:solidFill>
                <a:schemeClr val="bg1"/>
              </a:solidFill>
            </a:endParaRPr>
          </a:p>
          <a:p>
            <a:r>
              <a:rPr lang="es-PE" sz="700" b="1">
                <a:solidFill>
                  <a:schemeClr val="bg1"/>
                </a:solidFill>
              </a:rPr>
              <a:t>SECRETARIA GENERAL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4276725</xdr:colOff>
      <xdr:row>3</xdr:row>
      <xdr:rowOff>91678</xdr:rowOff>
    </xdr:to>
    <xdr:grpSp>
      <xdr:nvGrpSpPr>
        <xdr:cNvPr id="3" name="Grupo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GrpSpPr>
          <a:grpSpLocks/>
        </xdr:cNvGrpSpPr>
      </xdr:nvGrpSpPr>
      <xdr:grpSpPr bwMode="auto">
        <a:xfrm>
          <a:off x="762000" y="190500"/>
          <a:ext cx="4276725" cy="472678"/>
          <a:chOff x="76200" y="76200"/>
          <a:chExt cx="4257675" cy="476250"/>
        </a:xfrm>
      </xdr:grpSpPr>
      <xdr:pic>
        <xdr:nvPicPr>
          <xdr:cNvPr id="4" name="Imagen 3" descr="Imagen relacionada">
            <a:extLst>
              <a:ext uri="{FF2B5EF4-FFF2-40B4-BE49-F238E27FC236}">
                <a16:creationId xmlns="" xmlns:a16="http://schemas.microsoft.com/office/drawing/2014/main" id="{00000000-0008-0000-03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403" t="37210" b="37872"/>
          <a:stretch>
            <a:fillRect/>
          </a:stretch>
        </xdr:blipFill>
        <xdr:spPr bwMode="auto">
          <a:xfrm>
            <a:off x="76200" y="76200"/>
            <a:ext cx="1702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CuadroTexto 4">
            <a:extLst>
              <a:ext uri="{FF2B5EF4-FFF2-40B4-BE49-F238E27FC236}">
                <a16:creationId xmlns="" xmlns:a16="http://schemas.microsoft.com/office/drawing/2014/main" id="{00000000-0008-0000-0300-000005000000}"/>
              </a:ext>
            </a:extLst>
          </xdr:cNvPr>
          <xdr:cNvSpPr txBox="1"/>
        </xdr:nvSpPr>
        <xdr:spPr bwMode="auto">
          <a:xfrm>
            <a:off x="2712355" y="104775"/>
            <a:ext cx="1631002" cy="428625"/>
          </a:xfrm>
          <a:prstGeom prst="rect">
            <a:avLst/>
          </a:prstGeom>
          <a:solidFill>
            <a:schemeClr val="bg1">
              <a:lumMod val="7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300" b="1">
              <a:solidFill>
                <a:sysClr val="windowText" lastClr="000000"/>
              </a:solidFill>
            </a:endParaRPr>
          </a:p>
          <a:p>
            <a:r>
              <a:rPr lang="es-PE" sz="700" b="1">
                <a:solidFill>
                  <a:sysClr val="windowText" lastClr="000000"/>
                </a:solidFill>
              </a:rPr>
              <a:t>OFICINA GENERAL DE PLANEAMIENTO, </a:t>
            </a:r>
          </a:p>
          <a:p>
            <a:r>
              <a:rPr lang="es-PE" sz="700" b="1">
                <a:solidFill>
                  <a:sysClr val="windowText" lastClr="000000"/>
                </a:solidFill>
              </a:rPr>
              <a:t>PRESUPUESTO Y MODERNIZACIÓN</a:t>
            </a:r>
          </a:p>
        </xdr:txBody>
      </xdr:sp>
      <xdr:sp macro="" textlink="">
        <xdr:nvSpPr>
          <xdr:cNvPr id="6" name="CuadroTexto 5">
            <a:extLst>
              <a:ext uri="{FF2B5EF4-FFF2-40B4-BE49-F238E27FC236}">
                <a16:creationId xmlns="" xmlns:a16="http://schemas.microsoft.com/office/drawing/2014/main" id="{00000000-0008-0000-0300-000006000000}"/>
              </a:ext>
            </a:extLst>
          </xdr:cNvPr>
          <xdr:cNvSpPr txBox="1"/>
        </xdr:nvSpPr>
        <xdr:spPr bwMode="auto">
          <a:xfrm>
            <a:off x="1697720" y="104775"/>
            <a:ext cx="1005153" cy="428625"/>
          </a:xfrm>
          <a:prstGeom prst="rect">
            <a:avLst/>
          </a:prstGeom>
          <a:solidFill>
            <a:schemeClr val="bg1">
              <a:lumMod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700" b="1">
              <a:solidFill>
                <a:schemeClr val="bg1"/>
              </a:solidFill>
            </a:endParaRPr>
          </a:p>
          <a:p>
            <a:r>
              <a:rPr lang="es-PE" sz="700" b="1">
                <a:solidFill>
                  <a:schemeClr val="bg1"/>
                </a:solidFill>
              </a:rPr>
              <a:t>SECRETARIA GENERAL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111129</xdr:colOff>
      <xdr:row>0</xdr:row>
      <xdr:rowOff>111129</xdr:rowOff>
    </xdr:from>
    <xdr:to>
      <xdr:col>1</xdr:col>
      <xdr:colOff>4387854</xdr:colOff>
      <xdr:row>3</xdr:row>
      <xdr:rowOff>12307</xdr:rowOff>
    </xdr:to>
    <xdr:grpSp>
      <xdr:nvGrpSpPr>
        <xdr:cNvPr id="2" name="Grupo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GrpSpPr>
          <a:grpSpLocks/>
        </xdr:cNvGrpSpPr>
      </xdr:nvGrpSpPr>
      <xdr:grpSpPr bwMode="auto">
        <a:xfrm>
          <a:off x="873129" y="111129"/>
          <a:ext cx="4276725" cy="472678"/>
          <a:chOff x="76200" y="76200"/>
          <a:chExt cx="4257675" cy="476250"/>
        </a:xfrm>
      </xdr:grpSpPr>
      <xdr:pic>
        <xdr:nvPicPr>
          <xdr:cNvPr id="3" name="Imagen 2" descr="Imagen relacionada">
            <a:extLst>
              <a:ext uri="{FF2B5EF4-FFF2-40B4-BE49-F238E27FC236}">
                <a16:creationId xmlns="" xmlns:a16="http://schemas.microsoft.com/office/drawing/2014/main" id="{00000000-0008-0000-05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403" t="37210" b="37872"/>
          <a:stretch>
            <a:fillRect/>
          </a:stretch>
        </xdr:blipFill>
        <xdr:spPr bwMode="auto">
          <a:xfrm>
            <a:off x="76200" y="76200"/>
            <a:ext cx="1702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CuadroTexto 3">
            <a:extLst>
              <a:ext uri="{FF2B5EF4-FFF2-40B4-BE49-F238E27FC236}">
                <a16:creationId xmlns="" xmlns:a16="http://schemas.microsoft.com/office/drawing/2014/main" id="{00000000-0008-0000-0500-000004000000}"/>
              </a:ext>
            </a:extLst>
          </xdr:cNvPr>
          <xdr:cNvSpPr txBox="1"/>
        </xdr:nvSpPr>
        <xdr:spPr bwMode="auto">
          <a:xfrm>
            <a:off x="2712355" y="104775"/>
            <a:ext cx="1631002" cy="428625"/>
          </a:xfrm>
          <a:prstGeom prst="rect">
            <a:avLst/>
          </a:prstGeom>
          <a:solidFill>
            <a:schemeClr val="bg1">
              <a:lumMod val="7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300" b="1">
              <a:solidFill>
                <a:sysClr val="windowText" lastClr="000000"/>
              </a:solidFill>
            </a:endParaRPr>
          </a:p>
          <a:p>
            <a:r>
              <a:rPr lang="es-PE" sz="700" b="1">
                <a:solidFill>
                  <a:sysClr val="windowText" lastClr="000000"/>
                </a:solidFill>
              </a:rPr>
              <a:t>OFICINA GENERAL DE PLANEAMIENTO, </a:t>
            </a:r>
          </a:p>
          <a:p>
            <a:r>
              <a:rPr lang="es-PE" sz="700" b="1">
                <a:solidFill>
                  <a:sysClr val="windowText" lastClr="000000"/>
                </a:solidFill>
              </a:rPr>
              <a:t>PRESUPUESTO Y MODERNIZACIÓN</a:t>
            </a:r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="" xmlns:a16="http://schemas.microsoft.com/office/drawing/2014/main" id="{00000000-0008-0000-0500-000005000000}"/>
              </a:ext>
            </a:extLst>
          </xdr:cNvPr>
          <xdr:cNvSpPr txBox="1"/>
        </xdr:nvSpPr>
        <xdr:spPr bwMode="auto">
          <a:xfrm>
            <a:off x="1697720" y="104775"/>
            <a:ext cx="1005153" cy="428625"/>
          </a:xfrm>
          <a:prstGeom prst="rect">
            <a:avLst/>
          </a:prstGeom>
          <a:solidFill>
            <a:schemeClr val="bg1">
              <a:lumMod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700" b="1">
              <a:solidFill>
                <a:schemeClr val="bg1"/>
              </a:solidFill>
            </a:endParaRPr>
          </a:p>
          <a:p>
            <a:r>
              <a:rPr lang="es-PE" sz="700" b="1">
                <a:solidFill>
                  <a:schemeClr val="bg1"/>
                </a:solidFill>
              </a:rPr>
              <a:t>SECRETARIA GENERAL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142875</xdr:rowOff>
    </xdr:from>
    <xdr:to>
      <xdr:col>1</xdr:col>
      <xdr:colOff>4324350</xdr:colOff>
      <xdr:row>3</xdr:row>
      <xdr:rowOff>44053</xdr:rowOff>
    </xdr:to>
    <xdr:grpSp>
      <xdr:nvGrpSpPr>
        <xdr:cNvPr id="2" name="Grupo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GrpSpPr>
          <a:grpSpLocks/>
        </xdr:cNvGrpSpPr>
      </xdr:nvGrpSpPr>
      <xdr:grpSpPr bwMode="auto">
        <a:xfrm>
          <a:off x="206375" y="142875"/>
          <a:ext cx="4276725" cy="472678"/>
          <a:chOff x="76200" y="76200"/>
          <a:chExt cx="4257675" cy="476250"/>
        </a:xfrm>
      </xdr:grpSpPr>
      <xdr:pic>
        <xdr:nvPicPr>
          <xdr:cNvPr id="3" name="Imagen 2" descr="Imagen relacionada">
            <a:extLst>
              <a:ext uri="{FF2B5EF4-FFF2-40B4-BE49-F238E27FC236}">
                <a16:creationId xmlns="" xmlns:a16="http://schemas.microsoft.com/office/drawing/2014/main" id="{00000000-0008-0000-06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403" t="37210" b="37872"/>
          <a:stretch>
            <a:fillRect/>
          </a:stretch>
        </xdr:blipFill>
        <xdr:spPr bwMode="auto">
          <a:xfrm>
            <a:off x="76200" y="76200"/>
            <a:ext cx="1702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CuadroTexto 3">
            <a:extLst>
              <a:ext uri="{FF2B5EF4-FFF2-40B4-BE49-F238E27FC236}">
                <a16:creationId xmlns="" xmlns:a16="http://schemas.microsoft.com/office/drawing/2014/main" id="{00000000-0008-0000-0600-000004000000}"/>
              </a:ext>
            </a:extLst>
          </xdr:cNvPr>
          <xdr:cNvSpPr txBox="1"/>
        </xdr:nvSpPr>
        <xdr:spPr bwMode="auto">
          <a:xfrm>
            <a:off x="2712355" y="104775"/>
            <a:ext cx="1631002" cy="428625"/>
          </a:xfrm>
          <a:prstGeom prst="rect">
            <a:avLst/>
          </a:prstGeom>
          <a:solidFill>
            <a:schemeClr val="bg1">
              <a:lumMod val="7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300" b="1">
              <a:solidFill>
                <a:sysClr val="windowText" lastClr="000000"/>
              </a:solidFill>
            </a:endParaRPr>
          </a:p>
          <a:p>
            <a:r>
              <a:rPr lang="es-PE" sz="700" b="1">
                <a:solidFill>
                  <a:sysClr val="windowText" lastClr="000000"/>
                </a:solidFill>
              </a:rPr>
              <a:t>OFICINA GENERAL DE PLANEAMIENTO, </a:t>
            </a:r>
          </a:p>
          <a:p>
            <a:r>
              <a:rPr lang="es-PE" sz="700" b="1">
                <a:solidFill>
                  <a:sysClr val="windowText" lastClr="000000"/>
                </a:solidFill>
              </a:rPr>
              <a:t>PRESUPUESTO Y MODERNIZACIÓN</a:t>
            </a:r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="" xmlns:a16="http://schemas.microsoft.com/office/drawing/2014/main" id="{00000000-0008-0000-0600-000005000000}"/>
              </a:ext>
            </a:extLst>
          </xdr:cNvPr>
          <xdr:cNvSpPr txBox="1"/>
        </xdr:nvSpPr>
        <xdr:spPr bwMode="auto">
          <a:xfrm>
            <a:off x="1697720" y="104775"/>
            <a:ext cx="1005153" cy="428625"/>
          </a:xfrm>
          <a:prstGeom prst="rect">
            <a:avLst/>
          </a:prstGeom>
          <a:solidFill>
            <a:schemeClr val="bg1">
              <a:lumMod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700" b="1">
              <a:solidFill>
                <a:schemeClr val="bg1"/>
              </a:solidFill>
            </a:endParaRPr>
          </a:p>
          <a:p>
            <a:r>
              <a:rPr lang="es-PE" sz="700" b="1">
                <a:solidFill>
                  <a:schemeClr val="bg1"/>
                </a:solidFill>
              </a:rPr>
              <a:t>SECRETARIA GENERAL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F89"/>
  <sheetViews>
    <sheetView showGridLines="0" tabSelected="1" zoomScale="120" zoomScaleNormal="120" workbookViewId="0">
      <selection activeCell="B8" sqref="B8"/>
    </sheetView>
  </sheetViews>
  <sheetFormatPr baseColWidth="10" defaultRowHeight="15" x14ac:dyDescent="0.25"/>
  <cols>
    <col min="1" max="1" width="11.42578125" style="1"/>
    <col min="2" max="2" width="109.42578125" style="1" bestFit="1" customWidth="1"/>
    <col min="3" max="3" width="14.140625" style="1" customWidth="1"/>
    <col min="4" max="4" width="15.28515625" style="1" bestFit="1" customWidth="1"/>
    <col min="5" max="5" width="15.7109375" style="1" customWidth="1"/>
    <col min="6" max="6" width="12.28515625" style="56" customWidth="1"/>
    <col min="7" max="16384" width="11.42578125" style="1"/>
  </cols>
  <sheetData>
    <row r="5" spans="2:6" ht="51.75" customHeight="1" x14ac:dyDescent="0.25">
      <c r="B5" s="74" t="s">
        <v>41</v>
      </c>
      <c r="C5" s="74"/>
      <c r="D5" s="74"/>
      <c r="E5" s="74"/>
      <c r="F5" s="74"/>
    </row>
    <row r="7" spans="2:6" x14ac:dyDescent="0.25">
      <c r="F7" s="65" t="s">
        <v>22</v>
      </c>
    </row>
    <row r="8" spans="2:6" ht="38.25" x14ac:dyDescent="0.25">
      <c r="B8" s="50" t="s">
        <v>4</v>
      </c>
      <c r="C8" s="51" t="s">
        <v>1</v>
      </c>
      <c r="D8" s="51" t="s">
        <v>2</v>
      </c>
      <c r="E8" s="52" t="s">
        <v>47</v>
      </c>
      <c r="F8" s="53" t="s">
        <v>5</v>
      </c>
    </row>
    <row r="9" spans="2:6" x14ac:dyDescent="0.25">
      <c r="B9" s="44" t="s">
        <v>14</v>
      </c>
      <c r="C9" s="45">
        <f>SUM(C10:C22)</f>
        <v>2957363612</v>
      </c>
      <c r="D9" s="45">
        <f>SUM(D10:D22)</f>
        <v>2902513829</v>
      </c>
      <c r="E9" s="45">
        <f>SUM(E10:E22)</f>
        <v>2245752601.4900017</v>
      </c>
      <c r="F9" s="57">
        <f>IF(E9=0,"0.0%",E9/D9)</f>
        <v>0.77372675335839092</v>
      </c>
    </row>
    <row r="10" spans="2:6" x14ac:dyDescent="0.25">
      <c r="B10" s="16" t="s">
        <v>26</v>
      </c>
      <c r="C10" s="30">
        <v>36181137</v>
      </c>
      <c r="D10" s="30">
        <v>38120980</v>
      </c>
      <c r="E10" s="30">
        <v>31182000.030000012</v>
      </c>
      <c r="F10" s="58">
        <f t="shared" ref="F10:F72" si="0">IF(E10=0,"0.0%",E10/D10)</f>
        <v>0.81797477478281022</v>
      </c>
    </row>
    <row r="11" spans="2:6" x14ac:dyDescent="0.25">
      <c r="B11" s="17" t="s">
        <v>27</v>
      </c>
      <c r="C11" s="31">
        <v>269058152</v>
      </c>
      <c r="D11" s="31">
        <v>285788141</v>
      </c>
      <c r="E11" s="31">
        <v>235327295.82999986</v>
      </c>
      <c r="F11" s="59">
        <f t="shared" si="0"/>
        <v>0.82343268340865083</v>
      </c>
    </row>
    <row r="12" spans="2:6" x14ac:dyDescent="0.25">
      <c r="B12" s="17" t="s">
        <v>28</v>
      </c>
      <c r="C12" s="31">
        <v>62847283</v>
      </c>
      <c r="D12" s="31">
        <v>65157169</v>
      </c>
      <c r="E12" s="31">
        <v>52749198.480000041</v>
      </c>
      <c r="F12" s="59">
        <f t="shared" si="0"/>
        <v>0.80956860602706726</v>
      </c>
    </row>
    <row r="13" spans="2:6" x14ac:dyDescent="0.25">
      <c r="B13" s="17" t="s">
        <v>29</v>
      </c>
      <c r="C13" s="31">
        <v>26952843</v>
      </c>
      <c r="D13" s="31">
        <v>28883112</v>
      </c>
      <c r="E13" s="31">
        <v>20104535.73</v>
      </c>
      <c r="F13" s="59">
        <f t="shared" si="0"/>
        <v>0.69606542847598973</v>
      </c>
    </row>
    <row r="14" spans="2:6" x14ac:dyDescent="0.25">
      <c r="B14" s="17" t="s">
        <v>30</v>
      </c>
      <c r="C14" s="31">
        <v>118097961</v>
      </c>
      <c r="D14" s="31">
        <v>121968346</v>
      </c>
      <c r="E14" s="31">
        <v>98917385.959999993</v>
      </c>
      <c r="F14" s="59">
        <f t="shared" si="0"/>
        <v>0.81100866908533786</v>
      </c>
    </row>
    <row r="15" spans="2:6" x14ac:dyDescent="0.25">
      <c r="B15" s="17" t="s">
        <v>31</v>
      </c>
      <c r="C15" s="31">
        <v>53414095</v>
      </c>
      <c r="D15" s="31">
        <v>57515072</v>
      </c>
      <c r="E15" s="31">
        <v>45425329.530000046</v>
      </c>
      <c r="F15" s="59">
        <f t="shared" si="0"/>
        <v>0.78979870754573767</v>
      </c>
    </row>
    <row r="16" spans="2:6" x14ac:dyDescent="0.25">
      <c r="B16" s="17" t="s">
        <v>32</v>
      </c>
      <c r="C16" s="31">
        <v>6689450</v>
      </c>
      <c r="D16" s="31">
        <v>6407749</v>
      </c>
      <c r="E16" s="31">
        <v>5161312.57</v>
      </c>
      <c r="F16" s="59">
        <f t="shared" si="0"/>
        <v>0.80547982918806593</v>
      </c>
    </row>
    <row r="17" spans="2:6" x14ac:dyDescent="0.25">
      <c r="B17" s="17" t="s">
        <v>33</v>
      </c>
      <c r="C17" s="31">
        <v>222580148</v>
      </c>
      <c r="D17" s="31">
        <v>251827346</v>
      </c>
      <c r="E17" s="31">
        <v>204700069.63</v>
      </c>
      <c r="F17" s="59">
        <f t="shared" si="0"/>
        <v>0.81285878154789426</v>
      </c>
    </row>
    <row r="18" spans="2:6" x14ac:dyDescent="0.25">
      <c r="B18" s="17" t="s">
        <v>34</v>
      </c>
      <c r="C18" s="31">
        <v>30771269</v>
      </c>
      <c r="D18" s="31">
        <v>34049226</v>
      </c>
      <c r="E18" s="31">
        <v>26690521.98</v>
      </c>
      <c r="F18" s="59">
        <f t="shared" si="0"/>
        <v>0.78388043181950751</v>
      </c>
    </row>
    <row r="19" spans="2:6" x14ac:dyDescent="0.25">
      <c r="B19" s="17" t="s">
        <v>35</v>
      </c>
      <c r="C19" s="31">
        <v>39672426</v>
      </c>
      <c r="D19" s="31">
        <v>43033907</v>
      </c>
      <c r="E19" s="31">
        <v>34567867.839999989</v>
      </c>
      <c r="F19" s="59">
        <f t="shared" si="0"/>
        <v>0.8032704964483004</v>
      </c>
    </row>
    <row r="20" spans="2:6" x14ac:dyDescent="0.25">
      <c r="B20" s="17" t="s">
        <v>40</v>
      </c>
      <c r="C20" s="31">
        <v>111286962</v>
      </c>
      <c r="D20" s="31">
        <v>121492997</v>
      </c>
      <c r="E20" s="31">
        <v>97938299.289999977</v>
      </c>
      <c r="F20" s="59">
        <f t="shared" si="0"/>
        <v>0.80612300057097097</v>
      </c>
    </row>
    <row r="21" spans="2:6" x14ac:dyDescent="0.25">
      <c r="B21" s="17" t="s">
        <v>36</v>
      </c>
      <c r="C21" s="31">
        <v>1214157399</v>
      </c>
      <c r="D21" s="31">
        <v>1019346714</v>
      </c>
      <c r="E21" s="31">
        <v>735429061.55000067</v>
      </c>
      <c r="F21" s="59">
        <f t="shared" si="0"/>
        <v>0.72147096905244024</v>
      </c>
    </row>
    <row r="22" spans="2:6" x14ac:dyDescent="0.25">
      <c r="B22" s="17" t="s">
        <v>37</v>
      </c>
      <c r="C22" s="31">
        <v>765654487</v>
      </c>
      <c r="D22" s="31">
        <v>828923070</v>
      </c>
      <c r="E22" s="31">
        <v>657559723.07000124</v>
      </c>
      <c r="F22" s="59">
        <f t="shared" si="0"/>
        <v>0.79326990268228537</v>
      </c>
    </row>
    <row r="23" spans="2:6" x14ac:dyDescent="0.25">
      <c r="B23" s="44" t="s">
        <v>13</v>
      </c>
      <c r="C23" s="45">
        <f>SUM(C24:C31)</f>
        <v>148175601</v>
      </c>
      <c r="D23" s="45">
        <f>SUM(D24:D31)</f>
        <v>155398882</v>
      </c>
      <c r="E23" s="45">
        <f>SUM(E24:E31)</f>
        <v>125295002.27999997</v>
      </c>
      <c r="F23" s="57">
        <f t="shared" si="0"/>
        <v>0.80627994659575464</v>
      </c>
    </row>
    <row r="24" spans="2:6" x14ac:dyDescent="0.25">
      <c r="B24" s="17" t="s">
        <v>36</v>
      </c>
      <c r="C24" s="31">
        <v>3434431</v>
      </c>
      <c r="D24" s="31">
        <v>3500856</v>
      </c>
      <c r="E24" s="31">
        <v>228244.37</v>
      </c>
      <c r="F24" s="59">
        <f t="shared" si="0"/>
        <v>6.5196731885001843E-2</v>
      </c>
    </row>
    <row r="25" spans="2:6" x14ac:dyDescent="0.25">
      <c r="B25" s="17" t="s">
        <v>37</v>
      </c>
      <c r="C25" s="31">
        <v>144741170</v>
      </c>
      <c r="D25" s="31">
        <v>151898026</v>
      </c>
      <c r="E25" s="31">
        <v>125066757.90999997</v>
      </c>
      <c r="F25" s="59">
        <f t="shared" si="0"/>
        <v>0.82335999488235589</v>
      </c>
    </row>
    <row r="26" spans="2:6" hidden="1" x14ac:dyDescent="0.25">
      <c r="B26" s="17"/>
      <c r="C26" s="31"/>
      <c r="D26" s="31"/>
      <c r="E26" s="31"/>
      <c r="F26" s="59" t="str">
        <f t="shared" si="0"/>
        <v>0.0%</v>
      </c>
    </row>
    <row r="27" spans="2:6" hidden="1" x14ac:dyDescent="0.25">
      <c r="B27" s="17"/>
      <c r="C27" s="31"/>
      <c r="D27" s="31"/>
      <c r="E27" s="31"/>
      <c r="F27" s="59" t="str">
        <f t="shared" si="0"/>
        <v>0.0%</v>
      </c>
    </row>
    <row r="28" spans="2:6" hidden="1" x14ac:dyDescent="0.25">
      <c r="B28" s="17"/>
      <c r="C28" s="31"/>
      <c r="D28" s="31"/>
      <c r="E28" s="31"/>
      <c r="F28" s="59" t="str">
        <f t="shared" si="0"/>
        <v>0.0%</v>
      </c>
    </row>
    <row r="29" spans="2:6" hidden="1" x14ac:dyDescent="0.25">
      <c r="B29" s="17"/>
      <c r="C29" s="31"/>
      <c r="D29" s="31"/>
      <c r="E29" s="31"/>
      <c r="F29" s="59" t="str">
        <f t="shared" si="0"/>
        <v>0.0%</v>
      </c>
    </row>
    <row r="30" spans="2:6" hidden="1" x14ac:dyDescent="0.25">
      <c r="B30" s="17"/>
      <c r="C30" s="31"/>
      <c r="D30" s="31"/>
      <c r="E30" s="31"/>
      <c r="F30" s="59" t="str">
        <f t="shared" si="0"/>
        <v>0.0%</v>
      </c>
    </row>
    <row r="31" spans="2:6" hidden="1" x14ac:dyDescent="0.25">
      <c r="B31" s="17"/>
      <c r="C31" s="31"/>
      <c r="D31" s="31"/>
      <c r="E31" s="31"/>
      <c r="F31" s="59" t="str">
        <f t="shared" si="0"/>
        <v>0.0%</v>
      </c>
    </row>
    <row r="32" spans="2:6" x14ac:dyDescent="0.25">
      <c r="B32" s="44" t="s">
        <v>12</v>
      </c>
      <c r="C32" s="45">
        <f>SUM(C33:C47)</f>
        <v>3023786662</v>
      </c>
      <c r="D32" s="45">
        <f t="shared" ref="D32:E32" si="1">SUM(D33:D47)</f>
        <v>6931388027</v>
      </c>
      <c r="E32" s="45">
        <f t="shared" si="1"/>
        <v>5227138232.5100098</v>
      </c>
      <c r="F32" s="57">
        <f t="shared" si="0"/>
        <v>0.75412575549783312</v>
      </c>
    </row>
    <row r="33" spans="2:6" x14ac:dyDescent="0.25">
      <c r="B33" s="16" t="s">
        <v>26</v>
      </c>
      <c r="C33" s="30">
        <v>26284982</v>
      </c>
      <c r="D33" s="30">
        <v>39522222</v>
      </c>
      <c r="E33" s="30">
        <v>21882432.359999999</v>
      </c>
      <c r="F33" s="58">
        <f t="shared" si="0"/>
        <v>0.5536741421066862</v>
      </c>
    </row>
    <row r="34" spans="2:6" x14ac:dyDescent="0.25">
      <c r="B34" s="17" t="s">
        <v>27</v>
      </c>
      <c r="C34" s="31">
        <v>73359511</v>
      </c>
      <c r="D34" s="31">
        <v>175196859</v>
      </c>
      <c r="E34" s="31">
        <v>122562246.98000006</v>
      </c>
      <c r="F34" s="59">
        <f t="shared" si="0"/>
        <v>0.69956874614972442</v>
      </c>
    </row>
    <row r="35" spans="2:6" x14ac:dyDescent="0.25">
      <c r="B35" s="17" t="s">
        <v>28</v>
      </c>
      <c r="C35" s="31">
        <v>59430522</v>
      </c>
      <c r="D35" s="31">
        <v>119585723</v>
      </c>
      <c r="E35" s="31">
        <v>78175441.319999978</v>
      </c>
      <c r="F35" s="59">
        <f t="shared" si="0"/>
        <v>0.65371885003362795</v>
      </c>
    </row>
    <row r="36" spans="2:6" x14ac:dyDescent="0.25">
      <c r="B36" s="17" t="s">
        <v>29</v>
      </c>
      <c r="C36" s="31">
        <v>31244585</v>
      </c>
      <c r="D36" s="31">
        <v>29467144</v>
      </c>
      <c r="E36" s="31">
        <v>16632565.590000005</v>
      </c>
      <c r="F36" s="59">
        <f t="shared" si="0"/>
        <v>0.56444443988192428</v>
      </c>
    </row>
    <row r="37" spans="2:6" x14ac:dyDescent="0.25">
      <c r="B37" s="17" t="s">
        <v>30</v>
      </c>
      <c r="C37" s="31">
        <v>31262391</v>
      </c>
      <c r="D37" s="31">
        <v>67060692</v>
      </c>
      <c r="E37" s="31">
        <v>40556753.519999988</v>
      </c>
      <c r="F37" s="59">
        <f t="shared" si="0"/>
        <v>0.60477684184946956</v>
      </c>
    </row>
    <row r="38" spans="2:6" x14ac:dyDescent="0.25">
      <c r="B38" s="17" t="s">
        <v>31</v>
      </c>
      <c r="C38" s="31">
        <v>35875895</v>
      </c>
      <c r="D38" s="31">
        <v>140477873</v>
      </c>
      <c r="E38" s="31">
        <v>57638016.159999982</v>
      </c>
      <c r="F38" s="59">
        <f t="shared" si="0"/>
        <v>0.41029960754032757</v>
      </c>
    </row>
    <row r="39" spans="2:6" x14ac:dyDescent="0.25">
      <c r="B39" s="17" t="s">
        <v>32</v>
      </c>
      <c r="C39" s="31">
        <v>31855561</v>
      </c>
      <c r="D39" s="31">
        <v>25923909</v>
      </c>
      <c r="E39" s="31">
        <v>13196754.219999999</v>
      </c>
      <c r="F39" s="59">
        <f t="shared" si="0"/>
        <v>0.50905726524499062</v>
      </c>
    </row>
    <row r="40" spans="2:6" x14ac:dyDescent="0.25">
      <c r="B40" s="17" t="s">
        <v>33</v>
      </c>
      <c r="C40" s="31">
        <v>44065036</v>
      </c>
      <c r="D40" s="31">
        <v>66517917</v>
      </c>
      <c r="E40" s="31">
        <v>48524278.739999965</v>
      </c>
      <c r="F40" s="59">
        <f t="shared" si="0"/>
        <v>0.72949185615658962</v>
      </c>
    </row>
    <row r="41" spans="2:6" x14ac:dyDescent="0.25">
      <c r="B41" s="17" t="s">
        <v>34</v>
      </c>
      <c r="C41" s="31">
        <v>13396393</v>
      </c>
      <c r="D41" s="31">
        <v>18585155</v>
      </c>
      <c r="E41" s="31">
        <v>13531381.409999995</v>
      </c>
      <c r="F41" s="59">
        <f t="shared" si="0"/>
        <v>0.72807471393162959</v>
      </c>
    </row>
    <row r="42" spans="2:6" x14ac:dyDescent="0.25">
      <c r="B42" s="17" t="s">
        <v>35</v>
      </c>
      <c r="C42" s="31">
        <v>67552750</v>
      </c>
      <c r="D42" s="31">
        <v>71506115</v>
      </c>
      <c r="E42" s="31">
        <v>41302213.350000001</v>
      </c>
      <c r="F42" s="59">
        <f t="shared" si="0"/>
        <v>0.57760393429289236</v>
      </c>
    </row>
    <row r="43" spans="2:6" x14ac:dyDescent="0.25">
      <c r="B43" s="17" t="s">
        <v>38</v>
      </c>
      <c r="C43" s="31">
        <v>0</v>
      </c>
      <c r="D43" s="31">
        <v>319</v>
      </c>
      <c r="E43" s="31">
        <v>0</v>
      </c>
      <c r="F43" s="59" t="str">
        <f t="shared" si="0"/>
        <v>0.0%</v>
      </c>
    </row>
    <row r="44" spans="2:6" x14ac:dyDescent="0.25">
      <c r="B44" s="17" t="s">
        <v>40</v>
      </c>
      <c r="C44" s="31">
        <v>107246938</v>
      </c>
      <c r="D44" s="31">
        <v>91139136</v>
      </c>
      <c r="E44" s="31">
        <v>68681116.789999992</v>
      </c>
      <c r="F44" s="59">
        <f t="shared" si="0"/>
        <v>0.7535853400014676</v>
      </c>
    </row>
    <row r="45" spans="2:6" x14ac:dyDescent="0.25">
      <c r="B45" s="17" t="s">
        <v>39</v>
      </c>
      <c r="C45" s="31">
        <v>809881</v>
      </c>
      <c r="D45" s="31">
        <v>817054</v>
      </c>
      <c r="E45" s="31">
        <v>644105.07000000007</v>
      </c>
      <c r="F45" s="59">
        <f t="shared" si="0"/>
        <v>0.78832619386233971</v>
      </c>
    </row>
    <row r="46" spans="2:6" x14ac:dyDescent="0.25">
      <c r="B46" s="17" t="s">
        <v>36</v>
      </c>
      <c r="C46" s="31">
        <v>699032796</v>
      </c>
      <c r="D46" s="31">
        <v>692040892</v>
      </c>
      <c r="E46" s="31">
        <v>514264326.60000068</v>
      </c>
      <c r="F46" s="59">
        <f t="shared" si="0"/>
        <v>0.74311262895719277</v>
      </c>
    </row>
    <row r="47" spans="2:6" x14ac:dyDescent="0.25">
      <c r="B47" s="18" t="s">
        <v>37</v>
      </c>
      <c r="C47" s="32">
        <v>1802369421</v>
      </c>
      <c r="D47" s="32">
        <v>5393547017</v>
      </c>
      <c r="E47" s="32">
        <v>4189546600.4000087</v>
      </c>
      <c r="F47" s="60">
        <f t="shared" si="0"/>
        <v>0.77677020098182425</v>
      </c>
    </row>
    <row r="48" spans="2:6" x14ac:dyDescent="0.25">
      <c r="B48" s="44" t="s">
        <v>11</v>
      </c>
      <c r="C48" s="45">
        <f>SUM(C49:C58)</f>
        <v>1325440155</v>
      </c>
      <c r="D48" s="45">
        <f>SUM(D49:D58)</f>
        <v>450506451</v>
      </c>
      <c r="E48" s="45">
        <f>SUM(E49:E58)</f>
        <v>361783156.16000003</v>
      </c>
      <c r="F48" s="57">
        <f t="shared" si="0"/>
        <v>0.80305876942925292</v>
      </c>
    </row>
    <row r="49" spans="2:6" x14ac:dyDescent="0.25">
      <c r="B49" s="17" t="s">
        <v>27</v>
      </c>
      <c r="C49" s="31">
        <v>19875268</v>
      </c>
      <c r="D49" s="31">
        <v>11757947</v>
      </c>
      <c r="E49" s="31">
        <v>254210</v>
      </c>
      <c r="F49" s="59">
        <f t="shared" si="0"/>
        <v>2.1620270953764294E-2</v>
      </c>
    </row>
    <row r="50" spans="2:6" x14ac:dyDescent="0.25">
      <c r="B50" s="17" t="s">
        <v>28</v>
      </c>
      <c r="C50" s="31">
        <v>0</v>
      </c>
      <c r="D50" s="31">
        <v>6125935</v>
      </c>
      <c r="E50" s="31">
        <v>2873058.64</v>
      </c>
      <c r="F50" s="59">
        <f t="shared" si="0"/>
        <v>0.46899920420311353</v>
      </c>
    </row>
    <row r="51" spans="2:6" x14ac:dyDescent="0.25">
      <c r="B51" s="17" t="s">
        <v>29</v>
      </c>
      <c r="C51" s="31">
        <v>12000000</v>
      </c>
      <c r="D51" s="31">
        <v>5811499</v>
      </c>
      <c r="E51" s="31">
        <v>59140.350000000006</v>
      </c>
      <c r="F51" s="59">
        <f t="shared" si="0"/>
        <v>1.017643640651061E-2</v>
      </c>
    </row>
    <row r="52" spans="2:6" x14ac:dyDescent="0.25">
      <c r="B52" s="17" t="s">
        <v>31</v>
      </c>
      <c r="C52" s="31">
        <v>20000000</v>
      </c>
      <c r="D52" s="31">
        <v>0</v>
      </c>
      <c r="E52" s="31">
        <v>0</v>
      </c>
      <c r="F52" s="59" t="str">
        <f t="shared" si="0"/>
        <v>0.0%</v>
      </c>
    </row>
    <row r="53" spans="2:6" x14ac:dyDescent="0.25">
      <c r="B53" s="17" t="s">
        <v>35</v>
      </c>
      <c r="C53" s="31">
        <v>60785355</v>
      </c>
      <c r="D53" s="31">
        <v>15413988</v>
      </c>
      <c r="E53" s="31">
        <v>0</v>
      </c>
      <c r="F53" s="59" t="str">
        <f t="shared" si="0"/>
        <v>0.0%</v>
      </c>
    </row>
    <row r="54" spans="2:6" x14ac:dyDescent="0.25">
      <c r="B54" s="17" t="s">
        <v>40</v>
      </c>
      <c r="C54" s="31">
        <v>262912696</v>
      </c>
      <c r="D54" s="31">
        <v>302981623</v>
      </c>
      <c r="E54" s="31">
        <v>298296029.30000001</v>
      </c>
      <c r="F54" s="59">
        <f t="shared" si="0"/>
        <v>0.98453505643805994</v>
      </c>
    </row>
    <row r="55" spans="2:6" x14ac:dyDescent="0.25">
      <c r="B55" s="17" t="s">
        <v>36</v>
      </c>
      <c r="C55" s="31">
        <v>665178436</v>
      </c>
      <c r="D55" s="31">
        <v>4623132</v>
      </c>
      <c r="E55" s="31">
        <v>879053</v>
      </c>
      <c r="F55" s="59">
        <f t="shared" si="0"/>
        <v>0.19014231045101027</v>
      </c>
    </row>
    <row r="56" spans="2:6" x14ac:dyDescent="0.25">
      <c r="B56" s="17" t="s">
        <v>37</v>
      </c>
      <c r="C56" s="31">
        <v>284688400</v>
      </c>
      <c r="D56" s="31">
        <v>103792327</v>
      </c>
      <c r="E56" s="31">
        <v>59421664.869999997</v>
      </c>
      <c r="F56" s="59">
        <f t="shared" si="0"/>
        <v>0.57250537286826608</v>
      </c>
    </row>
    <row r="57" spans="2:6" hidden="1" x14ac:dyDescent="0.25">
      <c r="B57" s="17"/>
      <c r="C57" s="31"/>
      <c r="D57" s="31"/>
      <c r="E57" s="31"/>
      <c r="F57" s="59" t="str">
        <f t="shared" si="0"/>
        <v>0.0%</v>
      </c>
    </row>
    <row r="58" spans="2:6" hidden="1" x14ac:dyDescent="0.25">
      <c r="B58" s="17"/>
      <c r="C58" s="31"/>
      <c r="D58" s="31"/>
      <c r="E58" s="31"/>
      <c r="F58" s="59" t="str">
        <f t="shared" si="0"/>
        <v>0.0%</v>
      </c>
    </row>
    <row r="59" spans="2:6" x14ac:dyDescent="0.25">
      <c r="B59" s="44" t="s">
        <v>10</v>
      </c>
      <c r="C59" s="45">
        <f>+SUM(C60:C67)</f>
        <v>108841412</v>
      </c>
      <c r="D59" s="45">
        <f>+SUM(D60:D67)</f>
        <v>465030402</v>
      </c>
      <c r="E59" s="45">
        <f>+SUM(E60:E67)</f>
        <v>388001987.51000005</v>
      </c>
      <c r="F59" s="57">
        <f t="shared" si="0"/>
        <v>0.8343583254799759</v>
      </c>
    </row>
    <row r="60" spans="2:6" x14ac:dyDescent="0.25">
      <c r="B60" s="16" t="s">
        <v>26</v>
      </c>
      <c r="C60" s="30">
        <v>37000</v>
      </c>
      <c r="D60" s="30">
        <v>0</v>
      </c>
      <c r="E60" s="30">
        <v>0</v>
      </c>
      <c r="F60" s="58" t="str">
        <f t="shared" si="0"/>
        <v>0.0%</v>
      </c>
    </row>
    <row r="61" spans="2:6" x14ac:dyDescent="0.25">
      <c r="B61" s="17" t="s">
        <v>27</v>
      </c>
      <c r="C61" s="31">
        <v>124732</v>
      </c>
      <c r="D61" s="31">
        <v>551960</v>
      </c>
      <c r="E61" s="31">
        <v>547867</v>
      </c>
      <c r="F61" s="59">
        <f t="shared" si="0"/>
        <v>0.99258460758025946</v>
      </c>
    </row>
    <row r="62" spans="2:6" x14ac:dyDescent="0.25">
      <c r="B62" s="17" t="s">
        <v>28</v>
      </c>
      <c r="C62" s="31">
        <v>5500000</v>
      </c>
      <c r="D62" s="31">
        <v>2480793</v>
      </c>
      <c r="E62" s="31">
        <v>2421585</v>
      </c>
      <c r="F62" s="59">
        <f t="shared" si="0"/>
        <v>0.97613343797729191</v>
      </c>
    </row>
    <row r="63" spans="2:6" x14ac:dyDescent="0.25">
      <c r="B63" s="17" t="s">
        <v>29</v>
      </c>
      <c r="C63" s="31">
        <v>128000</v>
      </c>
      <c r="D63" s="31">
        <v>711123</v>
      </c>
      <c r="E63" s="31">
        <v>651962</v>
      </c>
      <c r="F63" s="59">
        <f t="shared" si="0"/>
        <v>0.9168062346457645</v>
      </c>
    </row>
    <row r="64" spans="2:6" x14ac:dyDescent="0.25">
      <c r="B64" s="17" t="s">
        <v>31</v>
      </c>
      <c r="C64" s="31">
        <v>1372000</v>
      </c>
      <c r="D64" s="31">
        <v>587154</v>
      </c>
      <c r="E64" s="31">
        <v>446178</v>
      </c>
      <c r="F64" s="59">
        <f t="shared" si="0"/>
        <v>0.75989944716377644</v>
      </c>
    </row>
    <row r="65" spans="2:6" x14ac:dyDescent="0.25">
      <c r="B65" s="17" t="s">
        <v>40</v>
      </c>
      <c r="C65" s="31">
        <v>44055701</v>
      </c>
      <c r="D65" s="31">
        <v>33371666</v>
      </c>
      <c r="E65" s="31">
        <v>33365602</v>
      </c>
      <c r="F65" s="59">
        <f t="shared" si="0"/>
        <v>0.99981828896405711</v>
      </c>
    </row>
    <row r="66" spans="2:6" x14ac:dyDescent="0.25">
      <c r="B66" s="17" t="s">
        <v>36</v>
      </c>
      <c r="C66" s="31">
        <v>2728879</v>
      </c>
      <c r="D66" s="31">
        <v>4615179</v>
      </c>
      <c r="E66" s="31">
        <v>3635565.85</v>
      </c>
      <c r="F66" s="59">
        <f t="shared" si="0"/>
        <v>0.78774102802946544</v>
      </c>
    </row>
    <row r="67" spans="2:6" x14ac:dyDescent="0.25">
      <c r="B67" s="17" t="s">
        <v>37</v>
      </c>
      <c r="C67" s="31">
        <v>54895100</v>
      </c>
      <c r="D67" s="31">
        <v>422712527</v>
      </c>
      <c r="E67" s="31">
        <v>346933227.66000003</v>
      </c>
      <c r="F67" s="59">
        <f t="shared" si="0"/>
        <v>0.82073088801553318</v>
      </c>
    </row>
    <row r="68" spans="2:6" hidden="1" x14ac:dyDescent="0.25">
      <c r="B68" s="44" t="s">
        <v>11</v>
      </c>
      <c r="C68" s="45">
        <f>+C69</f>
        <v>0</v>
      </c>
      <c r="D68" s="45">
        <f t="shared" ref="D68:E68" si="2">+D69</f>
        <v>0</v>
      </c>
      <c r="E68" s="45">
        <f t="shared" si="2"/>
        <v>0</v>
      </c>
      <c r="F68" s="57" t="str">
        <f t="shared" si="0"/>
        <v>0.0%</v>
      </c>
    </row>
    <row r="69" spans="2:6" hidden="1" x14ac:dyDescent="0.25">
      <c r="B69" s="17"/>
      <c r="C69" s="30"/>
      <c r="D69" s="30"/>
      <c r="E69" s="30"/>
      <c r="F69" s="58" t="str">
        <f t="shared" si="0"/>
        <v>0.0%</v>
      </c>
    </row>
    <row r="70" spans="2:6" x14ac:dyDescent="0.25">
      <c r="B70" s="44" t="s">
        <v>9</v>
      </c>
      <c r="C70" s="45">
        <f>SUM(C71:C84)</f>
        <v>1077001277</v>
      </c>
      <c r="D70" s="45">
        <f>SUM(D71:D84)</f>
        <v>908134462</v>
      </c>
      <c r="E70" s="45">
        <f>SUM(E71:E84)</f>
        <v>517865697.4000001</v>
      </c>
      <c r="F70" s="57">
        <f t="shared" si="0"/>
        <v>0.57025222482967519</v>
      </c>
    </row>
    <row r="71" spans="2:6" x14ac:dyDescent="0.25">
      <c r="B71" s="16" t="s">
        <v>26</v>
      </c>
      <c r="C71" s="30">
        <v>15044270</v>
      </c>
      <c r="D71" s="30">
        <v>1380062</v>
      </c>
      <c r="E71" s="30">
        <v>336897.73</v>
      </c>
      <c r="F71" s="58">
        <f t="shared" si="0"/>
        <v>0.24411782224276879</v>
      </c>
    </row>
    <row r="72" spans="2:6" x14ac:dyDescent="0.25">
      <c r="B72" s="17" t="s">
        <v>27</v>
      </c>
      <c r="C72" s="31">
        <v>236193378</v>
      </c>
      <c r="D72" s="31">
        <v>113799928</v>
      </c>
      <c r="E72" s="31">
        <v>43156779.50999999</v>
      </c>
      <c r="F72" s="59">
        <f t="shared" si="0"/>
        <v>0.37923380329379464</v>
      </c>
    </row>
    <row r="73" spans="2:6" x14ac:dyDescent="0.25">
      <c r="B73" s="17" t="s">
        <v>28</v>
      </c>
      <c r="C73" s="31">
        <v>0</v>
      </c>
      <c r="D73" s="31">
        <v>1254684</v>
      </c>
      <c r="E73" s="31">
        <v>685542.51000000024</v>
      </c>
      <c r="F73" s="59">
        <f t="shared" ref="F73:F85" si="3">IF(E73=0,"0.0%",E73/D73)</f>
        <v>0.54638658817678409</v>
      </c>
    </row>
    <row r="74" spans="2:6" x14ac:dyDescent="0.25">
      <c r="B74" s="17" t="s">
        <v>29</v>
      </c>
      <c r="C74" s="31">
        <v>4823573</v>
      </c>
      <c r="D74" s="31">
        <v>42509</v>
      </c>
      <c r="E74" s="31">
        <v>14692.8</v>
      </c>
      <c r="F74" s="59">
        <f t="shared" si="3"/>
        <v>0.34563974687713189</v>
      </c>
    </row>
    <row r="75" spans="2:6" x14ac:dyDescent="0.25">
      <c r="B75" s="17" t="s">
        <v>30</v>
      </c>
      <c r="C75" s="31">
        <v>0</v>
      </c>
      <c r="D75" s="31">
        <v>4958468</v>
      </c>
      <c r="E75" s="31">
        <v>1695063.9099999997</v>
      </c>
      <c r="F75" s="59">
        <f t="shared" si="3"/>
        <v>0.34185234431279976</v>
      </c>
    </row>
    <row r="76" spans="2:6" x14ac:dyDescent="0.25">
      <c r="B76" s="17" t="s">
        <v>31</v>
      </c>
      <c r="C76" s="31">
        <v>0</v>
      </c>
      <c r="D76" s="31">
        <v>13621608</v>
      </c>
      <c r="E76" s="31">
        <v>5388875.75</v>
      </c>
      <c r="F76" s="59">
        <f t="shared" si="3"/>
        <v>0.39561230583055979</v>
      </c>
    </row>
    <row r="77" spans="2:6" x14ac:dyDescent="0.25">
      <c r="B77" s="17" t="s">
        <v>32</v>
      </c>
      <c r="C77" s="31">
        <v>0</v>
      </c>
      <c r="D77" s="31">
        <v>3631002</v>
      </c>
      <c r="E77" s="31">
        <v>1661787.48</v>
      </c>
      <c r="F77" s="59">
        <f t="shared" si="3"/>
        <v>0.45766636316917481</v>
      </c>
    </row>
    <row r="78" spans="2:6" x14ac:dyDescent="0.25">
      <c r="B78" s="17" t="s">
        <v>33</v>
      </c>
      <c r="C78" s="31">
        <v>0</v>
      </c>
      <c r="D78" s="31">
        <v>5274223</v>
      </c>
      <c r="E78" s="31">
        <v>1526831.31</v>
      </c>
      <c r="F78" s="59">
        <f t="shared" si="3"/>
        <v>0.28948933520634224</v>
      </c>
    </row>
    <row r="79" spans="2:6" x14ac:dyDescent="0.25">
      <c r="B79" s="17" t="s">
        <v>34</v>
      </c>
      <c r="C79" s="31">
        <v>0</v>
      </c>
      <c r="D79" s="31">
        <v>421810</v>
      </c>
      <c r="E79" s="31">
        <v>89697.21</v>
      </c>
      <c r="F79" s="59">
        <f t="shared" si="3"/>
        <v>0.21264837248998367</v>
      </c>
    </row>
    <row r="80" spans="2:6" x14ac:dyDescent="0.25">
      <c r="B80" s="17" t="s">
        <v>35</v>
      </c>
      <c r="C80" s="31">
        <v>500000</v>
      </c>
      <c r="D80" s="31">
        <v>1564439</v>
      </c>
      <c r="E80" s="31">
        <v>775426.49</v>
      </c>
      <c r="F80" s="59">
        <f t="shared" si="3"/>
        <v>0.4956578620195482</v>
      </c>
    </row>
    <row r="81" spans="2:6" x14ac:dyDescent="0.25">
      <c r="B81" s="17" t="s">
        <v>40</v>
      </c>
      <c r="C81" s="31">
        <v>0</v>
      </c>
      <c r="D81" s="31">
        <v>3938790</v>
      </c>
      <c r="E81" s="31">
        <v>2445098.87</v>
      </c>
      <c r="F81" s="59">
        <f t="shared" si="3"/>
        <v>0.62077411336984201</v>
      </c>
    </row>
    <row r="82" spans="2:6" x14ac:dyDescent="0.25">
      <c r="B82" s="17" t="s">
        <v>39</v>
      </c>
      <c r="C82" s="31">
        <v>0</v>
      </c>
      <c r="D82" s="31">
        <v>6000</v>
      </c>
      <c r="E82" s="31">
        <v>5500</v>
      </c>
      <c r="F82" s="59">
        <f t="shared" si="3"/>
        <v>0.91666666666666663</v>
      </c>
    </row>
    <row r="83" spans="2:6" x14ac:dyDescent="0.25">
      <c r="B83" s="17" t="s">
        <v>36</v>
      </c>
      <c r="C83" s="31">
        <v>0</v>
      </c>
      <c r="D83" s="31">
        <v>14122054</v>
      </c>
      <c r="E83" s="31">
        <v>5301994.6800000016</v>
      </c>
      <c r="F83" s="59">
        <f t="shared" si="3"/>
        <v>0.37544075953823725</v>
      </c>
    </row>
    <row r="84" spans="2:6" x14ac:dyDescent="0.25">
      <c r="B84" s="17" t="s">
        <v>37</v>
      </c>
      <c r="C84" s="31">
        <v>820440056</v>
      </c>
      <c r="D84" s="31">
        <v>744118885</v>
      </c>
      <c r="E84" s="31">
        <v>454781509.1500001</v>
      </c>
      <c r="F84" s="59">
        <f t="shared" si="3"/>
        <v>0.6111678097646992</v>
      </c>
    </row>
    <row r="85" spans="2:6" x14ac:dyDescent="0.25">
      <c r="B85" s="47" t="s">
        <v>3</v>
      </c>
      <c r="C85" s="48">
        <f>+C70+C68+C59+C48+C32+C23+C9</f>
        <v>8640608719</v>
      </c>
      <c r="D85" s="48">
        <f>+D70+D68+D59+D48+D32+D23+D9</f>
        <v>11812972053</v>
      </c>
      <c r="E85" s="48">
        <f>+E70+E68+E59+E48+E32+E23+E9</f>
        <v>8865836677.3500099</v>
      </c>
      <c r="F85" s="61">
        <f t="shared" si="3"/>
        <v>0.75051702802415921</v>
      </c>
    </row>
    <row r="86" spans="2:6" x14ac:dyDescent="0.2">
      <c r="B86" s="37" t="s">
        <v>42</v>
      </c>
      <c r="C86" s="21"/>
      <c r="D86" s="21"/>
      <c r="E86" s="21"/>
    </row>
    <row r="87" spans="2:6" x14ac:dyDescent="0.25">
      <c r="C87" s="21"/>
      <c r="D87" s="21"/>
      <c r="E87" s="21"/>
      <c r="F87" s="62"/>
    </row>
    <row r="88" spans="2:6" x14ac:dyDescent="0.25">
      <c r="C88" s="21"/>
      <c r="D88" s="21"/>
      <c r="E88" s="21"/>
    </row>
    <row r="89" spans="2:6" x14ac:dyDescent="0.25">
      <c r="D89" s="21"/>
      <c r="E89" s="21"/>
    </row>
  </sheetData>
  <mergeCells count="1">
    <mergeCell ref="B5:F5"/>
  </mergeCells>
  <pageMargins left="0.7" right="0.7" top="0.75" bottom="0.75" header="0.3" footer="0.3"/>
  <pageSetup paperSize="9" scale="6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F90"/>
  <sheetViews>
    <sheetView showGridLines="0" zoomScale="115" zoomScaleNormal="115" workbookViewId="0">
      <selection activeCell="B8" sqref="B8"/>
    </sheetView>
  </sheetViews>
  <sheetFormatPr baseColWidth="10" defaultRowHeight="15" x14ac:dyDescent="0.25"/>
  <cols>
    <col min="1" max="1" width="11.42578125" style="1"/>
    <col min="2" max="2" width="108" style="1" bestFit="1" customWidth="1"/>
    <col min="3" max="4" width="14.28515625" style="1" bestFit="1" customWidth="1"/>
    <col min="5" max="5" width="15.7109375" style="1" customWidth="1"/>
    <col min="6" max="6" width="12.28515625" style="1" customWidth="1"/>
    <col min="7" max="16384" width="11.42578125" style="1"/>
  </cols>
  <sheetData>
    <row r="5" spans="2:6" ht="43.5" customHeight="1" x14ac:dyDescent="0.25">
      <c r="B5" s="74" t="s">
        <v>43</v>
      </c>
      <c r="C5" s="74"/>
      <c r="D5" s="74"/>
      <c r="E5" s="74"/>
      <c r="F5" s="74"/>
    </row>
    <row r="7" spans="2:6" x14ac:dyDescent="0.25">
      <c r="E7" s="64"/>
      <c r="F7" s="65" t="s">
        <v>22</v>
      </c>
    </row>
    <row r="8" spans="2:6" ht="38.25" x14ac:dyDescent="0.25">
      <c r="B8" s="50" t="s">
        <v>4</v>
      </c>
      <c r="C8" s="50" t="s">
        <v>1</v>
      </c>
      <c r="D8" s="50" t="s">
        <v>2</v>
      </c>
      <c r="E8" s="52" t="s">
        <v>47</v>
      </c>
      <c r="F8" s="52" t="s">
        <v>5</v>
      </c>
    </row>
    <row r="9" spans="2:6" x14ac:dyDescent="0.25">
      <c r="B9" s="44" t="s">
        <v>20</v>
      </c>
      <c r="C9" s="45">
        <f>SUM(C10:C22)</f>
        <v>2947950443</v>
      </c>
      <c r="D9" s="45">
        <f>SUM(D10:D22)</f>
        <v>2840702357</v>
      </c>
      <c r="E9" s="45">
        <f>SUM(E10:E22)</f>
        <v>2189962153.0800023</v>
      </c>
      <c r="F9" s="46">
        <f>IF(E9=0,"0.0%",E9/D9)</f>
        <v>0.77092277819375998</v>
      </c>
    </row>
    <row r="10" spans="2:6" x14ac:dyDescent="0.25">
      <c r="B10" s="11" t="s">
        <v>26</v>
      </c>
      <c r="C10" s="27">
        <v>36181137</v>
      </c>
      <c r="D10" s="27">
        <v>38120980</v>
      </c>
      <c r="E10" s="27">
        <v>31182000.030000009</v>
      </c>
      <c r="F10" s="33">
        <f t="shared" ref="F10:F73" si="0">IF(E10=0,"0.0%",E10/D10)</f>
        <v>0.81797477478281011</v>
      </c>
    </row>
    <row r="11" spans="2:6" x14ac:dyDescent="0.25">
      <c r="B11" s="13" t="s">
        <v>27</v>
      </c>
      <c r="C11" s="28">
        <v>269058152</v>
      </c>
      <c r="D11" s="28">
        <v>285788141</v>
      </c>
      <c r="E11" s="28">
        <v>235327295.82999995</v>
      </c>
      <c r="F11" s="23">
        <f t="shared" si="0"/>
        <v>0.82343268340865117</v>
      </c>
    </row>
    <row r="12" spans="2:6" x14ac:dyDescent="0.25">
      <c r="B12" s="13" t="s">
        <v>28</v>
      </c>
      <c r="C12" s="28">
        <v>62847283</v>
      </c>
      <c r="D12" s="28">
        <v>65157169</v>
      </c>
      <c r="E12" s="28">
        <v>52749198.480000027</v>
      </c>
      <c r="F12" s="23">
        <f t="shared" si="0"/>
        <v>0.80956860602706704</v>
      </c>
    </row>
    <row r="13" spans="2:6" x14ac:dyDescent="0.25">
      <c r="B13" s="13" t="s">
        <v>29</v>
      </c>
      <c r="C13" s="28">
        <v>26952843</v>
      </c>
      <c r="D13" s="28">
        <v>28883112</v>
      </c>
      <c r="E13" s="28">
        <v>20104535.729999993</v>
      </c>
      <c r="F13" s="23">
        <f t="shared" si="0"/>
        <v>0.69606542847598951</v>
      </c>
    </row>
    <row r="14" spans="2:6" x14ac:dyDescent="0.25">
      <c r="B14" s="13" t="s">
        <v>30</v>
      </c>
      <c r="C14" s="28">
        <v>118097961</v>
      </c>
      <c r="D14" s="28">
        <v>121968346</v>
      </c>
      <c r="E14" s="28">
        <v>98917385.959999993</v>
      </c>
      <c r="F14" s="23">
        <f t="shared" si="0"/>
        <v>0.81100866908533786</v>
      </c>
    </row>
    <row r="15" spans="2:6" x14ac:dyDescent="0.25">
      <c r="B15" s="13" t="s">
        <v>31</v>
      </c>
      <c r="C15" s="28">
        <v>53414095</v>
      </c>
      <c r="D15" s="28">
        <v>57515072</v>
      </c>
      <c r="E15" s="28">
        <v>45425329.530000053</v>
      </c>
      <c r="F15" s="23">
        <f t="shared" si="0"/>
        <v>0.78979870754573778</v>
      </c>
    </row>
    <row r="16" spans="2:6" x14ac:dyDescent="0.25">
      <c r="B16" s="13" t="s">
        <v>32</v>
      </c>
      <c r="C16" s="28">
        <v>6689450</v>
      </c>
      <c r="D16" s="28">
        <v>6407749</v>
      </c>
      <c r="E16" s="28">
        <v>5161312.5699999994</v>
      </c>
      <c r="F16" s="23">
        <f t="shared" si="0"/>
        <v>0.80547982918806582</v>
      </c>
    </row>
    <row r="17" spans="2:6" x14ac:dyDescent="0.25">
      <c r="B17" s="13" t="s">
        <v>33</v>
      </c>
      <c r="C17" s="28">
        <v>222407242</v>
      </c>
      <c r="D17" s="28">
        <v>251654440</v>
      </c>
      <c r="E17" s="28">
        <v>204674323.62999997</v>
      </c>
      <c r="F17" s="23">
        <f t="shared" si="0"/>
        <v>0.81331497123595342</v>
      </c>
    </row>
    <row r="18" spans="2:6" x14ac:dyDescent="0.25">
      <c r="B18" s="13" t="s">
        <v>34</v>
      </c>
      <c r="C18" s="28">
        <v>30771269</v>
      </c>
      <c r="D18" s="28">
        <v>34049226</v>
      </c>
      <c r="E18" s="28">
        <v>26690521.979999997</v>
      </c>
      <c r="F18" s="23">
        <f t="shared" si="0"/>
        <v>0.7838804318195074</v>
      </c>
    </row>
    <row r="19" spans="2:6" x14ac:dyDescent="0.25">
      <c r="B19" s="13" t="s">
        <v>35</v>
      </c>
      <c r="C19" s="28">
        <v>39672426</v>
      </c>
      <c r="D19" s="28">
        <v>43033907</v>
      </c>
      <c r="E19" s="28">
        <v>34567867.839999996</v>
      </c>
      <c r="F19" s="23">
        <f t="shared" si="0"/>
        <v>0.80327049644830051</v>
      </c>
    </row>
    <row r="20" spans="2:6" x14ac:dyDescent="0.25">
      <c r="B20" s="13" t="s">
        <v>40</v>
      </c>
      <c r="C20" s="28">
        <v>111286962</v>
      </c>
      <c r="D20" s="28">
        <v>121492997</v>
      </c>
      <c r="E20" s="28">
        <v>97938299.289999992</v>
      </c>
      <c r="F20" s="23">
        <f t="shared" si="0"/>
        <v>0.80612300057097108</v>
      </c>
    </row>
    <row r="21" spans="2:6" x14ac:dyDescent="0.25">
      <c r="B21" s="13" t="s">
        <v>36</v>
      </c>
      <c r="C21" s="28">
        <v>1214157399</v>
      </c>
      <c r="D21" s="28">
        <v>1019255154</v>
      </c>
      <c r="E21" s="28">
        <v>735375651.55000079</v>
      </c>
      <c r="F21" s="23">
        <f t="shared" si="0"/>
        <v>0.72148337799820517</v>
      </c>
    </row>
    <row r="22" spans="2:6" x14ac:dyDescent="0.25">
      <c r="B22" s="13" t="s">
        <v>37</v>
      </c>
      <c r="C22" s="28">
        <v>756414224</v>
      </c>
      <c r="D22" s="28">
        <v>767376064</v>
      </c>
      <c r="E22" s="28">
        <v>601848430.66000164</v>
      </c>
      <c r="F22" s="23">
        <f t="shared" si="0"/>
        <v>0.78429398425958941</v>
      </c>
    </row>
    <row r="23" spans="2:6" x14ac:dyDescent="0.25">
      <c r="B23" s="44" t="s">
        <v>19</v>
      </c>
      <c r="C23" s="45">
        <f>SUM(C24:C34)</f>
        <v>148172601</v>
      </c>
      <c r="D23" s="45">
        <f>SUM(D24:D34)</f>
        <v>155395882</v>
      </c>
      <c r="E23" s="45">
        <f>SUM(E24:E34)</f>
        <v>125295002.27999999</v>
      </c>
      <c r="F23" s="46">
        <f t="shared" si="0"/>
        <v>0.80629551225816898</v>
      </c>
    </row>
    <row r="24" spans="2:6" x14ac:dyDescent="0.25">
      <c r="B24" s="13" t="s">
        <v>36</v>
      </c>
      <c r="C24" s="28">
        <v>3431431</v>
      </c>
      <c r="D24" s="28">
        <v>3497856</v>
      </c>
      <c r="E24" s="28">
        <v>228244.37</v>
      </c>
      <c r="F24" s="23">
        <f t="shared" si="0"/>
        <v>6.5252649051304568E-2</v>
      </c>
    </row>
    <row r="25" spans="2:6" x14ac:dyDescent="0.25">
      <c r="B25" s="13" t="s">
        <v>37</v>
      </c>
      <c r="C25" s="28">
        <v>144741170</v>
      </c>
      <c r="D25" s="28">
        <v>151898026</v>
      </c>
      <c r="E25" s="28">
        <v>125066757.90999998</v>
      </c>
      <c r="F25" s="23">
        <f t="shared" si="0"/>
        <v>0.82335999488235601</v>
      </c>
    </row>
    <row r="26" spans="2:6" hidden="1" x14ac:dyDescent="0.25">
      <c r="B26" s="13"/>
      <c r="C26" s="28"/>
      <c r="D26" s="28"/>
      <c r="E26" s="28"/>
      <c r="F26" s="23" t="str">
        <f t="shared" si="0"/>
        <v>0.0%</v>
      </c>
    </row>
    <row r="27" spans="2:6" hidden="1" x14ac:dyDescent="0.25">
      <c r="B27" s="13"/>
      <c r="C27" s="28"/>
      <c r="D27" s="28"/>
      <c r="E27" s="28"/>
      <c r="F27" s="23" t="str">
        <f t="shared" si="0"/>
        <v>0.0%</v>
      </c>
    </row>
    <row r="28" spans="2:6" hidden="1" x14ac:dyDescent="0.25">
      <c r="B28" s="13"/>
      <c r="C28" s="28"/>
      <c r="D28" s="28"/>
      <c r="E28" s="28"/>
      <c r="F28" s="23" t="str">
        <f t="shared" si="0"/>
        <v>0.0%</v>
      </c>
    </row>
    <row r="29" spans="2:6" hidden="1" x14ac:dyDescent="0.25">
      <c r="B29" s="13"/>
      <c r="C29" s="28"/>
      <c r="D29" s="28"/>
      <c r="E29" s="28"/>
      <c r="F29" s="23" t="str">
        <f t="shared" si="0"/>
        <v>0.0%</v>
      </c>
    </row>
    <row r="30" spans="2:6" hidden="1" x14ac:dyDescent="0.25">
      <c r="B30" s="13"/>
      <c r="C30" s="28"/>
      <c r="D30" s="28"/>
      <c r="E30" s="28"/>
      <c r="F30" s="23" t="str">
        <f t="shared" si="0"/>
        <v>0.0%</v>
      </c>
    </row>
    <row r="31" spans="2:6" hidden="1" x14ac:dyDescent="0.25">
      <c r="B31" s="13"/>
      <c r="C31" s="28"/>
      <c r="D31" s="28"/>
      <c r="E31" s="28"/>
      <c r="F31" s="23" t="str">
        <f t="shared" si="0"/>
        <v>0.0%</v>
      </c>
    </row>
    <row r="32" spans="2:6" hidden="1" x14ac:dyDescent="0.25">
      <c r="B32" s="13"/>
      <c r="C32" s="28"/>
      <c r="D32" s="28"/>
      <c r="E32" s="28"/>
      <c r="F32" s="23" t="str">
        <f t="shared" si="0"/>
        <v>0.0%</v>
      </c>
    </row>
    <row r="33" spans="2:6" hidden="1" x14ac:dyDescent="0.25">
      <c r="B33" s="13"/>
      <c r="C33" s="28"/>
      <c r="D33" s="28"/>
      <c r="E33" s="28"/>
      <c r="F33" s="23" t="str">
        <f t="shared" si="0"/>
        <v>0.0%</v>
      </c>
    </row>
    <row r="34" spans="2:6" hidden="1" x14ac:dyDescent="0.25">
      <c r="B34" s="13"/>
      <c r="C34" s="28"/>
      <c r="D34" s="28"/>
      <c r="E34" s="28"/>
      <c r="F34" s="23" t="str">
        <f t="shared" si="0"/>
        <v>0.0%</v>
      </c>
    </row>
    <row r="35" spans="2:6" x14ac:dyDescent="0.25">
      <c r="B35" s="44" t="s">
        <v>18</v>
      </c>
      <c r="C35" s="45">
        <f>SUM(C36:C49)</f>
        <v>2172186351</v>
      </c>
      <c r="D35" s="45">
        <f t="shared" ref="D35:E35" si="1">SUM(D36:D49)</f>
        <v>4291746587</v>
      </c>
      <c r="E35" s="45">
        <f t="shared" si="1"/>
        <v>3264279390.1200066</v>
      </c>
      <c r="F35" s="46">
        <f t="shared" si="0"/>
        <v>0.76059462597529326</v>
      </c>
    </row>
    <row r="36" spans="2:6" x14ac:dyDescent="0.25">
      <c r="B36" s="38" t="s">
        <v>26</v>
      </c>
      <c r="C36" s="12">
        <v>26262582</v>
      </c>
      <c r="D36" s="12">
        <v>27139034</v>
      </c>
      <c r="E36" s="12">
        <v>15343744.859999994</v>
      </c>
      <c r="F36" s="33">
        <f t="shared" si="0"/>
        <v>0.56537549788986574</v>
      </c>
    </row>
    <row r="37" spans="2:6" x14ac:dyDescent="0.25">
      <c r="B37" s="39" t="s">
        <v>27</v>
      </c>
      <c r="C37" s="40">
        <v>73296760</v>
      </c>
      <c r="D37" s="40">
        <v>90141871</v>
      </c>
      <c r="E37" s="40">
        <v>70384373.390000075</v>
      </c>
      <c r="F37" s="23">
        <f t="shared" si="0"/>
        <v>0.78081775549123089</v>
      </c>
    </row>
    <row r="38" spans="2:6" x14ac:dyDescent="0.25">
      <c r="B38" s="39" t="s">
        <v>28</v>
      </c>
      <c r="C38" s="40">
        <v>59411022</v>
      </c>
      <c r="D38" s="40">
        <v>112580351</v>
      </c>
      <c r="E38" s="40">
        <v>75043151.660000086</v>
      </c>
      <c r="F38" s="23">
        <f t="shared" si="0"/>
        <v>0.66657414898271272</v>
      </c>
    </row>
    <row r="39" spans="2:6" x14ac:dyDescent="0.25">
      <c r="B39" s="39" t="s">
        <v>29</v>
      </c>
      <c r="C39" s="40">
        <v>31238585</v>
      </c>
      <c r="D39" s="40">
        <v>24348944</v>
      </c>
      <c r="E39" s="40">
        <v>16326257.600000005</v>
      </c>
      <c r="F39" s="23">
        <f t="shared" si="0"/>
        <v>0.67051193678050292</v>
      </c>
    </row>
    <row r="40" spans="2:6" x14ac:dyDescent="0.25">
      <c r="B40" s="39" t="s">
        <v>30</v>
      </c>
      <c r="C40" s="40">
        <v>31247391</v>
      </c>
      <c r="D40" s="40">
        <v>40516352</v>
      </c>
      <c r="E40" s="40">
        <v>28911208.159999993</v>
      </c>
      <c r="F40" s="23">
        <f t="shared" si="0"/>
        <v>0.71356888596485668</v>
      </c>
    </row>
    <row r="41" spans="2:6" x14ac:dyDescent="0.25">
      <c r="B41" s="39" t="s">
        <v>31</v>
      </c>
      <c r="C41" s="40">
        <v>35875895</v>
      </c>
      <c r="D41" s="40">
        <v>118042384</v>
      </c>
      <c r="E41" s="40">
        <v>42788201.499999993</v>
      </c>
      <c r="F41" s="23">
        <f t="shared" si="0"/>
        <v>0.36248167861469144</v>
      </c>
    </row>
    <row r="42" spans="2:6" x14ac:dyDescent="0.25">
      <c r="B42" s="39" t="s">
        <v>32</v>
      </c>
      <c r="C42" s="40">
        <v>31855561</v>
      </c>
      <c r="D42" s="40">
        <v>25224013</v>
      </c>
      <c r="E42" s="40">
        <v>13108217.209999995</v>
      </c>
      <c r="F42" s="23">
        <f t="shared" si="0"/>
        <v>0.51967215565580283</v>
      </c>
    </row>
    <row r="43" spans="2:6" x14ac:dyDescent="0.25">
      <c r="B43" s="39" t="s">
        <v>33</v>
      </c>
      <c r="C43" s="40">
        <v>44029494</v>
      </c>
      <c r="D43" s="40">
        <v>54992833</v>
      </c>
      <c r="E43" s="40">
        <v>39882296.30999998</v>
      </c>
      <c r="F43" s="23">
        <f t="shared" si="0"/>
        <v>0.7252271638742448</v>
      </c>
    </row>
    <row r="44" spans="2:6" x14ac:dyDescent="0.25">
      <c r="B44" s="39" t="s">
        <v>34</v>
      </c>
      <c r="C44" s="40">
        <v>13368393</v>
      </c>
      <c r="D44" s="40">
        <v>17531519</v>
      </c>
      <c r="E44" s="40">
        <v>12950013.249999996</v>
      </c>
      <c r="F44" s="23">
        <f t="shared" si="0"/>
        <v>0.73867034853055213</v>
      </c>
    </row>
    <row r="45" spans="2:6" x14ac:dyDescent="0.25">
      <c r="B45" s="39" t="s">
        <v>35</v>
      </c>
      <c r="C45" s="40">
        <v>67552750</v>
      </c>
      <c r="D45" s="40">
        <v>67073713</v>
      </c>
      <c r="E45" s="40">
        <v>38017796.550000012</v>
      </c>
      <c r="F45" s="23">
        <f t="shared" si="0"/>
        <v>0.56680620245370961</v>
      </c>
    </row>
    <row r="46" spans="2:6" x14ac:dyDescent="0.25">
      <c r="B46" s="39" t="s">
        <v>40</v>
      </c>
      <c r="C46" s="40">
        <v>107239238</v>
      </c>
      <c r="D46" s="40">
        <v>67265418</v>
      </c>
      <c r="E46" s="40">
        <v>58603534.369999982</v>
      </c>
      <c r="F46" s="23">
        <f t="shared" si="0"/>
        <v>0.87122827914337764</v>
      </c>
    </row>
    <row r="47" spans="2:6" x14ac:dyDescent="0.25">
      <c r="B47" s="39" t="s">
        <v>39</v>
      </c>
      <c r="C47" s="40">
        <v>809881</v>
      </c>
      <c r="D47" s="40">
        <v>817054</v>
      </c>
      <c r="E47" s="40">
        <v>644105.07000000007</v>
      </c>
      <c r="F47" s="23">
        <f t="shared" si="0"/>
        <v>0.78832619386233971</v>
      </c>
    </row>
    <row r="48" spans="2:6" x14ac:dyDescent="0.25">
      <c r="B48" s="39" t="s">
        <v>36</v>
      </c>
      <c r="C48" s="40">
        <v>625540514</v>
      </c>
      <c r="D48" s="40">
        <v>603877950</v>
      </c>
      <c r="E48" s="40">
        <v>468358279.51000047</v>
      </c>
      <c r="F48" s="23">
        <f t="shared" si="0"/>
        <v>0.77558433705022756</v>
      </c>
    </row>
    <row r="49" spans="2:6" x14ac:dyDescent="0.25">
      <c r="B49" s="41" t="s">
        <v>37</v>
      </c>
      <c r="C49" s="15">
        <v>1024458285</v>
      </c>
      <c r="D49" s="15">
        <v>3042195151</v>
      </c>
      <c r="E49" s="15">
        <v>2383918210.680006</v>
      </c>
      <c r="F49" s="34">
        <f t="shared" si="0"/>
        <v>0.78361778004162164</v>
      </c>
    </row>
    <row r="50" spans="2:6" x14ac:dyDescent="0.25">
      <c r="B50" s="44" t="s">
        <v>17</v>
      </c>
      <c r="C50" s="45">
        <f>SUM(C51:C60)</f>
        <v>1325440155</v>
      </c>
      <c r="D50" s="45">
        <f>SUM(D51:D60)</f>
        <v>444955938</v>
      </c>
      <c r="E50" s="45">
        <f>SUM(E51:E60)</f>
        <v>357920459.34000003</v>
      </c>
      <c r="F50" s="46">
        <f t="shared" si="0"/>
        <v>0.8043952867530898</v>
      </c>
    </row>
    <row r="51" spans="2:6" x14ac:dyDescent="0.25">
      <c r="B51" s="13" t="s">
        <v>27</v>
      </c>
      <c r="C51" s="28">
        <v>19875268</v>
      </c>
      <c r="D51" s="28">
        <v>11757947</v>
      </c>
      <c r="E51" s="28">
        <v>254210</v>
      </c>
      <c r="F51" s="23">
        <f t="shared" si="0"/>
        <v>2.1620270953764294E-2</v>
      </c>
    </row>
    <row r="52" spans="2:6" x14ac:dyDescent="0.25">
      <c r="B52" s="13" t="s">
        <v>28</v>
      </c>
      <c r="C52" s="28">
        <v>0</v>
      </c>
      <c r="D52" s="28">
        <v>6125935</v>
      </c>
      <c r="E52" s="28">
        <v>2873058.64</v>
      </c>
      <c r="F52" s="23">
        <f t="shared" si="0"/>
        <v>0.46899920420311353</v>
      </c>
    </row>
    <row r="53" spans="2:6" x14ac:dyDescent="0.25">
      <c r="B53" s="13" t="s">
        <v>29</v>
      </c>
      <c r="C53" s="28">
        <v>12000000</v>
      </c>
      <c r="D53" s="28">
        <v>5811499</v>
      </c>
      <c r="E53" s="28">
        <v>59140.350000000006</v>
      </c>
      <c r="F53" s="23">
        <f t="shared" si="0"/>
        <v>1.017643640651061E-2</v>
      </c>
    </row>
    <row r="54" spans="2:6" x14ac:dyDescent="0.25">
      <c r="B54" s="13" t="s">
        <v>31</v>
      </c>
      <c r="C54" s="28">
        <v>20000000</v>
      </c>
      <c r="D54" s="28">
        <v>0</v>
      </c>
      <c r="E54" s="28">
        <v>0</v>
      </c>
      <c r="F54" s="23" t="str">
        <f t="shared" si="0"/>
        <v>0.0%</v>
      </c>
    </row>
    <row r="55" spans="2:6" x14ac:dyDescent="0.25">
      <c r="B55" s="13" t="s">
        <v>35</v>
      </c>
      <c r="C55" s="28">
        <v>60785355</v>
      </c>
      <c r="D55" s="28">
        <v>15413988</v>
      </c>
      <c r="E55" s="28">
        <v>0</v>
      </c>
      <c r="F55" s="23" t="str">
        <f t="shared" si="0"/>
        <v>0.0%</v>
      </c>
    </row>
    <row r="56" spans="2:6" x14ac:dyDescent="0.25">
      <c r="B56" s="13" t="s">
        <v>40</v>
      </c>
      <c r="C56" s="28">
        <v>262912696</v>
      </c>
      <c r="D56" s="28">
        <v>302981623</v>
      </c>
      <c r="E56" s="28">
        <v>298296029.30000001</v>
      </c>
      <c r="F56" s="23">
        <f t="shared" si="0"/>
        <v>0.98453505643805994</v>
      </c>
    </row>
    <row r="57" spans="2:6" x14ac:dyDescent="0.25">
      <c r="B57" s="13" t="s">
        <v>36</v>
      </c>
      <c r="C57" s="28">
        <v>665178436</v>
      </c>
      <c r="D57" s="28">
        <v>3042208</v>
      </c>
      <c r="E57" s="28">
        <v>879053</v>
      </c>
      <c r="F57" s="23">
        <f t="shared" si="0"/>
        <v>0.28895230043442133</v>
      </c>
    </row>
    <row r="58" spans="2:6" x14ac:dyDescent="0.25">
      <c r="B58" s="13" t="s">
        <v>37</v>
      </c>
      <c r="C58" s="28">
        <v>284688400</v>
      </c>
      <c r="D58" s="28">
        <v>99822738</v>
      </c>
      <c r="E58" s="28">
        <v>55558968.049999997</v>
      </c>
      <c r="F58" s="23">
        <f t="shared" si="0"/>
        <v>0.55657627874322579</v>
      </c>
    </row>
    <row r="59" spans="2:6" hidden="1" x14ac:dyDescent="0.25">
      <c r="B59" s="13"/>
      <c r="C59" s="28"/>
      <c r="D59" s="28"/>
      <c r="E59" s="28"/>
      <c r="F59" s="23" t="str">
        <f t="shared" si="0"/>
        <v>0.0%</v>
      </c>
    </row>
    <row r="60" spans="2:6" hidden="1" x14ac:dyDescent="0.25">
      <c r="B60" s="13"/>
      <c r="C60" s="28"/>
      <c r="D60" s="28"/>
      <c r="E60" s="28"/>
      <c r="F60" s="23" t="str">
        <f t="shared" si="0"/>
        <v>0.0%</v>
      </c>
    </row>
    <row r="61" spans="2:6" x14ac:dyDescent="0.25">
      <c r="B61" s="44" t="s">
        <v>16</v>
      </c>
      <c r="C61" s="45">
        <f>+SUM(C62:C71)</f>
        <v>108799867</v>
      </c>
      <c r="D61" s="45">
        <f>+SUM(D62:D71)</f>
        <v>391105690</v>
      </c>
      <c r="E61" s="45">
        <f>+SUM(E62:E71)</f>
        <v>318006380.44999993</v>
      </c>
      <c r="F61" s="46">
        <f t="shared" si="0"/>
        <v>0.81309576562284203</v>
      </c>
    </row>
    <row r="62" spans="2:6" x14ac:dyDescent="0.25">
      <c r="B62" s="11" t="s">
        <v>26</v>
      </c>
      <c r="C62" s="27">
        <v>37000</v>
      </c>
      <c r="D62" s="27">
        <v>0</v>
      </c>
      <c r="E62" s="27">
        <v>0</v>
      </c>
      <c r="F62" s="33" t="str">
        <f t="shared" si="0"/>
        <v>0.0%</v>
      </c>
    </row>
    <row r="63" spans="2:6" x14ac:dyDescent="0.25">
      <c r="B63" s="13" t="s">
        <v>27</v>
      </c>
      <c r="C63" s="28">
        <v>124732</v>
      </c>
      <c r="D63" s="28">
        <v>138392</v>
      </c>
      <c r="E63" s="28">
        <v>138392</v>
      </c>
      <c r="F63" s="23">
        <f t="shared" si="0"/>
        <v>1</v>
      </c>
    </row>
    <row r="64" spans="2:6" x14ac:dyDescent="0.25">
      <c r="B64" s="13" t="s">
        <v>28</v>
      </c>
      <c r="C64" s="28">
        <v>5500000</v>
      </c>
      <c r="D64" s="28">
        <v>2365016</v>
      </c>
      <c r="E64" s="28">
        <v>2336170</v>
      </c>
      <c r="F64" s="23">
        <f t="shared" si="0"/>
        <v>0.98780304234728222</v>
      </c>
    </row>
    <row r="65" spans="2:6" x14ac:dyDescent="0.25">
      <c r="B65" s="13" t="s">
        <v>29</v>
      </c>
      <c r="C65" s="28">
        <v>128000</v>
      </c>
      <c r="D65" s="28">
        <v>711123</v>
      </c>
      <c r="E65" s="28">
        <v>651962</v>
      </c>
      <c r="F65" s="23">
        <f t="shared" si="0"/>
        <v>0.9168062346457645</v>
      </c>
    </row>
    <row r="66" spans="2:6" x14ac:dyDescent="0.25">
      <c r="B66" s="13" t="s">
        <v>31</v>
      </c>
      <c r="C66" s="28">
        <v>1372000</v>
      </c>
      <c r="D66" s="28">
        <v>567962</v>
      </c>
      <c r="E66" s="28">
        <v>446085</v>
      </c>
      <c r="F66" s="23">
        <f t="shared" si="0"/>
        <v>0.78541346075969876</v>
      </c>
    </row>
    <row r="67" spans="2:6" x14ac:dyDescent="0.25">
      <c r="B67" s="13" t="s">
        <v>33</v>
      </c>
      <c r="C67" s="28">
        <v>0</v>
      </c>
      <c r="D67" s="28">
        <v>0</v>
      </c>
      <c r="E67" s="28">
        <v>0</v>
      </c>
      <c r="F67" s="23" t="str">
        <f t="shared" si="0"/>
        <v>0.0%</v>
      </c>
    </row>
    <row r="68" spans="2:6" x14ac:dyDescent="0.25">
      <c r="B68" s="13" t="s">
        <v>35</v>
      </c>
      <c r="C68" s="28">
        <v>0</v>
      </c>
      <c r="D68" s="28">
        <v>0</v>
      </c>
      <c r="E68" s="28">
        <v>0</v>
      </c>
      <c r="F68" s="23" t="str">
        <f t="shared" si="0"/>
        <v>0.0%</v>
      </c>
    </row>
    <row r="69" spans="2:6" x14ac:dyDescent="0.25">
      <c r="B69" s="13" t="s">
        <v>40</v>
      </c>
      <c r="C69" s="28">
        <v>44055701</v>
      </c>
      <c r="D69" s="28">
        <v>33371666</v>
      </c>
      <c r="E69" s="28">
        <v>33365602</v>
      </c>
      <c r="F69" s="23">
        <f t="shared" si="0"/>
        <v>0.99981828896405711</v>
      </c>
    </row>
    <row r="70" spans="2:6" x14ac:dyDescent="0.25">
      <c r="B70" s="13" t="s">
        <v>36</v>
      </c>
      <c r="C70" s="28">
        <v>2687334</v>
      </c>
      <c r="D70" s="28">
        <v>3312242</v>
      </c>
      <c r="E70" s="28">
        <v>2695748.3899999997</v>
      </c>
      <c r="F70" s="23">
        <f t="shared" si="0"/>
        <v>0.81387422476980842</v>
      </c>
    </row>
    <row r="71" spans="2:6" ht="16.5" customHeight="1" x14ac:dyDescent="0.25">
      <c r="B71" s="13" t="s">
        <v>37</v>
      </c>
      <c r="C71" s="28">
        <v>54895100</v>
      </c>
      <c r="D71" s="28">
        <v>350639289</v>
      </c>
      <c r="E71" s="28">
        <v>278372421.05999994</v>
      </c>
      <c r="F71" s="23">
        <f t="shared" si="0"/>
        <v>0.79389968492663676</v>
      </c>
    </row>
    <row r="72" spans="2:6" hidden="1" x14ac:dyDescent="0.25">
      <c r="B72" s="44" t="s">
        <v>23</v>
      </c>
      <c r="C72" s="45">
        <f>+C73</f>
        <v>0</v>
      </c>
      <c r="D72" s="45">
        <f t="shared" ref="D72:E72" si="2">+D73</f>
        <v>0</v>
      </c>
      <c r="E72" s="45">
        <f t="shared" si="2"/>
        <v>0</v>
      </c>
      <c r="F72" s="46" t="str">
        <f t="shared" si="0"/>
        <v>0.0%</v>
      </c>
    </row>
    <row r="73" spans="2:6" hidden="1" x14ac:dyDescent="0.25">
      <c r="B73" s="17"/>
      <c r="C73" s="30"/>
      <c r="D73" s="30"/>
      <c r="E73" s="30"/>
      <c r="F73" s="33" t="str">
        <f t="shared" si="0"/>
        <v>0.0%</v>
      </c>
    </row>
    <row r="74" spans="2:6" x14ac:dyDescent="0.25">
      <c r="B74" s="44" t="s">
        <v>15</v>
      </c>
      <c r="C74" s="45">
        <f>+SUM(C75:C88)</f>
        <v>593759931</v>
      </c>
      <c r="D74" s="45">
        <f>+SUM(D75:D88)</f>
        <v>523008818</v>
      </c>
      <c r="E74" s="45">
        <f>+SUM(E75:E88)</f>
        <v>277171973.45000005</v>
      </c>
      <c r="F74" s="46">
        <f t="shared" ref="F74:F89" si="3">IF(E74=0,"0.0%",E74/D74)</f>
        <v>0.52995659711802423</v>
      </c>
    </row>
    <row r="75" spans="2:6" x14ac:dyDescent="0.25">
      <c r="B75" s="11" t="s">
        <v>26</v>
      </c>
      <c r="C75" s="27">
        <v>15044270</v>
      </c>
      <c r="D75" s="27">
        <v>197212</v>
      </c>
      <c r="E75" s="27">
        <v>92776.74</v>
      </c>
      <c r="F75" s="33">
        <f t="shared" si="3"/>
        <v>0.47044165669431881</v>
      </c>
    </row>
    <row r="76" spans="2:6" x14ac:dyDescent="0.25">
      <c r="B76" s="13" t="s">
        <v>27</v>
      </c>
      <c r="C76" s="28">
        <v>236193378</v>
      </c>
      <c r="D76" s="28">
        <v>111968909</v>
      </c>
      <c r="E76" s="28">
        <v>42258250</v>
      </c>
      <c r="F76" s="23">
        <f t="shared" si="3"/>
        <v>0.3774105720722884</v>
      </c>
    </row>
    <row r="77" spans="2:6" x14ac:dyDescent="0.25">
      <c r="B77" s="13" t="s">
        <v>28</v>
      </c>
      <c r="C77" s="28">
        <v>0</v>
      </c>
      <c r="D77" s="28">
        <v>828138</v>
      </c>
      <c r="E77" s="28">
        <v>542482.04</v>
      </c>
      <c r="F77" s="23">
        <f t="shared" si="3"/>
        <v>0.65506236883224778</v>
      </c>
    </row>
    <row r="78" spans="2:6" x14ac:dyDescent="0.25">
      <c r="B78" s="13" t="s">
        <v>29</v>
      </c>
      <c r="C78" s="28">
        <v>4823573</v>
      </c>
      <c r="D78" s="28">
        <v>39182</v>
      </c>
      <c r="E78" s="28">
        <v>14692.8</v>
      </c>
      <c r="F78" s="23">
        <f t="shared" si="3"/>
        <v>0.37498851513450054</v>
      </c>
    </row>
    <row r="79" spans="2:6" x14ac:dyDescent="0.25">
      <c r="B79" s="13" t="s">
        <v>30</v>
      </c>
      <c r="C79" s="28">
        <v>0</v>
      </c>
      <c r="D79" s="28">
        <v>2435191</v>
      </c>
      <c r="E79" s="28">
        <v>864529.33</v>
      </c>
      <c r="F79" s="23">
        <f t="shared" si="3"/>
        <v>0.3550149988235009</v>
      </c>
    </row>
    <row r="80" spans="2:6" x14ac:dyDescent="0.25">
      <c r="B80" s="13" t="s">
        <v>31</v>
      </c>
      <c r="C80" s="28">
        <v>0</v>
      </c>
      <c r="D80" s="28">
        <v>12234721</v>
      </c>
      <c r="E80" s="28">
        <v>5098075.75</v>
      </c>
      <c r="F80" s="23">
        <f t="shared" si="3"/>
        <v>0.41668917092592467</v>
      </c>
    </row>
    <row r="81" spans="2:6" x14ac:dyDescent="0.25">
      <c r="B81" s="13" t="s">
        <v>32</v>
      </c>
      <c r="C81" s="28">
        <v>0</v>
      </c>
      <c r="D81" s="28">
        <v>3631002</v>
      </c>
      <c r="E81" s="28">
        <v>1661787.48</v>
      </c>
      <c r="F81" s="23">
        <f t="shared" si="3"/>
        <v>0.45766636316917481</v>
      </c>
    </row>
    <row r="82" spans="2:6" x14ac:dyDescent="0.25">
      <c r="B82" s="13" t="s">
        <v>33</v>
      </c>
      <c r="C82" s="28">
        <v>0</v>
      </c>
      <c r="D82" s="28">
        <v>1063672</v>
      </c>
      <c r="E82" s="28">
        <v>409716.30999999994</v>
      </c>
      <c r="F82" s="23">
        <f t="shared" si="3"/>
        <v>0.3851904628494498</v>
      </c>
    </row>
    <row r="83" spans="2:6" x14ac:dyDescent="0.25">
      <c r="B83" s="13" t="s">
        <v>34</v>
      </c>
      <c r="C83" s="28">
        <v>0</v>
      </c>
      <c r="D83" s="28">
        <v>350810</v>
      </c>
      <c r="E83" s="28">
        <v>89697.21</v>
      </c>
      <c r="F83" s="23">
        <f t="shared" si="3"/>
        <v>0.25568601237136912</v>
      </c>
    </row>
    <row r="84" spans="2:6" x14ac:dyDescent="0.25">
      <c r="B84" s="13" t="s">
        <v>35</v>
      </c>
      <c r="C84" s="28">
        <v>500000</v>
      </c>
      <c r="D84" s="28">
        <v>1390539</v>
      </c>
      <c r="E84" s="28">
        <v>693858.17</v>
      </c>
      <c r="F84" s="23">
        <f t="shared" si="3"/>
        <v>0.49898504824388246</v>
      </c>
    </row>
    <row r="85" spans="2:6" x14ac:dyDescent="0.25">
      <c r="B85" s="13" t="s">
        <v>40</v>
      </c>
      <c r="C85" s="28">
        <v>0</v>
      </c>
      <c r="D85" s="28">
        <v>284203</v>
      </c>
      <c r="E85" s="28">
        <v>118673.74999999999</v>
      </c>
      <c r="F85" s="23">
        <f t="shared" si="3"/>
        <v>0.4175668448257055</v>
      </c>
    </row>
    <row r="86" spans="2:6" x14ac:dyDescent="0.25">
      <c r="B86" s="13" t="s">
        <v>39</v>
      </c>
      <c r="C86" s="28">
        <v>0</v>
      </c>
      <c r="D86" s="28">
        <v>6000</v>
      </c>
      <c r="E86" s="28">
        <v>5500</v>
      </c>
      <c r="F86" s="23">
        <f t="shared" si="3"/>
        <v>0.91666666666666663</v>
      </c>
    </row>
    <row r="87" spans="2:6" x14ac:dyDescent="0.25">
      <c r="B87" s="13" t="s">
        <v>36</v>
      </c>
      <c r="C87" s="28">
        <v>0</v>
      </c>
      <c r="D87" s="28">
        <v>6886382</v>
      </c>
      <c r="E87" s="28">
        <v>3334778.2399999993</v>
      </c>
      <c r="F87" s="23">
        <f t="shared" si="3"/>
        <v>0.48425693491880051</v>
      </c>
    </row>
    <row r="88" spans="2:6" x14ac:dyDescent="0.25">
      <c r="B88" s="13" t="s">
        <v>37</v>
      </c>
      <c r="C88" s="28">
        <v>337198710</v>
      </c>
      <c r="D88" s="28">
        <v>381692857</v>
      </c>
      <c r="E88" s="28">
        <v>221987155.63000003</v>
      </c>
      <c r="F88" s="23">
        <f t="shared" si="3"/>
        <v>0.58158582629697997</v>
      </c>
    </row>
    <row r="89" spans="2:6" x14ac:dyDescent="0.25">
      <c r="B89" s="47" t="s">
        <v>3</v>
      </c>
      <c r="C89" s="48">
        <f>+C74+C72+C61+C50+C35+C23+C9</f>
        <v>7296309348</v>
      </c>
      <c r="D89" s="48">
        <f>+D74+D72+D61+D50+D35+D23+D9</f>
        <v>8646915272</v>
      </c>
      <c r="E89" s="48">
        <f>+E74+E72+E61+E50+E35+E23+E9</f>
        <v>6532635358.7200089</v>
      </c>
      <c r="F89" s="49">
        <f t="shared" si="3"/>
        <v>0.75548737939802135</v>
      </c>
    </row>
    <row r="90" spans="2:6" x14ac:dyDescent="0.2">
      <c r="B90" s="37" t="s">
        <v>42</v>
      </c>
      <c r="C90" s="9"/>
      <c r="D90" s="9"/>
      <c r="E90" s="9"/>
    </row>
  </sheetData>
  <mergeCells count="1">
    <mergeCell ref="B5:F5"/>
  </mergeCells>
  <pageMargins left="0.7" right="0.7" top="0.75" bottom="0.75" header="0.3" footer="0.3"/>
  <pageSetup paperSize="9" scale="6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F47"/>
  <sheetViews>
    <sheetView showGridLines="0" zoomScale="120" zoomScaleNormal="120" workbookViewId="0">
      <selection activeCell="B8" sqref="B8"/>
    </sheetView>
  </sheetViews>
  <sheetFormatPr baseColWidth="10" defaultRowHeight="15" x14ac:dyDescent="0.25"/>
  <cols>
    <col min="2" max="2" width="108" bestFit="1" customWidth="1"/>
    <col min="3" max="4" width="12.7109375" bestFit="1" customWidth="1"/>
    <col min="5" max="5" width="15.7109375" customWidth="1"/>
    <col min="6" max="6" width="12.28515625" customWidth="1"/>
  </cols>
  <sheetData>
    <row r="5" spans="2:6" ht="52.5" customHeight="1" x14ac:dyDescent="0.25">
      <c r="B5" s="74" t="s">
        <v>44</v>
      </c>
      <c r="C5" s="74"/>
      <c r="D5" s="74"/>
      <c r="E5" s="74"/>
      <c r="F5" s="74"/>
    </row>
    <row r="7" spans="2:6" x14ac:dyDescent="0.25">
      <c r="E7" s="63"/>
      <c r="F7" s="65" t="s">
        <v>22</v>
      </c>
    </row>
    <row r="8" spans="2:6" ht="38.25" x14ac:dyDescent="0.25">
      <c r="B8" s="50" t="s">
        <v>4</v>
      </c>
      <c r="C8" s="50" t="s">
        <v>1</v>
      </c>
      <c r="D8" s="50" t="s">
        <v>2</v>
      </c>
      <c r="E8" s="52" t="s">
        <v>47</v>
      </c>
      <c r="F8" s="52" t="s">
        <v>5</v>
      </c>
    </row>
    <row r="9" spans="2:6" x14ac:dyDescent="0.25">
      <c r="B9" s="44" t="s">
        <v>20</v>
      </c>
      <c r="C9" s="45">
        <f>SUM(C10:C12)</f>
        <v>213204</v>
      </c>
      <c r="D9" s="45">
        <f>SUM(D10:D12)</f>
        <v>304764</v>
      </c>
      <c r="E9" s="45">
        <f>SUM(E10:E12)</f>
        <v>105454</v>
      </c>
      <c r="F9" s="46">
        <f>IF(D9=0,"%",E9/D9)</f>
        <v>0.34601855862240949</v>
      </c>
    </row>
    <row r="10" spans="2:6" x14ac:dyDescent="0.25">
      <c r="B10" s="11" t="s">
        <v>33</v>
      </c>
      <c r="C10" s="27">
        <v>172906</v>
      </c>
      <c r="D10" s="27">
        <v>172906</v>
      </c>
      <c r="E10" s="27">
        <v>25746</v>
      </c>
      <c r="F10" s="35">
        <f t="shared" ref="F10:F46" si="0">IF(D10=0,"%",E10/D10)</f>
        <v>0.14890171538292482</v>
      </c>
    </row>
    <row r="11" spans="2:6" x14ac:dyDescent="0.25">
      <c r="B11" s="13" t="s">
        <v>36</v>
      </c>
      <c r="C11" s="28">
        <v>0</v>
      </c>
      <c r="D11" s="28">
        <v>91560</v>
      </c>
      <c r="E11" s="28">
        <v>53410</v>
      </c>
      <c r="F11" s="35">
        <f t="shared" si="0"/>
        <v>0.58333333333333337</v>
      </c>
    </row>
    <row r="12" spans="2:6" x14ac:dyDescent="0.25">
      <c r="B12" s="13" t="s">
        <v>37</v>
      </c>
      <c r="C12" s="28">
        <v>40298</v>
      </c>
      <c r="D12" s="28">
        <v>40298</v>
      </c>
      <c r="E12" s="28">
        <v>26298</v>
      </c>
      <c r="F12" s="35">
        <f t="shared" si="0"/>
        <v>0.65258821777755716</v>
      </c>
    </row>
    <row r="13" spans="2:6" x14ac:dyDescent="0.25">
      <c r="B13" s="44" t="s">
        <v>19</v>
      </c>
      <c r="C13" s="45">
        <f>SUM(C14:C14)</f>
        <v>3000</v>
      </c>
      <c r="D13" s="45">
        <f>SUM(D14:D14)</f>
        <v>3000</v>
      </c>
      <c r="E13" s="45">
        <f>SUM(E14:E14)</f>
        <v>0</v>
      </c>
      <c r="F13" s="46">
        <f t="shared" si="0"/>
        <v>0</v>
      </c>
    </row>
    <row r="14" spans="2:6" x14ac:dyDescent="0.25">
      <c r="B14" s="22" t="s">
        <v>36</v>
      </c>
      <c r="C14" s="27">
        <v>3000</v>
      </c>
      <c r="D14" s="27">
        <v>3000</v>
      </c>
      <c r="E14" s="27">
        <v>0</v>
      </c>
      <c r="F14" s="24">
        <f t="shared" si="0"/>
        <v>0</v>
      </c>
    </row>
    <row r="15" spans="2:6" x14ac:dyDescent="0.25">
      <c r="B15" s="44" t="s">
        <v>18</v>
      </c>
      <c r="C15" s="45">
        <f>+SUM(C16:C28)</f>
        <v>174065973</v>
      </c>
      <c r="D15" s="45">
        <f>+SUM(D16:D28)</f>
        <v>236669903</v>
      </c>
      <c r="E15" s="45">
        <f>+SUM(E16:E28)</f>
        <v>126575077.66000007</v>
      </c>
      <c r="F15" s="46">
        <f t="shared" si="0"/>
        <v>0.53481695836922738</v>
      </c>
    </row>
    <row r="16" spans="2:6" x14ac:dyDescent="0.25">
      <c r="B16" s="11" t="s">
        <v>26</v>
      </c>
      <c r="C16" s="27">
        <v>22400</v>
      </c>
      <c r="D16" s="27">
        <v>22400</v>
      </c>
      <c r="E16" s="27">
        <v>8136</v>
      </c>
      <c r="F16" s="24">
        <f t="shared" si="0"/>
        <v>0.36321428571428571</v>
      </c>
    </row>
    <row r="17" spans="2:6" x14ac:dyDescent="0.25">
      <c r="B17" s="13" t="s">
        <v>27</v>
      </c>
      <c r="C17" s="28">
        <v>62751</v>
      </c>
      <c r="D17" s="28">
        <v>225691</v>
      </c>
      <c r="E17" s="28">
        <v>124640.44999999998</v>
      </c>
      <c r="F17" s="35">
        <f t="shared" si="0"/>
        <v>0.55226149912934053</v>
      </c>
    </row>
    <row r="18" spans="2:6" x14ac:dyDescent="0.25">
      <c r="B18" s="13" t="s">
        <v>28</v>
      </c>
      <c r="C18" s="28">
        <v>19500</v>
      </c>
      <c r="D18" s="28">
        <v>2478427</v>
      </c>
      <c r="E18" s="28">
        <v>124191.88</v>
      </c>
      <c r="F18" s="35">
        <f t="shared" si="0"/>
        <v>5.0109153910928184E-2</v>
      </c>
    </row>
    <row r="19" spans="2:6" x14ac:dyDescent="0.25">
      <c r="B19" s="13" t="s">
        <v>29</v>
      </c>
      <c r="C19" s="28">
        <v>6000</v>
      </c>
      <c r="D19" s="28">
        <v>4823320</v>
      </c>
      <c r="E19" s="28">
        <v>107050.98999999999</v>
      </c>
      <c r="F19" s="35">
        <f t="shared" si="0"/>
        <v>2.2194461491254983E-2</v>
      </c>
    </row>
    <row r="20" spans="2:6" x14ac:dyDescent="0.25">
      <c r="B20" s="13" t="s">
        <v>30</v>
      </c>
      <c r="C20" s="28">
        <v>15000</v>
      </c>
      <c r="D20" s="28">
        <v>1312022</v>
      </c>
      <c r="E20" s="28">
        <v>0</v>
      </c>
      <c r="F20" s="35">
        <f t="shared" si="0"/>
        <v>0</v>
      </c>
    </row>
    <row r="21" spans="2:6" x14ac:dyDescent="0.25">
      <c r="B21" s="13" t="s">
        <v>31</v>
      </c>
      <c r="C21" s="28">
        <v>0</v>
      </c>
      <c r="D21" s="28">
        <v>2055466</v>
      </c>
      <c r="E21" s="28">
        <v>1691533.78</v>
      </c>
      <c r="F21" s="35">
        <f t="shared" si="0"/>
        <v>0.82294417908153183</v>
      </c>
    </row>
    <row r="22" spans="2:6" x14ac:dyDescent="0.25">
      <c r="B22" s="13" t="s">
        <v>32</v>
      </c>
      <c r="C22" s="28">
        <v>0</v>
      </c>
      <c r="D22" s="28">
        <v>699896</v>
      </c>
      <c r="E22" s="28">
        <v>88537.01</v>
      </c>
      <c r="F22" s="35">
        <f t="shared" si="0"/>
        <v>0.12650023717809503</v>
      </c>
    </row>
    <row r="23" spans="2:6" x14ac:dyDescent="0.25">
      <c r="B23" s="13" t="s">
        <v>33</v>
      </c>
      <c r="C23" s="28">
        <v>35542</v>
      </c>
      <c r="D23" s="28">
        <v>161152</v>
      </c>
      <c r="E23" s="28">
        <v>115143.69</v>
      </c>
      <c r="F23" s="35">
        <f t="shared" si="0"/>
        <v>0.71450363631850677</v>
      </c>
    </row>
    <row r="24" spans="2:6" x14ac:dyDescent="0.25">
      <c r="B24" s="13" t="s">
        <v>34</v>
      </c>
      <c r="C24" s="28">
        <v>28000</v>
      </c>
      <c r="D24" s="28">
        <v>141400</v>
      </c>
      <c r="E24" s="28">
        <v>0</v>
      </c>
      <c r="F24" s="35">
        <f t="shared" si="0"/>
        <v>0</v>
      </c>
    </row>
    <row r="25" spans="2:6" x14ac:dyDescent="0.25">
      <c r="B25" s="13" t="s">
        <v>35</v>
      </c>
      <c r="C25" s="28">
        <v>0</v>
      </c>
      <c r="D25" s="28">
        <v>41100</v>
      </c>
      <c r="E25" s="28">
        <v>1439.6</v>
      </c>
      <c r="F25" s="35">
        <f t="shared" si="0"/>
        <v>3.5026763990267641E-2</v>
      </c>
    </row>
    <row r="26" spans="2:6" x14ac:dyDescent="0.25">
      <c r="B26" s="13" t="s">
        <v>40</v>
      </c>
      <c r="C26" s="28">
        <v>7700</v>
      </c>
      <c r="D26" s="28">
        <v>31080</v>
      </c>
      <c r="E26" s="28">
        <v>14380.88</v>
      </c>
      <c r="F26" s="35">
        <f t="shared" si="0"/>
        <v>0.46270527670527667</v>
      </c>
    </row>
    <row r="27" spans="2:6" x14ac:dyDescent="0.25">
      <c r="B27" s="13" t="s">
        <v>36</v>
      </c>
      <c r="C27" s="28">
        <v>73492282</v>
      </c>
      <c r="D27" s="28">
        <v>87921752</v>
      </c>
      <c r="E27" s="28">
        <v>45683647.090000004</v>
      </c>
      <c r="F27" s="35">
        <f t="shared" si="0"/>
        <v>0.51959436715956253</v>
      </c>
    </row>
    <row r="28" spans="2:6" x14ac:dyDescent="0.25">
      <c r="B28" s="13" t="s">
        <v>37</v>
      </c>
      <c r="C28" s="28">
        <v>100376798</v>
      </c>
      <c r="D28" s="28">
        <v>136756197</v>
      </c>
      <c r="E28" s="28">
        <v>78616376.290000066</v>
      </c>
      <c r="F28" s="35">
        <f t="shared" si="0"/>
        <v>0.57486518354996419</v>
      </c>
    </row>
    <row r="29" spans="2:6" x14ac:dyDescent="0.25">
      <c r="B29" s="44" t="s">
        <v>17</v>
      </c>
      <c r="C29" s="45">
        <f>+SUM(C30:C33)</f>
        <v>0</v>
      </c>
      <c r="D29" s="45">
        <f t="shared" ref="D29:E29" si="1">+SUM(D30:D33)</f>
        <v>5550513</v>
      </c>
      <c r="E29" s="45">
        <f t="shared" si="1"/>
        <v>3862696.82</v>
      </c>
      <c r="F29" s="46">
        <f t="shared" ref="F29:F33" si="2">IF(D29=0,"%",E29/D29)</f>
        <v>0.69591708370019123</v>
      </c>
    </row>
    <row r="30" spans="2:6" x14ac:dyDescent="0.25">
      <c r="B30" s="13" t="s">
        <v>36</v>
      </c>
      <c r="C30" s="28">
        <v>0</v>
      </c>
      <c r="D30" s="28">
        <v>1580924</v>
      </c>
      <c r="E30" s="28">
        <v>0</v>
      </c>
      <c r="F30" s="35">
        <f t="shared" si="2"/>
        <v>0</v>
      </c>
    </row>
    <row r="31" spans="2:6" x14ac:dyDescent="0.25">
      <c r="B31" s="13" t="s">
        <v>37</v>
      </c>
      <c r="C31" s="28">
        <v>0</v>
      </c>
      <c r="D31" s="28">
        <v>3969589</v>
      </c>
      <c r="E31" s="28">
        <v>3862696.82</v>
      </c>
      <c r="F31" s="35">
        <f t="shared" si="2"/>
        <v>0.97307222989584052</v>
      </c>
    </row>
    <row r="32" spans="2:6" hidden="1" x14ac:dyDescent="0.25">
      <c r="B32" s="13"/>
      <c r="C32" s="28"/>
      <c r="D32" s="28"/>
      <c r="E32" s="28"/>
      <c r="F32" s="35" t="str">
        <f t="shared" si="2"/>
        <v>%</v>
      </c>
    </row>
    <row r="33" spans="2:6" hidden="1" x14ac:dyDescent="0.25">
      <c r="B33" s="14"/>
      <c r="C33" s="29"/>
      <c r="D33" s="29"/>
      <c r="E33" s="29"/>
      <c r="F33" s="36" t="str">
        <f t="shared" si="2"/>
        <v>%</v>
      </c>
    </row>
    <row r="34" spans="2:6" x14ac:dyDescent="0.25">
      <c r="B34" s="44" t="s">
        <v>16</v>
      </c>
      <c r="C34" s="45">
        <f>+SUM(C35:C39)</f>
        <v>41545</v>
      </c>
      <c r="D34" s="45">
        <f>+SUM(D35:D39)</f>
        <v>2575121</v>
      </c>
      <c r="E34" s="45">
        <f>+SUM(E35:E39)</f>
        <v>1823093.06</v>
      </c>
      <c r="F34" s="46">
        <f t="shared" si="0"/>
        <v>0.70796403741804759</v>
      </c>
    </row>
    <row r="35" spans="2:6" x14ac:dyDescent="0.25">
      <c r="B35" s="11" t="s">
        <v>27</v>
      </c>
      <c r="C35" s="27">
        <v>0</v>
      </c>
      <c r="D35" s="27">
        <v>413568</v>
      </c>
      <c r="E35" s="27">
        <v>409475</v>
      </c>
      <c r="F35" s="35">
        <f t="shared" si="0"/>
        <v>0.99010319947384706</v>
      </c>
    </row>
    <row r="36" spans="2:6" x14ac:dyDescent="0.25">
      <c r="B36" s="42" t="s">
        <v>28</v>
      </c>
      <c r="C36" s="43">
        <v>0</v>
      </c>
      <c r="D36" s="43">
        <v>115777</v>
      </c>
      <c r="E36" s="43">
        <v>85415</v>
      </c>
      <c r="F36" s="35">
        <f t="shared" si="0"/>
        <v>0.73775447627767177</v>
      </c>
    </row>
    <row r="37" spans="2:6" x14ac:dyDescent="0.25">
      <c r="B37" s="42" t="s">
        <v>31</v>
      </c>
      <c r="C37" s="43">
        <v>0</v>
      </c>
      <c r="D37" s="43">
        <v>19192</v>
      </c>
      <c r="E37" s="43">
        <v>93</v>
      </c>
      <c r="F37" s="35">
        <f t="shared" si="0"/>
        <v>4.8457690704460194E-3</v>
      </c>
    </row>
    <row r="38" spans="2:6" x14ac:dyDescent="0.25">
      <c r="B38" s="42" t="s">
        <v>36</v>
      </c>
      <c r="C38" s="43">
        <v>41545</v>
      </c>
      <c r="D38" s="43">
        <v>1302937</v>
      </c>
      <c r="E38" s="43">
        <v>939817.45999999985</v>
      </c>
      <c r="F38" s="35">
        <f t="shared" si="0"/>
        <v>0.72130690892959515</v>
      </c>
    </row>
    <row r="39" spans="2:6" x14ac:dyDescent="0.25">
      <c r="B39" s="42" t="s">
        <v>37</v>
      </c>
      <c r="C39" s="43">
        <v>0</v>
      </c>
      <c r="D39" s="43">
        <v>723647</v>
      </c>
      <c r="E39" s="43">
        <v>388292.6</v>
      </c>
      <c r="F39" s="35">
        <f t="shared" si="0"/>
        <v>0.53657736437793557</v>
      </c>
    </row>
    <row r="40" spans="2:6" x14ac:dyDescent="0.25">
      <c r="B40" s="44" t="s">
        <v>15</v>
      </c>
      <c r="C40" s="45">
        <f>+SUM(C41:C45)</f>
        <v>2766523</v>
      </c>
      <c r="D40" s="45">
        <f>+SUM(D41:D45)</f>
        <v>19770977</v>
      </c>
      <c r="E40" s="45">
        <f>+SUM(E41:E45)</f>
        <v>3947322.8899999997</v>
      </c>
      <c r="F40" s="46">
        <f t="shared" si="0"/>
        <v>0.19965239401168691</v>
      </c>
    </row>
    <row r="41" spans="2:6" x14ac:dyDescent="0.25">
      <c r="B41" s="13" t="s">
        <v>27</v>
      </c>
      <c r="C41" s="28">
        <v>0</v>
      </c>
      <c r="D41" s="28">
        <v>35100</v>
      </c>
      <c r="E41" s="28">
        <v>21468.01</v>
      </c>
      <c r="F41" s="35">
        <f t="shared" si="0"/>
        <v>0.6116242165242165</v>
      </c>
    </row>
    <row r="42" spans="2:6" x14ac:dyDescent="0.25">
      <c r="B42" s="13" t="s">
        <v>30</v>
      </c>
      <c r="C42" s="28">
        <v>0</v>
      </c>
      <c r="D42" s="28">
        <v>6900</v>
      </c>
      <c r="E42" s="28">
        <v>6900</v>
      </c>
      <c r="F42" s="35">
        <f t="shared" si="0"/>
        <v>1</v>
      </c>
    </row>
    <row r="43" spans="2:6" ht="15" customHeight="1" x14ac:dyDescent="0.25">
      <c r="B43" s="13" t="s">
        <v>33</v>
      </c>
      <c r="C43" s="28">
        <v>0</v>
      </c>
      <c r="D43" s="28">
        <v>37000</v>
      </c>
      <c r="E43" s="28">
        <v>36000</v>
      </c>
      <c r="F43" s="35">
        <f t="shared" si="0"/>
        <v>0.97297297297297303</v>
      </c>
    </row>
    <row r="44" spans="2:6" x14ac:dyDescent="0.25">
      <c r="B44" s="13" t="s">
        <v>36</v>
      </c>
      <c r="C44" s="28">
        <v>0</v>
      </c>
      <c r="D44" s="28">
        <v>7235672</v>
      </c>
      <c r="E44" s="28">
        <v>1967216.4399999995</v>
      </c>
      <c r="F44" s="35">
        <f t="shared" si="0"/>
        <v>0.27187750356843143</v>
      </c>
    </row>
    <row r="45" spans="2:6" x14ac:dyDescent="0.25">
      <c r="B45" s="13" t="s">
        <v>37</v>
      </c>
      <c r="C45" s="28">
        <v>2766523</v>
      </c>
      <c r="D45" s="28">
        <v>12456305</v>
      </c>
      <c r="E45" s="28">
        <v>1915738.44</v>
      </c>
      <c r="F45" s="35">
        <f t="shared" si="0"/>
        <v>0.15379668689872317</v>
      </c>
    </row>
    <row r="46" spans="2:6" x14ac:dyDescent="0.25">
      <c r="B46" s="47" t="s">
        <v>3</v>
      </c>
      <c r="C46" s="48">
        <f>+C40+C34+C29+C15+C13+C9</f>
        <v>177090245</v>
      </c>
      <c r="D46" s="48">
        <f>+D40+D34+D29+D15+D13+D9</f>
        <v>264874278</v>
      </c>
      <c r="E46" s="48">
        <f>+E40+E34+E29+E15+E13+E9</f>
        <v>136313644.43000007</v>
      </c>
      <c r="F46" s="49">
        <f t="shared" si="0"/>
        <v>0.51463526567876128</v>
      </c>
    </row>
    <row r="47" spans="2:6" x14ac:dyDescent="0.25">
      <c r="B47" s="37" t="s">
        <v>42</v>
      </c>
    </row>
  </sheetData>
  <mergeCells count="1">
    <mergeCell ref="B5:F5"/>
  </mergeCells>
  <pageMargins left="0.7" right="0.7" top="0.75" bottom="0.75" header="0.3" footer="0.3"/>
  <pageSetup paperSize="9" scale="7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0"/>
  <sheetViews>
    <sheetView showGridLines="0" zoomScaleNormal="100" workbookViewId="0">
      <selection activeCell="B2" sqref="B2:F2"/>
    </sheetView>
  </sheetViews>
  <sheetFormatPr baseColWidth="10" defaultRowHeight="15" x14ac:dyDescent="0.25"/>
  <cols>
    <col min="2" max="2" width="68.140625" customWidth="1"/>
    <col min="5" max="5" width="12.42578125" customWidth="1"/>
  </cols>
  <sheetData>
    <row r="2" spans="2:6" ht="70.5" customHeight="1" x14ac:dyDescent="0.25">
      <c r="B2" s="74" t="s">
        <v>8</v>
      </c>
      <c r="C2" s="74"/>
      <c r="D2" s="74"/>
      <c r="E2" s="74"/>
      <c r="F2" s="74"/>
    </row>
    <row r="5" spans="2:6" ht="38.25" x14ac:dyDescent="0.25">
      <c r="B5" s="8" t="s">
        <v>4</v>
      </c>
      <c r="C5" s="8" t="s">
        <v>1</v>
      </c>
      <c r="D5" s="8" t="s">
        <v>2</v>
      </c>
      <c r="E5" s="10" t="s">
        <v>7</v>
      </c>
      <c r="F5" s="10" t="s">
        <v>5</v>
      </c>
    </row>
    <row r="6" spans="2:6" x14ac:dyDescent="0.25">
      <c r="B6" s="2" t="s">
        <v>0</v>
      </c>
      <c r="C6" s="3">
        <f>+SUM(C7:C8)</f>
        <v>0</v>
      </c>
      <c r="D6" s="3">
        <f t="shared" ref="D6:E6" si="0">+SUM(D7:D8)</f>
        <v>0</v>
      </c>
      <c r="E6" s="3">
        <f t="shared" si="0"/>
        <v>0</v>
      </c>
      <c r="F6" s="6" t="e">
        <f>E6/D6</f>
        <v>#DIV/0!</v>
      </c>
    </row>
    <row r="7" spans="2:6" x14ac:dyDescent="0.25">
      <c r="B7" s="22"/>
      <c r="C7" s="12"/>
      <c r="D7" s="12"/>
      <c r="E7" s="12"/>
      <c r="F7" s="19" t="e">
        <f>E7/D7</f>
        <v>#DIV/0!</v>
      </c>
    </row>
    <row r="8" spans="2:6" x14ac:dyDescent="0.25">
      <c r="B8" s="14"/>
      <c r="C8" s="15"/>
      <c r="D8" s="15"/>
      <c r="E8" s="15"/>
      <c r="F8" s="20" t="e">
        <f>E8/D8</f>
        <v>#DIV/0!</v>
      </c>
    </row>
    <row r="9" spans="2:6" x14ac:dyDescent="0.25">
      <c r="B9" s="4" t="s">
        <v>3</v>
      </c>
      <c r="C9" s="5">
        <f>+C6</f>
        <v>0</v>
      </c>
      <c r="D9" s="5">
        <f t="shared" ref="D9:E9" si="1">+D6</f>
        <v>0</v>
      </c>
      <c r="E9" s="5">
        <f t="shared" si="1"/>
        <v>0</v>
      </c>
      <c r="F9" s="7" t="e">
        <f>E9/D9</f>
        <v>#DIV/0!</v>
      </c>
    </row>
    <row r="10" spans="2:6" x14ac:dyDescent="0.25">
      <c r="B10" s="1" t="s">
        <v>6</v>
      </c>
    </row>
  </sheetData>
  <mergeCells count="1">
    <mergeCell ref="B2:F2"/>
  </mergeCells>
  <pageMargins left="0.7" right="0.7" top="0.75" bottom="0.75" header="0.3" footer="0.3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F37"/>
  <sheetViews>
    <sheetView showGridLines="0" zoomScale="120" zoomScaleNormal="120" workbookViewId="0">
      <selection activeCell="B8" sqref="B8"/>
    </sheetView>
  </sheetViews>
  <sheetFormatPr baseColWidth="10" defaultRowHeight="15" x14ac:dyDescent="0.25"/>
  <cols>
    <col min="2" max="2" width="82.28515625" bestFit="1" customWidth="1"/>
    <col min="3" max="4" width="14.140625" bestFit="1" customWidth="1"/>
    <col min="5" max="5" width="15.7109375" customWidth="1"/>
    <col min="6" max="6" width="12.28515625" customWidth="1"/>
  </cols>
  <sheetData>
    <row r="5" spans="2:6" ht="75" customHeight="1" x14ac:dyDescent="0.25">
      <c r="B5" s="74" t="s">
        <v>45</v>
      </c>
      <c r="C5" s="74"/>
      <c r="D5" s="74"/>
      <c r="E5" s="74"/>
      <c r="F5" s="74"/>
    </row>
    <row r="7" spans="2:6" x14ac:dyDescent="0.25">
      <c r="E7" s="63"/>
      <c r="F7" s="65" t="s">
        <v>22</v>
      </c>
    </row>
    <row r="8" spans="2:6" ht="38.25" x14ac:dyDescent="0.25">
      <c r="B8" s="50" t="s">
        <v>4</v>
      </c>
      <c r="C8" s="50" t="s">
        <v>1</v>
      </c>
      <c r="D8" s="50" t="s">
        <v>2</v>
      </c>
      <c r="E8" s="52" t="s">
        <v>47</v>
      </c>
      <c r="F8" s="52" t="s">
        <v>5</v>
      </c>
    </row>
    <row r="9" spans="2:6" x14ac:dyDescent="0.25">
      <c r="B9" s="44" t="s">
        <v>20</v>
      </c>
      <c r="C9" s="45">
        <f>+C10</f>
        <v>9199965</v>
      </c>
      <c r="D9" s="45">
        <f t="shared" ref="D9:E9" si="0">+D10</f>
        <v>61446657</v>
      </c>
      <c r="E9" s="45">
        <f t="shared" si="0"/>
        <v>55659256</v>
      </c>
      <c r="F9" s="46">
        <f t="shared" ref="F9:F14" si="1">IF(E9=0,"%",E9/D9)</f>
        <v>0.90581422517420274</v>
      </c>
    </row>
    <row r="10" spans="2:6" x14ac:dyDescent="0.25">
      <c r="B10" s="11" t="s">
        <v>37</v>
      </c>
      <c r="C10" s="27">
        <v>9199965</v>
      </c>
      <c r="D10" s="27">
        <v>61446657</v>
      </c>
      <c r="E10" s="27">
        <v>55659256</v>
      </c>
      <c r="F10" s="24">
        <f t="shared" si="1"/>
        <v>0.90581422517420274</v>
      </c>
    </row>
    <row r="11" spans="2:6" hidden="1" x14ac:dyDescent="0.25">
      <c r="B11" s="68"/>
      <c r="C11" s="69"/>
      <c r="D11" s="69"/>
      <c r="E11" s="69"/>
      <c r="F11" s="24" t="str">
        <f t="shared" si="1"/>
        <v>%</v>
      </c>
    </row>
    <row r="12" spans="2:6" hidden="1" x14ac:dyDescent="0.25">
      <c r="B12" s="68"/>
      <c r="C12" s="69"/>
      <c r="D12" s="69"/>
      <c r="E12" s="69"/>
      <c r="F12" s="24" t="str">
        <f t="shared" si="1"/>
        <v>%</v>
      </c>
    </row>
    <row r="13" spans="2:6" s="1" customFormat="1" hidden="1" x14ac:dyDescent="0.25">
      <c r="B13" s="44" t="s">
        <v>19</v>
      </c>
      <c r="C13" s="45">
        <f>+C14</f>
        <v>0</v>
      </c>
      <c r="D13" s="45">
        <f t="shared" ref="D13:E13" si="2">+D14</f>
        <v>0</v>
      </c>
      <c r="E13" s="45">
        <f t="shared" si="2"/>
        <v>0</v>
      </c>
      <c r="F13" s="46" t="str">
        <f t="shared" si="1"/>
        <v>%</v>
      </c>
    </row>
    <row r="14" spans="2:6" s="1" customFormat="1" hidden="1" x14ac:dyDescent="0.25">
      <c r="B14" s="13"/>
      <c r="C14" s="28"/>
      <c r="D14" s="28"/>
      <c r="E14" s="28"/>
      <c r="F14" s="23" t="str">
        <f t="shared" si="1"/>
        <v>%</v>
      </c>
    </row>
    <row r="15" spans="2:6" x14ac:dyDescent="0.25">
      <c r="B15" s="44" t="s">
        <v>18</v>
      </c>
      <c r="C15" s="45">
        <f>SUM(C16:C27)</f>
        <v>677534338</v>
      </c>
      <c r="D15" s="45">
        <f>SUM(D16:D27)</f>
        <v>1742966063</v>
      </c>
      <c r="E15" s="45">
        <f>SUM(E16:E27)</f>
        <v>1493992407.799999</v>
      </c>
      <c r="F15" s="46">
        <f t="shared" ref="F15:F27" si="3">IF(E15=0,"%",E15/D15)</f>
        <v>0.85715519051962119</v>
      </c>
    </row>
    <row r="16" spans="2:6" x14ac:dyDescent="0.25">
      <c r="B16" s="11" t="s">
        <v>37</v>
      </c>
      <c r="C16" s="27">
        <v>677534338</v>
      </c>
      <c r="D16" s="27">
        <v>1742966063</v>
      </c>
      <c r="E16" s="27">
        <v>1493992407.799999</v>
      </c>
      <c r="F16" s="24">
        <f t="shared" si="3"/>
        <v>0.85715519051962119</v>
      </c>
    </row>
    <row r="17" spans="2:6" hidden="1" x14ac:dyDescent="0.25">
      <c r="B17" s="68"/>
      <c r="C17" s="69"/>
      <c r="D17" s="69"/>
      <c r="E17" s="69"/>
      <c r="F17" s="24" t="str">
        <f t="shared" si="3"/>
        <v>%</v>
      </c>
    </row>
    <row r="18" spans="2:6" hidden="1" x14ac:dyDescent="0.25">
      <c r="B18" s="68"/>
      <c r="C18" s="69"/>
      <c r="D18" s="69"/>
      <c r="E18" s="69"/>
      <c r="F18" s="24" t="str">
        <f t="shared" si="3"/>
        <v>%</v>
      </c>
    </row>
    <row r="19" spans="2:6" hidden="1" x14ac:dyDescent="0.25">
      <c r="B19" s="68"/>
      <c r="C19" s="69"/>
      <c r="D19" s="69"/>
      <c r="E19" s="69"/>
      <c r="F19" s="24" t="str">
        <f t="shared" si="3"/>
        <v>%</v>
      </c>
    </row>
    <row r="20" spans="2:6" hidden="1" x14ac:dyDescent="0.25">
      <c r="B20" s="68"/>
      <c r="C20" s="69"/>
      <c r="D20" s="69"/>
      <c r="E20" s="69"/>
      <c r="F20" s="24" t="str">
        <f t="shared" si="3"/>
        <v>%</v>
      </c>
    </row>
    <row r="21" spans="2:6" hidden="1" x14ac:dyDescent="0.25">
      <c r="B21" s="68"/>
      <c r="C21" s="69"/>
      <c r="D21" s="69"/>
      <c r="E21" s="69"/>
      <c r="F21" s="24" t="str">
        <f t="shared" si="3"/>
        <v>%</v>
      </c>
    </row>
    <row r="22" spans="2:6" hidden="1" x14ac:dyDescent="0.25">
      <c r="B22" s="68"/>
      <c r="C22" s="69"/>
      <c r="D22" s="69"/>
      <c r="E22" s="69"/>
      <c r="F22" s="24" t="str">
        <f t="shared" si="3"/>
        <v>%</v>
      </c>
    </row>
    <row r="23" spans="2:6" hidden="1" x14ac:dyDescent="0.25">
      <c r="B23" s="68"/>
      <c r="C23" s="69"/>
      <c r="D23" s="69"/>
      <c r="E23" s="69"/>
      <c r="F23" s="24" t="str">
        <f t="shared" si="3"/>
        <v>%</v>
      </c>
    </row>
    <row r="24" spans="2:6" hidden="1" x14ac:dyDescent="0.25">
      <c r="B24" s="68"/>
      <c r="C24" s="69"/>
      <c r="D24" s="69"/>
      <c r="E24" s="69"/>
      <c r="F24" s="24" t="str">
        <f t="shared" si="3"/>
        <v>%</v>
      </c>
    </row>
    <row r="25" spans="2:6" hidden="1" x14ac:dyDescent="0.25">
      <c r="B25" s="68"/>
      <c r="C25" s="69"/>
      <c r="D25" s="69"/>
      <c r="E25" s="69"/>
      <c r="F25" s="24" t="str">
        <f t="shared" si="3"/>
        <v>%</v>
      </c>
    </row>
    <row r="26" spans="2:6" hidden="1" x14ac:dyDescent="0.25">
      <c r="B26" s="68"/>
      <c r="C26" s="69"/>
      <c r="D26" s="69"/>
      <c r="E26" s="69"/>
      <c r="F26" s="24" t="str">
        <f t="shared" si="3"/>
        <v>%</v>
      </c>
    </row>
    <row r="27" spans="2:6" hidden="1" x14ac:dyDescent="0.25">
      <c r="B27" s="68"/>
      <c r="C27" s="69"/>
      <c r="D27" s="69"/>
      <c r="E27" s="69"/>
      <c r="F27" s="24" t="str">
        <f t="shared" si="3"/>
        <v>%</v>
      </c>
    </row>
    <row r="28" spans="2:6" hidden="1" x14ac:dyDescent="0.25">
      <c r="B28" s="44" t="s">
        <v>17</v>
      </c>
      <c r="C28" s="45">
        <f>++C29</f>
        <v>0</v>
      </c>
      <c r="D28" s="45">
        <f t="shared" ref="D28:E30" si="4">++D29</f>
        <v>0</v>
      </c>
      <c r="E28" s="45">
        <f t="shared" si="4"/>
        <v>0</v>
      </c>
      <c r="F28" s="46" t="str">
        <f t="shared" ref="F28:F29" si="5">IF(E28=0,"%",E28/D28)</f>
        <v>%</v>
      </c>
    </row>
    <row r="29" spans="2:6" hidden="1" x14ac:dyDescent="0.25">
      <c r="B29" s="11"/>
      <c r="C29" s="27"/>
      <c r="D29" s="27"/>
      <c r="E29" s="27"/>
      <c r="F29" s="24" t="str">
        <f t="shared" si="5"/>
        <v>%</v>
      </c>
    </row>
    <row r="30" spans="2:6" x14ac:dyDescent="0.25">
      <c r="B30" s="44" t="s">
        <v>16</v>
      </c>
      <c r="C30" s="45">
        <f>++C31</f>
        <v>0</v>
      </c>
      <c r="D30" s="45">
        <f t="shared" si="4"/>
        <v>71291266</v>
      </c>
      <c r="E30" s="45">
        <f t="shared" si="4"/>
        <v>68122189</v>
      </c>
      <c r="F30" s="46">
        <f t="shared" ref="F30:F31" si="6">IF(E30=0,"%",E30/D30)</f>
        <v>0.95554747197223289</v>
      </c>
    </row>
    <row r="31" spans="2:6" x14ac:dyDescent="0.25">
      <c r="B31" s="11" t="s">
        <v>37</v>
      </c>
      <c r="C31" s="27">
        <v>0</v>
      </c>
      <c r="D31" s="27">
        <v>71291266</v>
      </c>
      <c r="E31" s="27">
        <v>68122189</v>
      </c>
      <c r="F31" s="24">
        <f t="shared" si="6"/>
        <v>0.95554747197223289</v>
      </c>
    </row>
    <row r="32" spans="2:6" x14ac:dyDescent="0.25">
      <c r="B32" s="44" t="s">
        <v>15</v>
      </c>
      <c r="C32" s="45">
        <f>SUM(C33:C35)</f>
        <v>480474823</v>
      </c>
      <c r="D32" s="45">
        <f>SUM(D33:D35)</f>
        <v>310325410</v>
      </c>
      <c r="E32" s="45">
        <f>SUM(E33:E35)</f>
        <v>223418221.21000001</v>
      </c>
      <c r="F32" s="46">
        <f t="shared" ref="F32:F35" si="7">IF(E32=0,"%",E32/D32)</f>
        <v>0.71994820279138605</v>
      </c>
    </row>
    <row r="33" spans="2:6" x14ac:dyDescent="0.25">
      <c r="B33" s="11" t="s">
        <v>37</v>
      </c>
      <c r="C33" s="27">
        <v>480474823</v>
      </c>
      <c r="D33" s="27">
        <v>310325410</v>
      </c>
      <c r="E33" s="27">
        <v>223418221.21000001</v>
      </c>
      <c r="F33" s="24">
        <f t="shared" si="7"/>
        <v>0.71994820279138605</v>
      </c>
    </row>
    <row r="34" spans="2:6" hidden="1" x14ac:dyDescent="0.25">
      <c r="B34" s="70"/>
      <c r="C34" s="69"/>
      <c r="D34" s="69"/>
      <c r="E34" s="69"/>
      <c r="F34" s="24" t="str">
        <f t="shared" si="7"/>
        <v>%</v>
      </c>
    </row>
    <row r="35" spans="2:6" hidden="1" x14ac:dyDescent="0.25">
      <c r="B35" s="70"/>
      <c r="C35" s="69"/>
      <c r="D35" s="69"/>
      <c r="E35" s="69"/>
      <c r="F35" s="24" t="str">
        <f t="shared" si="7"/>
        <v>%</v>
      </c>
    </row>
    <row r="36" spans="2:6" x14ac:dyDescent="0.25">
      <c r="B36" s="47" t="s">
        <v>3</v>
      </c>
      <c r="C36" s="48">
        <f>+C9+C13+C15+C28+C30+C32</f>
        <v>1167209126</v>
      </c>
      <c r="D36" s="48">
        <f>+D9+D13+D15+D28+D30+D32</f>
        <v>2186029396</v>
      </c>
      <c r="E36" s="48">
        <f>+E9+E13+E15+E28+E30+E32</f>
        <v>1841192074.009999</v>
      </c>
      <c r="F36" s="49">
        <f t="shared" ref="F36" si="8">IF(D36=0,"%",E36/D36)</f>
        <v>0.84225403252994457</v>
      </c>
    </row>
    <row r="37" spans="2:6" x14ac:dyDescent="0.25">
      <c r="B37" s="37" t="s">
        <v>42</v>
      </c>
    </row>
  </sheetData>
  <mergeCells count="1">
    <mergeCell ref="B5:F5"/>
  </mergeCells>
  <pageMargins left="0.7" right="0.7" top="0.75" bottom="0.75" header="0.3" footer="0.3"/>
  <pageSetup paperSize="9" scale="7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F45"/>
  <sheetViews>
    <sheetView showGridLines="0" zoomScale="120" zoomScaleNormal="120" workbookViewId="0">
      <selection activeCell="B8" sqref="B8"/>
    </sheetView>
  </sheetViews>
  <sheetFormatPr baseColWidth="10" defaultRowHeight="15" x14ac:dyDescent="0.25"/>
  <cols>
    <col min="2" max="2" width="110.5703125" bestFit="1" customWidth="1"/>
    <col min="3" max="4" width="14.140625" bestFit="1" customWidth="1"/>
    <col min="5" max="5" width="15.7109375" customWidth="1"/>
    <col min="6" max="6" width="12.28515625" customWidth="1"/>
  </cols>
  <sheetData>
    <row r="5" spans="2:6" ht="60" customHeight="1" x14ac:dyDescent="0.25">
      <c r="B5" s="74" t="s">
        <v>46</v>
      </c>
      <c r="C5" s="74"/>
      <c r="D5" s="74"/>
      <c r="E5" s="74"/>
      <c r="F5" s="74"/>
    </row>
    <row r="7" spans="2:6" x14ac:dyDescent="0.25">
      <c r="E7" s="63"/>
      <c r="F7" s="65" t="s">
        <v>22</v>
      </c>
    </row>
    <row r="8" spans="2:6" ht="38.25" x14ac:dyDescent="0.25">
      <c r="B8" s="50" t="s">
        <v>4</v>
      </c>
      <c r="C8" s="50" t="s">
        <v>1</v>
      </c>
      <c r="D8" s="50" t="s">
        <v>2</v>
      </c>
      <c r="E8" s="52" t="s">
        <v>47</v>
      </c>
      <c r="F8" s="52" t="s">
        <v>5</v>
      </c>
    </row>
    <row r="9" spans="2:6" x14ac:dyDescent="0.25">
      <c r="B9" s="44" t="s">
        <v>20</v>
      </c>
      <c r="C9" s="45">
        <f>+C10</f>
        <v>0</v>
      </c>
      <c r="D9" s="45">
        <f t="shared" ref="D9:E9" si="0">+D10</f>
        <v>60051</v>
      </c>
      <c r="E9" s="45">
        <f t="shared" si="0"/>
        <v>25738.41</v>
      </c>
      <c r="F9" s="46">
        <f t="shared" ref="F9:F44" si="1">IF(E9=0,"%",E9/D9)</f>
        <v>0.42860918219513411</v>
      </c>
    </row>
    <row r="10" spans="2:6" x14ac:dyDescent="0.25">
      <c r="B10" s="26" t="s">
        <v>37</v>
      </c>
      <c r="C10" s="27">
        <v>0</v>
      </c>
      <c r="D10" s="27">
        <v>60051</v>
      </c>
      <c r="E10" s="27">
        <v>25738.41</v>
      </c>
      <c r="F10" s="24">
        <f t="shared" si="1"/>
        <v>0.42860918219513411</v>
      </c>
    </row>
    <row r="11" spans="2:6" x14ac:dyDescent="0.25">
      <c r="B11" s="44" t="s">
        <v>18</v>
      </c>
      <c r="C11" s="45">
        <f>+SUM(C12:C25)</f>
        <v>0</v>
      </c>
      <c r="D11" s="45">
        <f>+SUM(D12:D25)</f>
        <v>656795329</v>
      </c>
      <c r="E11" s="45">
        <f>+SUM(E12:E25)</f>
        <v>340495516.1099999</v>
      </c>
      <c r="F11" s="46">
        <f t="shared" ref="F11:F12" si="2">IF(E11=0,"%",E11/D11)</f>
        <v>0.51841951529774033</v>
      </c>
    </row>
    <row r="12" spans="2:6" x14ac:dyDescent="0.25">
      <c r="B12" s="26" t="s">
        <v>26</v>
      </c>
      <c r="C12" s="27">
        <v>0</v>
      </c>
      <c r="D12" s="27">
        <v>12028838</v>
      </c>
      <c r="E12" s="27">
        <v>6453204.5</v>
      </c>
      <c r="F12" s="24">
        <f t="shared" si="2"/>
        <v>0.53647779610964919</v>
      </c>
    </row>
    <row r="13" spans="2:6" x14ac:dyDescent="0.25">
      <c r="B13" s="25" t="s">
        <v>27</v>
      </c>
      <c r="C13" s="28">
        <v>0</v>
      </c>
      <c r="D13" s="28">
        <v>83197892</v>
      </c>
      <c r="E13" s="28">
        <v>50838677.139999978</v>
      </c>
      <c r="F13" s="35">
        <f t="shared" si="1"/>
        <v>0.61105727462421733</v>
      </c>
    </row>
    <row r="14" spans="2:6" x14ac:dyDescent="0.25">
      <c r="B14" s="25" t="s">
        <v>28</v>
      </c>
      <c r="C14" s="28">
        <v>0</v>
      </c>
      <c r="D14" s="28">
        <v>4526945</v>
      </c>
      <c r="E14" s="28">
        <v>3008097.7800000003</v>
      </c>
      <c r="F14" s="35">
        <f t="shared" si="1"/>
        <v>0.66448737062190955</v>
      </c>
    </row>
    <row r="15" spans="2:6" x14ac:dyDescent="0.25">
      <c r="B15" s="25" t="s">
        <v>29</v>
      </c>
      <c r="C15" s="28">
        <v>0</v>
      </c>
      <c r="D15" s="28">
        <v>294880</v>
      </c>
      <c r="E15" s="28">
        <v>199257</v>
      </c>
      <c r="F15" s="35">
        <f t="shared" si="1"/>
        <v>0.67572232772653285</v>
      </c>
    </row>
    <row r="16" spans="2:6" x14ac:dyDescent="0.25">
      <c r="B16" s="25" t="s">
        <v>30</v>
      </c>
      <c r="C16" s="28">
        <v>0</v>
      </c>
      <c r="D16" s="28">
        <v>25232318</v>
      </c>
      <c r="E16" s="28">
        <v>11645545.359999996</v>
      </c>
      <c r="F16" s="35">
        <f t="shared" si="1"/>
        <v>0.46153291822019665</v>
      </c>
    </row>
    <row r="17" spans="2:6" x14ac:dyDescent="0.25">
      <c r="B17" s="25" t="s">
        <v>31</v>
      </c>
      <c r="C17" s="28">
        <v>0</v>
      </c>
      <c r="D17" s="28">
        <v>20380023</v>
      </c>
      <c r="E17" s="28">
        <v>13158280.879999997</v>
      </c>
      <c r="F17" s="35">
        <f t="shared" si="1"/>
        <v>0.64564602699417939</v>
      </c>
    </row>
    <row r="18" spans="2:6" x14ac:dyDescent="0.25">
      <c r="B18" s="25" t="s">
        <v>32</v>
      </c>
      <c r="C18" s="28">
        <v>0</v>
      </c>
      <c r="D18" s="28">
        <v>0</v>
      </c>
      <c r="E18" s="28">
        <v>0</v>
      </c>
      <c r="F18" s="35" t="str">
        <f t="shared" si="1"/>
        <v>%</v>
      </c>
    </row>
    <row r="19" spans="2:6" x14ac:dyDescent="0.25">
      <c r="B19" s="25" t="s">
        <v>33</v>
      </c>
      <c r="C19" s="28">
        <v>0</v>
      </c>
      <c r="D19" s="28">
        <v>11363932</v>
      </c>
      <c r="E19" s="28">
        <v>8526838.7399999984</v>
      </c>
      <c r="F19" s="35">
        <f t="shared" si="1"/>
        <v>0.75034228821502968</v>
      </c>
    </row>
    <row r="20" spans="2:6" x14ac:dyDescent="0.25">
      <c r="B20" s="25" t="s">
        <v>34</v>
      </c>
      <c r="C20" s="28">
        <v>0</v>
      </c>
      <c r="D20" s="28">
        <v>912236</v>
      </c>
      <c r="E20" s="28">
        <v>581368.16</v>
      </c>
      <c r="F20" s="35">
        <f t="shared" si="1"/>
        <v>0.63730017232382852</v>
      </c>
    </row>
    <row r="21" spans="2:6" x14ac:dyDescent="0.25">
      <c r="B21" s="25" t="s">
        <v>35</v>
      </c>
      <c r="C21" s="28">
        <v>0</v>
      </c>
      <c r="D21" s="28">
        <v>4391302</v>
      </c>
      <c r="E21" s="28">
        <v>3282977.1999999997</v>
      </c>
      <c r="F21" s="35">
        <f t="shared" si="1"/>
        <v>0.74760906901871016</v>
      </c>
    </row>
    <row r="22" spans="2:6" x14ac:dyDescent="0.25">
      <c r="B22" s="25" t="s">
        <v>38</v>
      </c>
      <c r="C22" s="28">
        <v>0</v>
      </c>
      <c r="D22" s="28">
        <v>319</v>
      </c>
      <c r="E22" s="28">
        <v>0</v>
      </c>
      <c r="F22" s="35" t="str">
        <f t="shared" si="1"/>
        <v>%</v>
      </c>
    </row>
    <row r="23" spans="2:6" x14ac:dyDescent="0.25">
      <c r="B23" s="25" t="s">
        <v>40</v>
      </c>
      <c r="C23" s="28">
        <v>0</v>
      </c>
      <c r="D23" s="28">
        <v>22595848</v>
      </c>
      <c r="E23" s="28">
        <v>9559263.7200000007</v>
      </c>
      <c r="F23" s="35">
        <f t="shared" si="1"/>
        <v>0.42305399292825835</v>
      </c>
    </row>
    <row r="24" spans="2:6" x14ac:dyDescent="0.25">
      <c r="B24" s="25" t="s">
        <v>36</v>
      </c>
      <c r="C24" s="28">
        <v>0</v>
      </c>
      <c r="D24" s="28">
        <v>241190</v>
      </c>
      <c r="E24" s="28">
        <v>222400</v>
      </c>
      <c r="F24" s="35">
        <f t="shared" si="1"/>
        <v>0.92209461420456906</v>
      </c>
    </row>
    <row r="25" spans="2:6" x14ac:dyDescent="0.25">
      <c r="B25" s="25" t="s">
        <v>37</v>
      </c>
      <c r="C25" s="28">
        <v>0</v>
      </c>
      <c r="D25" s="28">
        <v>471629606</v>
      </c>
      <c r="E25" s="28">
        <v>233019605.62999994</v>
      </c>
      <c r="F25" s="35">
        <f t="shared" si="1"/>
        <v>0.49407332081268862</v>
      </c>
    </row>
    <row r="26" spans="2:6" hidden="1" x14ac:dyDescent="0.25">
      <c r="B26" s="44" t="s">
        <v>17</v>
      </c>
      <c r="C26" s="45">
        <f>SUM(C27:C28)</f>
        <v>0</v>
      </c>
      <c r="D26" s="45">
        <f t="shared" ref="D26:E26" si="3">SUM(D27:D28)</f>
        <v>0</v>
      </c>
      <c r="E26" s="45">
        <f t="shared" si="3"/>
        <v>0</v>
      </c>
      <c r="F26" s="46" t="str">
        <f t="shared" ref="F26:F27" si="4">IF(E26=0,"%",E26/D26)</f>
        <v>%</v>
      </c>
    </row>
    <row r="27" spans="2:6" hidden="1" x14ac:dyDescent="0.25">
      <c r="B27" s="25" t="s">
        <v>24</v>
      </c>
      <c r="C27" s="28"/>
      <c r="D27" s="28"/>
      <c r="E27" s="28"/>
      <c r="F27" s="35" t="str">
        <f t="shared" si="4"/>
        <v>%</v>
      </c>
    </row>
    <row r="28" spans="2:6" hidden="1" x14ac:dyDescent="0.25">
      <c r="B28" s="66" t="s">
        <v>25</v>
      </c>
      <c r="C28" s="67"/>
      <c r="D28" s="67"/>
      <c r="E28" s="67"/>
      <c r="F28" s="35" t="str">
        <f t="shared" si="1"/>
        <v>%</v>
      </c>
    </row>
    <row r="29" spans="2:6" x14ac:dyDescent="0.25">
      <c r="B29" s="44" t="s">
        <v>16</v>
      </c>
      <c r="C29" s="45">
        <f>+C30</f>
        <v>0</v>
      </c>
      <c r="D29" s="45">
        <f t="shared" ref="D29:E29" si="5">+D30</f>
        <v>58325</v>
      </c>
      <c r="E29" s="45">
        <f t="shared" si="5"/>
        <v>50325</v>
      </c>
      <c r="F29" s="46">
        <f t="shared" si="1"/>
        <v>0.86283754822117442</v>
      </c>
    </row>
    <row r="30" spans="2:6" x14ac:dyDescent="0.25">
      <c r="B30" s="25" t="s">
        <v>37</v>
      </c>
      <c r="C30" s="28">
        <v>0</v>
      </c>
      <c r="D30" s="28">
        <v>58325</v>
      </c>
      <c r="E30" s="28">
        <v>50325</v>
      </c>
      <c r="F30" s="35">
        <f t="shared" si="1"/>
        <v>0.86283754822117442</v>
      </c>
    </row>
    <row r="31" spans="2:6" x14ac:dyDescent="0.25">
      <c r="B31" s="44" t="s">
        <v>15</v>
      </c>
      <c r="C31" s="45">
        <f>+SUM(C32:C43)</f>
        <v>0</v>
      </c>
      <c r="D31" s="45">
        <f>+SUM(D32:D43)</f>
        <v>55029257</v>
      </c>
      <c r="E31" s="45">
        <f>+SUM(E32:E43)</f>
        <v>13328179.850000001</v>
      </c>
      <c r="F31" s="46">
        <f t="shared" si="1"/>
        <v>0.24220170463141091</v>
      </c>
    </row>
    <row r="32" spans="2:6" x14ac:dyDescent="0.25">
      <c r="B32" s="26" t="s">
        <v>26</v>
      </c>
      <c r="C32" s="27">
        <v>0</v>
      </c>
      <c r="D32" s="27">
        <v>1182850</v>
      </c>
      <c r="E32" s="27">
        <v>244120.99</v>
      </c>
      <c r="F32" s="24">
        <f t="shared" si="1"/>
        <v>0.20638372574713615</v>
      </c>
    </row>
    <row r="33" spans="2:6" x14ac:dyDescent="0.25">
      <c r="B33" s="25" t="s">
        <v>27</v>
      </c>
      <c r="C33" s="28">
        <v>0</v>
      </c>
      <c r="D33" s="28">
        <v>1795919</v>
      </c>
      <c r="E33" s="28">
        <v>877061.5</v>
      </c>
      <c r="F33" s="35">
        <f>IF(E33=0,"%",E33/D33)</f>
        <v>0.48836361773554376</v>
      </c>
    </row>
    <row r="34" spans="2:6" x14ac:dyDescent="0.25">
      <c r="B34" s="25" t="s">
        <v>28</v>
      </c>
      <c r="C34" s="28">
        <v>0</v>
      </c>
      <c r="D34" s="28">
        <v>426546</v>
      </c>
      <c r="E34" s="28">
        <v>143060.47</v>
      </c>
      <c r="F34" s="35">
        <f t="shared" ref="F34:F36" si="6">IF(E34=0,"%",E34/D34)</f>
        <v>0.33539282984719115</v>
      </c>
    </row>
    <row r="35" spans="2:6" x14ac:dyDescent="0.25">
      <c r="B35" s="25" t="s">
        <v>29</v>
      </c>
      <c r="C35" s="28">
        <v>0</v>
      </c>
      <c r="D35" s="28">
        <v>3327</v>
      </c>
      <c r="E35" s="28">
        <v>0</v>
      </c>
      <c r="F35" s="35" t="str">
        <f t="shared" si="6"/>
        <v>%</v>
      </c>
    </row>
    <row r="36" spans="2:6" x14ac:dyDescent="0.25">
      <c r="B36" s="25" t="s">
        <v>30</v>
      </c>
      <c r="C36" s="28">
        <v>0</v>
      </c>
      <c r="D36" s="28">
        <v>2516377</v>
      </c>
      <c r="E36" s="28">
        <v>823634.58</v>
      </c>
      <c r="F36" s="35">
        <f t="shared" si="6"/>
        <v>0.32730969167179635</v>
      </c>
    </row>
    <row r="37" spans="2:6" x14ac:dyDescent="0.25">
      <c r="B37" s="25" t="s">
        <v>31</v>
      </c>
      <c r="C37" s="28">
        <v>0</v>
      </c>
      <c r="D37" s="28">
        <v>1386887</v>
      </c>
      <c r="E37" s="28">
        <v>290800</v>
      </c>
      <c r="F37" s="35">
        <f t="shared" si="1"/>
        <v>0.2096782218017762</v>
      </c>
    </row>
    <row r="38" spans="2:6" x14ac:dyDescent="0.25">
      <c r="B38" s="25" t="s">
        <v>33</v>
      </c>
      <c r="C38" s="28">
        <v>0</v>
      </c>
      <c r="D38" s="28">
        <v>4173551</v>
      </c>
      <c r="E38" s="28">
        <v>1081115</v>
      </c>
      <c r="F38" s="35">
        <f t="shared" si="1"/>
        <v>0.25903960440401952</v>
      </c>
    </row>
    <row r="39" spans="2:6" x14ac:dyDescent="0.25">
      <c r="B39" s="25" t="s">
        <v>34</v>
      </c>
      <c r="C39" s="28">
        <v>0</v>
      </c>
      <c r="D39" s="28">
        <v>71000</v>
      </c>
      <c r="E39" s="28">
        <v>0</v>
      </c>
      <c r="F39" s="35" t="str">
        <f t="shared" si="1"/>
        <v>%</v>
      </c>
    </row>
    <row r="40" spans="2:6" x14ac:dyDescent="0.25">
      <c r="B40" s="25" t="s">
        <v>35</v>
      </c>
      <c r="C40" s="28">
        <v>0</v>
      </c>
      <c r="D40" s="28">
        <v>173900</v>
      </c>
      <c r="E40" s="28">
        <v>81568.320000000007</v>
      </c>
      <c r="F40" s="35">
        <f t="shared" si="1"/>
        <v>0.46905301897642326</v>
      </c>
    </row>
    <row r="41" spans="2:6" x14ac:dyDescent="0.25">
      <c r="B41" s="25" t="s">
        <v>40</v>
      </c>
      <c r="C41" s="28">
        <v>0</v>
      </c>
      <c r="D41" s="28">
        <v>3654587</v>
      </c>
      <c r="E41" s="28">
        <v>2326425.12</v>
      </c>
      <c r="F41" s="35">
        <f t="shared" si="1"/>
        <v>0.63657675135384661</v>
      </c>
    </row>
    <row r="42" spans="2:6" x14ac:dyDescent="0.25">
      <c r="B42" s="25" t="s">
        <v>36</v>
      </c>
      <c r="C42" s="28">
        <v>0</v>
      </c>
      <c r="D42" s="28">
        <v>0</v>
      </c>
      <c r="E42" s="28">
        <v>0</v>
      </c>
      <c r="F42" s="35" t="str">
        <f t="shared" si="1"/>
        <v>%</v>
      </c>
    </row>
    <row r="43" spans="2:6" x14ac:dyDescent="0.25">
      <c r="B43" s="25" t="s">
        <v>37</v>
      </c>
      <c r="C43" s="28">
        <v>0</v>
      </c>
      <c r="D43" s="28">
        <v>39644313</v>
      </c>
      <c r="E43" s="28">
        <v>7460393.870000001</v>
      </c>
      <c r="F43" s="35">
        <f t="shared" si="1"/>
        <v>0.18818320473859645</v>
      </c>
    </row>
    <row r="44" spans="2:6" x14ac:dyDescent="0.25">
      <c r="B44" s="47" t="s">
        <v>3</v>
      </c>
      <c r="C44" s="48">
        <f>+C31+C29+C26+C11</f>
        <v>0</v>
      </c>
      <c r="D44" s="48">
        <f>+D31+D29+D26+D11</f>
        <v>711882911</v>
      </c>
      <c r="E44" s="48">
        <f>+E31+E29+E26+E11</f>
        <v>353874020.95999992</v>
      </c>
      <c r="F44" s="49">
        <f t="shared" si="1"/>
        <v>0.4970958222088856</v>
      </c>
    </row>
    <row r="45" spans="2:6" x14ac:dyDescent="0.25">
      <c r="B45" s="37" t="s">
        <v>42</v>
      </c>
    </row>
  </sheetData>
  <mergeCells count="1">
    <mergeCell ref="B5:F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F17"/>
  <sheetViews>
    <sheetView showGridLines="0" zoomScale="120" zoomScaleNormal="120" workbookViewId="0">
      <selection activeCell="B8" sqref="B8"/>
    </sheetView>
  </sheetViews>
  <sheetFormatPr baseColWidth="10" defaultRowHeight="15" x14ac:dyDescent="0.25"/>
  <cols>
    <col min="1" max="1" width="2.42578125" customWidth="1"/>
    <col min="2" max="2" width="85.28515625" bestFit="1" customWidth="1"/>
    <col min="5" max="5" width="15.7109375" customWidth="1"/>
    <col min="6" max="6" width="12.28515625" customWidth="1"/>
  </cols>
  <sheetData>
    <row r="5" spans="2:6" ht="60" customHeight="1" x14ac:dyDescent="0.25">
      <c r="B5" s="75" t="s">
        <v>48</v>
      </c>
      <c r="C5" s="75"/>
      <c r="D5" s="75"/>
      <c r="E5" s="75"/>
      <c r="F5" s="75"/>
    </row>
    <row r="8" spans="2:6" ht="38.25" x14ac:dyDescent="0.25">
      <c r="B8" s="50" t="s">
        <v>4</v>
      </c>
      <c r="C8" s="50" t="s">
        <v>1</v>
      </c>
      <c r="D8" s="50" t="s">
        <v>2</v>
      </c>
      <c r="E8" s="52" t="s">
        <v>47</v>
      </c>
      <c r="F8" s="52" t="s">
        <v>5</v>
      </c>
    </row>
    <row r="9" spans="2:6" x14ac:dyDescent="0.25">
      <c r="B9" s="44" t="s">
        <v>21</v>
      </c>
      <c r="C9" s="45">
        <f>SUM(C10:C12)</f>
        <v>0</v>
      </c>
      <c r="D9" s="45">
        <f t="shared" ref="D9:E9" si="0">SUM(D10:D12)</f>
        <v>3210145</v>
      </c>
      <c r="E9" s="45">
        <f t="shared" si="0"/>
        <v>1795840.82</v>
      </c>
      <c r="F9" s="46">
        <f t="shared" ref="F9:F16" si="1">IF(E9=0,"%",E9/D9)</f>
        <v>0.55942669879397977</v>
      </c>
    </row>
    <row r="10" spans="2:6" x14ac:dyDescent="0.25">
      <c r="B10" s="25" t="s">
        <v>26</v>
      </c>
      <c r="C10" s="28">
        <v>0</v>
      </c>
      <c r="D10" s="28">
        <v>331950</v>
      </c>
      <c r="E10" s="28">
        <v>77347</v>
      </c>
      <c r="F10" s="35">
        <f t="shared" si="1"/>
        <v>0.23300798312998947</v>
      </c>
    </row>
    <row r="11" spans="2:6" x14ac:dyDescent="0.25">
      <c r="B11" s="71" t="s">
        <v>27</v>
      </c>
      <c r="C11" s="72">
        <v>0</v>
      </c>
      <c r="D11" s="72">
        <v>1631405</v>
      </c>
      <c r="E11" s="72">
        <v>1214556</v>
      </c>
      <c r="F11" s="73">
        <f t="shared" si="1"/>
        <v>0.74448466199380292</v>
      </c>
    </row>
    <row r="12" spans="2:6" x14ac:dyDescent="0.25">
      <c r="B12" s="54" t="s">
        <v>40</v>
      </c>
      <c r="C12" s="29">
        <v>0</v>
      </c>
      <c r="D12" s="29">
        <v>1246790</v>
      </c>
      <c r="E12" s="29">
        <v>503937.82</v>
      </c>
      <c r="F12" s="36">
        <f t="shared" si="1"/>
        <v>0.40418821132668692</v>
      </c>
    </row>
    <row r="13" spans="2:6" hidden="1" x14ac:dyDescent="0.25">
      <c r="B13" s="44" t="s">
        <v>15</v>
      </c>
      <c r="C13" s="45">
        <f>SUM(C14:C15)</f>
        <v>0</v>
      </c>
      <c r="D13" s="45">
        <f t="shared" ref="D13:E13" si="2">SUM(D14:D15)</f>
        <v>0</v>
      </c>
      <c r="E13" s="45">
        <f t="shared" si="2"/>
        <v>0</v>
      </c>
      <c r="F13" s="55" t="str">
        <f t="shared" si="1"/>
        <v>%</v>
      </c>
    </row>
    <row r="14" spans="2:6" hidden="1" x14ac:dyDescent="0.25">
      <c r="B14" s="25" t="s">
        <v>26</v>
      </c>
      <c r="C14" s="28"/>
      <c r="D14" s="28"/>
      <c r="E14" s="28"/>
      <c r="F14" s="35" t="str">
        <f t="shared" si="1"/>
        <v>%</v>
      </c>
    </row>
    <row r="15" spans="2:6" hidden="1" x14ac:dyDescent="0.25">
      <c r="B15" s="54" t="s">
        <v>27</v>
      </c>
      <c r="C15" s="29"/>
      <c r="D15" s="29"/>
      <c r="E15" s="29"/>
      <c r="F15" s="36" t="str">
        <f t="shared" si="1"/>
        <v>%</v>
      </c>
    </row>
    <row r="16" spans="2:6" x14ac:dyDescent="0.25">
      <c r="B16" s="47" t="s">
        <v>3</v>
      </c>
      <c r="C16" s="48">
        <f>+C13+C9</f>
        <v>0</v>
      </c>
      <c r="D16" s="48">
        <f t="shared" ref="D16:E16" si="3">+D13+D9</f>
        <v>3210145</v>
      </c>
      <c r="E16" s="48">
        <f t="shared" si="3"/>
        <v>1795840.82</v>
      </c>
      <c r="F16" s="49">
        <f t="shared" si="1"/>
        <v>0.55942669879397977</v>
      </c>
    </row>
    <row r="17" spans="2:2" x14ac:dyDescent="0.25">
      <c r="B17" s="37" t="s">
        <v>42</v>
      </c>
    </row>
  </sheetData>
  <mergeCells count="1">
    <mergeCell ref="B5:F5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TODA FUENTE</vt:lpstr>
      <vt:lpstr>RO</vt:lpstr>
      <vt:lpstr>RDR</vt:lpstr>
      <vt:lpstr>ROOC</vt:lpstr>
      <vt:lpstr>ROCC</vt:lpstr>
      <vt:lpstr>DYT</vt:lpstr>
      <vt:lpstr>RD</vt:lpstr>
      <vt:lpstr>RDR!Área_de_impresión</vt:lpstr>
      <vt:lpstr>RO!Área_de_impresión</vt:lpstr>
      <vt:lpstr>ROCC!Área_de_impresión</vt:lpstr>
      <vt:lpstr>ROOC!Área_de_impresión</vt:lpstr>
      <vt:lpstr>'TODA FUENTE'!Área_de_impresión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DAMIAN VICENTE GALLO</dc:creator>
  <cp:lastModifiedBy>DAMIAN VICENTE GALLO</cp:lastModifiedBy>
  <cp:lastPrinted>2014-05-15T18:05:16Z</cp:lastPrinted>
  <dcterms:created xsi:type="dcterms:W3CDTF">2013-07-12T22:51:31Z</dcterms:created>
  <dcterms:modified xsi:type="dcterms:W3CDTF">2022-11-22T21:53:35Z</dcterms:modified>
</cp:coreProperties>
</file>