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BAJOS REMOTOS\EQUIPO PLANEAM. Y PROGRAM\Transparencia\"/>
    </mc:Choice>
  </mc:AlternateContent>
  <bookViews>
    <workbookView xWindow="0" yWindow="0" windowWidth="24000" windowHeight="9735" activeTab="1"/>
  </bookViews>
  <sheets>
    <sheet name="CONSOLIDADO" sheetId="11" r:id="rId1"/>
    <sheet name="PLIEGO MINSA" sheetId="5" r:id="rId2"/>
    <sheet name="UE ADSCRITAS AL PLIEGO MINSA" sheetId="9" r:id="rId3"/>
  </sheets>
  <definedNames>
    <definedName name="_xlnm._FilterDatabase" localSheetId="1" hidden="1">'PLIEGO MINSA'!$A$5:$K$142</definedName>
    <definedName name="_xlnm._FilterDatabase" localSheetId="2" hidden="1">'UE ADSCRITAS AL PLIEGO MINSA'!#REF!</definedName>
    <definedName name="_xlnm.Print_Area" localSheetId="0">CONSOLIDADO!$B$2:$E$22</definedName>
    <definedName name="_xlnm.Print_Area" localSheetId="1">'PLIEGO MINSA'!$A$1:$K$142</definedName>
    <definedName name="_xlnm.Print_Area" localSheetId="2">'UE ADSCRITAS AL PLIEGO MINSA'!$A$1:$K$22</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K17" i="9" l="1"/>
  <c r="K18" i="9"/>
  <c r="K14" i="9"/>
  <c r="K15" i="9"/>
  <c r="K16" i="9"/>
  <c r="K13" i="9"/>
  <c r="K9" i="9"/>
  <c r="K10" i="9"/>
  <c r="K11" i="9"/>
  <c r="K8" i="9"/>
  <c r="K12" i="9"/>
  <c r="K7" i="9"/>
  <c r="K6" i="9"/>
  <c r="C12" i="9" l="1"/>
  <c r="C7" i="9"/>
  <c r="K127" i="5"/>
  <c r="K125" i="5"/>
  <c r="K7" i="5"/>
  <c r="K8" i="5"/>
  <c r="K129" i="5"/>
  <c r="K130" i="5"/>
  <c r="K131" i="5"/>
  <c r="K132" i="5"/>
  <c r="K133" i="5"/>
  <c r="K134" i="5"/>
  <c r="K135" i="5"/>
  <c r="K136" i="5"/>
  <c r="K137" i="5"/>
  <c r="K138" i="5"/>
  <c r="K139" i="5"/>
  <c r="K128" i="5"/>
  <c r="K126"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77" i="5"/>
  <c r="K78" i="5"/>
  <c r="K79" i="5"/>
  <c r="K80" i="5"/>
  <c r="K76" i="5"/>
  <c r="K73" i="5"/>
  <c r="K74"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12" i="5"/>
  <c r="K13" i="5"/>
  <c r="K14" i="5"/>
  <c r="K15" i="5"/>
  <c r="K16" i="5"/>
  <c r="K17" i="5"/>
  <c r="K18" i="5"/>
  <c r="K19" i="5"/>
  <c r="K20" i="5"/>
  <c r="K21" i="5"/>
  <c r="K22" i="5"/>
  <c r="K23" i="5"/>
  <c r="K24" i="5"/>
  <c r="K25" i="5"/>
  <c r="K26" i="5"/>
  <c r="K27" i="5"/>
  <c r="K28" i="5"/>
  <c r="K29" i="5"/>
  <c r="K30" i="5"/>
  <c r="K31" i="5"/>
  <c r="K32" i="5"/>
  <c r="K11" i="5"/>
  <c r="K9" i="5"/>
  <c r="K10" i="5"/>
  <c r="C127" i="5"/>
  <c r="D125" i="5"/>
  <c r="C125" i="5"/>
  <c r="C75" i="5"/>
  <c r="K75" i="5" s="1"/>
  <c r="C7" i="5"/>
  <c r="D123" i="5"/>
  <c r="J116" i="5"/>
  <c r="C6" i="9" l="1"/>
  <c r="C6" i="5"/>
  <c r="K6" i="5" s="1"/>
  <c r="D15" i="11"/>
  <c r="D117" i="5"/>
  <c r="G6" i="9" l="1"/>
  <c r="H6" i="9"/>
  <c r="H7" i="9"/>
  <c r="H8" i="9"/>
  <c r="H9" i="9"/>
  <c r="H10" i="9"/>
  <c r="H11" i="9"/>
  <c r="H12" i="9"/>
  <c r="H13" i="9"/>
  <c r="H14" i="9"/>
  <c r="H15" i="9"/>
  <c r="H16" i="9"/>
  <c r="H17" i="9"/>
  <c r="H18" i="9"/>
  <c r="G7" i="9"/>
  <c r="I120" i="5"/>
  <c r="G127" i="5"/>
  <c r="D127" i="5"/>
  <c r="G7" i="5"/>
  <c r="H8" i="5"/>
  <c r="H9" i="5"/>
  <c r="I9" i="5" s="1"/>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6" i="5"/>
  <c r="H77" i="5"/>
  <c r="H78" i="5"/>
  <c r="J78" i="5" s="1"/>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J115" i="5" s="1"/>
  <c r="H116" i="5"/>
  <c r="I116" i="5" s="1"/>
  <c r="H117" i="5"/>
  <c r="I117" i="5" s="1"/>
  <c r="H118" i="5"/>
  <c r="J118" i="5" s="1"/>
  <c r="H119" i="5"/>
  <c r="I119" i="5" s="1"/>
  <c r="H120" i="5"/>
  <c r="J120" i="5" s="1"/>
  <c r="H121" i="5"/>
  <c r="J121" i="5" s="1"/>
  <c r="H122" i="5"/>
  <c r="I122" i="5" s="1"/>
  <c r="H123" i="5"/>
  <c r="I123" i="5" s="1"/>
  <c r="H124" i="5"/>
  <c r="J124" i="5" s="1"/>
  <c r="H126" i="5"/>
  <c r="J126" i="5" s="1"/>
  <c r="H128" i="5"/>
  <c r="H129" i="5"/>
  <c r="H130" i="5"/>
  <c r="H131" i="5"/>
  <c r="H132" i="5"/>
  <c r="H133" i="5"/>
  <c r="H134" i="5"/>
  <c r="H135" i="5"/>
  <c r="H136" i="5"/>
  <c r="H137" i="5"/>
  <c r="H138" i="5"/>
  <c r="H139" i="5"/>
  <c r="G125" i="5"/>
  <c r="F125" i="5"/>
  <c r="H125" i="5" s="1"/>
  <c r="G75" i="5"/>
  <c r="F75" i="5"/>
  <c r="D75" i="5"/>
  <c r="E125" i="5"/>
  <c r="E75" i="5"/>
  <c r="J9" i="5" l="1"/>
  <c r="J125" i="5"/>
  <c r="I126" i="5"/>
  <c r="H75" i="5"/>
  <c r="J119" i="5"/>
  <c r="G6" i="5"/>
  <c r="J122" i="5"/>
  <c r="I78" i="5"/>
  <c r="I125" i="5"/>
  <c r="J117" i="5"/>
  <c r="J123" i="5"/>
  <c r="I115" i="5"/>
  <c r="I118" i="5"/>
  <c r="I121" i="5"/>
  <c r="I124" i="5"/>
  <c r="C15" i="11"/>
  <c r="E15" i="11" s="1"/>
  <c r="J18" i="9" l="1"/>
  <c r="J16" i="9"/>
  <c r="J15" i="9"/>
  <c r="J14" i="9"/>
  <c r="J13" i="9"/>
  <c r="I18" i="9"/>
  <c r="I16" i="9"/>
  <c r="I15" i="9"/>
  <c r="I14" i="9"/>
  <c r="I13" i="9"/>
  <c r="F12" i="9"/>
  <c r="F6" i="9" s="1"/>
  <c r="E12" i="9"/>
  <c r="D12" i="9"/>
  <c r="J8" i="9"/>
  <c r="J10" i="9"/>
  <c r="J11" i="9"/>
  <c r="I8" i="9"/>
  <c r="J9" i="9"/>
  <c r="F7" i="9"/>
  <c r="E7" i="9"/>
  <c r="D7" i="9"/>
  <c r="D6" i="9" s="1"/>
  <c r="E6" i="9" l="1"/>
  <c r="J7" i="9"/>
  <c r="J17" i="9"/>
  <c r="I17" i="9"/>
  <c r="I139" i="5" l="1"/>
  <c r="I138" i="5"/>
  <c r="I137" i="5"/>
  <c r="I136" i="5"/>
  <c r="J135" i="5"/>
  <c r="J134" i="5"/>
  <c r="I133" i="5"/>
  <c r="I132" i="5"/>
  <c r="I131" i="5"/>
  <c r="I130" i="5"/>
  <c r="J129" i="5"/>
  <c r="J128" i="5"/>
  <c r="I114" i="5"/>
  <c r="I113" i="5"/>
  <c r="I112" i="5"/>
  <c r="J111" i="5"/>
  <c r="J110" i="5"/>
  <c r="J106" i="5"/>
  <c r="J105" i="5"/>
  <c r="J104" i="5"/>
  <c r="I103" i="5"/>
  <c r="I102" i="5"/>
  <c r="I101" i="5"/>
  <c r="I100" i="5"/>
  <c r="J99" i="5"/>
  <c r="J98" i="5"/>
  <c r="I97" i="5"/>
  <c r="I96" i="5"/>
  <c r="J95" i="5"/>
  <c r="I94" i="5"/>
  <c r="I93" i="5"/>
  <c r="J92" i="5"/>
  <c r="J91" i="5"/>
  <c r="I90" i="5"/>
  <c r="I89" i="5"/>
  <c r="J88" i="5"/>
  <c r="I87" i="5"/>
  <c r="I86" i="5"/>
  <c r="I85" i="5"/>
  <c r="I84" i="5"/>
  <c r="J83" i="5"/>
  <c r="J82" i="5"/>
  <c r="J81" i="5"/>
  <c r="I80" i="5"/>
  <c r="I79" i="5"/>
  <c r="I77" i="5"/>
  <c r="J76" i="5"/>
  <c r="J74" i="5"/>
  <c r="J73" i="5"/>
  <c r="I72" i="5"/>
  <c r="I71" i="5"/>
  <c r="I70" i="5"/>
  <c r="J69" i="5"/>
  <c r="J68" i="5"/>
  <c r="J67" i="5"/>
  <c r="I66" i="5"/>
  <c r="I65" i="5"/>
  <c r="I64" i="5"/>
  <c r="J63" i="5"/>
  <c r="J62" i="5"/>
  <c r="J61" i="5"/>
  <c r="I60" i="5"/>
  <c r="I59" i="5"/>
  <c r="I58" i="5"/>
  <c r="J57" i="5"/>
  <c r="J56" i="5"/>
  <c r="J55" i="5"/>
  <c r="I54" i="5"/>
  <c r="I53" i="5"/>
  <c r="I52" i="5"/>
  <c r="J51" i="5"/>
  <c r="J50" i="5"/>
  <c r="J49" i="5"/>
  <c r="I48" i="5"/>
  <c r="I47" i="5"/>
  <c r="I46" i="5"/>
  <c r="J45" i="5"/>
  <c r="J44" i="5"/>
  <c r="J43" i="5"/>
  <c r="I42" i="5"/>
  <c r="I41" i="5"/>
  <c r="I40" i="5"/>
  <c r="J39" i="5"/>
  <c r="J38" i="5"/>
  <c r="J37" i="5"/>
  <c r="I36" i="5"/>
  <c r="I35" i="5"/>
  <c r="I34" i="5"/>
  <c r="J33" i="5"/>
  <c r="J32" i="5"/>
  <c r="J31" i="5"/>
  <c r="I30" i="5"/>
  <c r="I29" i="5"/>
  <c r="I28" i="5"/>
  <c r="J27" i="5"/>
  <c r="J26" i="5"/>
  <c r="J25" i="5"/>
  <c r="I24" i="5"/>
  <c r="I23" i="5"/>
  <c r="I22" i="5"/>
  <c r="J21" i="5"/>
  <c r="J20" i="5"/>
  <c r="J19" i="5"/>
  <c r="I18" i="5"/>
  <c r="I17" i="5"/>
  <c r="I16" i="5"/>
  <c r="J15" i="5"/>
  <c r="J14" i="5"/>
  <c r="J13" i="5"/>
  <c r="I12" i="5"/>
  <c r="I11" i="5"/>
  <c r="I10" i="5"/>
  <c r="I134" i="5" l="1"/>
  <c r="I43" i="5"/>
  <c r="I104" i="5"/>
  <c r="J40" i="5"/>
  <c r="J100" i="5"/>
  <c r="I61" i="5"/>
  <c r="I110" i="5"/>
  <c r="J58" i="5"/>
  <c r="I67" i="5"/>
  <c r="I128" i="5"/>
  <c r="J64" i="5"/>
  <c r="J112" i="5"/>
  <c r="I81" i="5"/>
  <c r="J77" i="5"/>
  <c r="I25" i="5"/>
  <c r="I91" i="5"/>
  <c r="J22" i="5"/>
  <c r="J86" i="5"/>
  <c r="J130" i="5"/>
  <c r="I31" i="5"/>
  <c r="I98" i="5"/>
  <c r="J28" i="5"/>
  <c r="J93" i="5"/>
  <c r="J136" i="5"/>
  <c r="I37" i="5"/>
  <c r="I73" i="5"/>
  <c r="J34" i="5"/>
  <c r="J70" i="5"/>
  <c r="I13" i="5"/>
  <c r="I49" i="5"/>
  <c r="J10" i="5"/>
  <c r="J46" i="5"/>
  <c r="I19" i="5"/>
  <c r="I55" i="5"/>
  <c r="J16" i="5"/>
  <c r="J52" i="5"/>
  <c r="I14" i="5"/>
  <c r="I20" i="5"/>
  <c r="I26" i="5"/>
  <c r="I32" i="5"/>
  <c r="I38" i="5"/>
  <c r="I44" i="5"/>
  <c r="I50" i="5"/>
  <c r="I56" i="5"/>
  <c r="I62" i="5"/>
  <c r="I68" i="5"/>
  <c r="I74" i="5"/>
  <c r="I82" i="5"/>
  <c r="I92" i="5"/>
  <c r="I99" i="5"/>
  <c r="I105" i="5"/>
  <c r="I111" i="5"/>
  <c r="I129" i="5"/>
  <c r="I135" i="5"/>
  <c r="J11" i="5"/>
  <c r="J17" i="5"/>
  <c r="J23" i="5"/>
  <c r="J29" i="5"/>
  <c r="J35" i="5"/>
  <c r="J41" i="5"/>
  <c r="J47" i="5"/>
  <c r="J53" i="5"/>
  <c r="J59" i="5"/>
  <c r="J65" i="5"/>
  <c r="J71" i="5"/>
  <c r="J79" i="5"/>
  <c r="J87" i="5"/>
  <c r="J94" i="5"/>
  <c r="J101" i="5"/>
  <c r="J107" i="5"/>
  <c r="J113" i="5"/>
  <c r="J131" i="5"/>
  <c r="J137" i="5"/>
  <c r="I15" i="5"/>
  <c r="I21" i="5"/>
  <c r="I27" i="5"/>
  <c r="I33" i="5"/>
  <c r="I39" i="5"/>
  <c r="I45" i="5"/>
  <c r="I51" i="5"/>
  <c r="I57" i="5"/>
  <c r="I63" i="5"/>
  <c r="I69" i="5"/>
  <c r="I76" i="5"/>
  <c r="I83" i="5"/>
  <c r="J12" i="5"/>
  <c r="J18" i="5"/>
  <c r="J24" i="5"/>
  <c r="J30" i="5"/>
  <c r="J36" i="5"/>
  <c r="J42" i="5"/>
  <c r="J48" i="5"/>
  <c r="J54" i="5"/>
  <c r="J60" i="5"/>
  <c r="J66" i="5"/>
  <c r="J72" i="5"/>
  <c r="J80" i="5"/>
  <c r="J89" i="5"/>
  <c r="J96" i="5"/>
  <c r="J102" i="5"/>
  <c r="J108" i="5"/>
  <c r="J132" i="5"/>
  <c r="J138" i="5"/>
  <c r="J90" i="5"/>
  <c r="J97" i="5"/>
  <c r="J103" i="5"/>
  <c r="J109" i="5"/>
  <c r="J114" i="5"/>
  <c r="J133" i="5"/>
  <c r="J139" i="5"/>
  <c r="J85" i="5"/>
  <c r="I95" i="5"/>
  <c r="I88" i="5"/>
  <c r="J84" i="5"/>
  <c r="F7" i="5"/>
  <c r="D7" i="5"/>
  <c r="D6" i="5" s="1"/>
  <c r="E7" i="5"/>
  <c r="H7" i="5" l="1"/>
  <c r="J75" i="5"/>
  <c r="J8" i="5"/>
  <c r="J12" i="9" l="1"/>
  <c r="F127" i="5"/>
  <c r="J7" i="5"/>
  <c r="I8" i="5"/>
  <c r="H127" i="5" l="1"/>
  <c r="F6" i="5"/>
  <c r="H6" i="5" s="1"/>
  <c r="J6" i="5" s="1"/>
  <c r="J127" i="5"/>
  <c r="E127" i="5" l="1"/>
  <c r="E6" i="5" s="1"/>
  <c r="C16" i="11" l="1"/>
  <c r="I127" i="5"/>
  <c r="D16" i="11"/>
  <c r="E16" i="11" l="1"/>
  <c r="I75" i="5" l="1"/>
  <c r="J6" i="9" l="1"/>
  <c r="I9" i="9" l="1"/>
  <c r="I10" i="9" l="1"/>
  <c r="I11" i="9"/>
  <c r="I12" i="9" l="1"/>
  <c r="C13" i="11" l="1"/>
  <c r="C14" i="11" l="1"/>
  <c r="C12" i="11" s="1"/>
  <c r="D14" i="11" l="1"/>
  <c r="E14" i="11" l="1"/>
  <c r="C18" i="11" l="1"/>
  <c r="C17" i="11" l="1"/>
  <c r="C11" i="11" s="1"/>
  <c r="D17" i="11" l="1"/>
  <c r="E17" i="11" s="1"/>
  <c r="I7" i="9"/>
  <c r="D18" i="11" l="1"/>
  <c r="E18" i="11" l="1"/>
  <c r="I6" i="9"/>
  <c r="I7" i="5" l="1"/>
  <c r="D13" i="11" l="1"/>
  <c r="E13" i="11" l="1"/>
  <c r="E10" i="11" l="1"/>
  <c r="D12" i="11"/>
  <c r="I6" i="5" l="1"/>
  <c r="D11" i="11" l="1"/>
  <c r="E11" i="11" s="1"/>
  <c r="E12" i="11"/>
</calcChain>
</file>

<file path=xl/sharedStrings.xml><?xml version="1.0" encoding="utf-8"?>
<sst xmlns="http://schemas.openxmlformats.org/spreadsheetml/2006/main" count="203" uniqueCount="183">
  <si>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</si>
  <si>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</si>
  <si>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</si>
  <si>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</si>
  <si>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</si>
  <si>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</si>
  <si>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</si>
  <si>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</si>
  <si>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</si>
  <si>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</si>
  <si>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</si>
  <si>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</si>
  <si>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</si>
  <si>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</si>
  <si>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</si>
  <si>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</si>
  <si>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</si>
  <si>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</si>
  <si>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</si>
  <si>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</si>
  <si>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</si>
  <si>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</si>
  <si>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</si>
  <si>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</si>
  <si>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</si>
  <si>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</si>
  <si>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</si>
  <si>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</si>
  <si>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</si>
  <si>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</si>
  <si>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</si>
  <si>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</si>
  <si>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</si>
  <si>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001-117: ADMINISTRACION CENTRAL - MINSA</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</si>
  <si>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</si>
  <si>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</si>
  <si>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</si>
  <si>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 xml:space="preserve">
Código Unificado
</t>
  </si>
  <si>
    <t>Código Unificado</t>
  </si>
  <si>
    <t>2285839: MEJORAMIENTO Y AMPLIACION DE LOS SERVICIOS DE SALUD DEL ESTABLECIMIENTO DE SALUD LLATA, DISTRITO DE LLATA, PROVINCIA DE HUAMALIES - REGION HUANUCO</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</si>
  <si>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</si>
  <si>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</si>
  <si>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</si>
  <si>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</si>
  <si>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</si>
  <si>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</si>
  <si>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</si>
  <si>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</si>
  <si>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</si>
  <si>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</si>
  <si>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2461958: RENOVACION DE CERCO PERIMETRICO; EN EL(LA) INSTITUTO NACIONAL DE SALUD EN LA LOCALIDAD CHORRILLOS, DISTRITO DE CHORRILLOS, PROVINCIA LIMA, DEPARTAMENTO LIMA</t>
  </si>
  <si>
    <t>2335476: MEJORAMIENTO Y AMPLIACION DE LOS SERVICIOS DE SALUD DEL ESTABLECIMIENTO DE SALUD PARCONA EN EL DISTRITO DE PARCONA, PROVINCIA Y DEPARTAMENTO DE ICA</t>
  </si>
  <si>
    <t>2250037: MEJORAMIENTO DE LA CAPACIDAD RESOLUTIVA DEL ESTABLECIMIENTO DE SALUD ESTRATEGICO DE PUTINA, PROVINCIA SAN ANTONIO DE PUTINA - REGION PUNO</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</si>
  <si>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</si>
  <si>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</si>
  <si>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</si>
  <si>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</si>
  <si>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</si>
  <si>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2451748: REHABILITACION Y REPOSICION DEL CENTRO DE SALUD LAS LOMAS, DISTRITO DE LAS LOMAS, PROVINCIA PIURA, REGION PIURA</t>
  </si>
  <si>
    <t>2469055: REHABILITACION DE LOS SERVICIOS DE SALUD DEL HOSPITAL DE LA AMISTAD PERU-COREA SANTA ROSA II-2, DISTRITO 26 DE OCTUBRE, PROVINCIA PIURA, REGION PIURA</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</si>
  <si>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</si>
  <si>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</si>
  <si>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</si>
  <si>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</si>
  <si>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2271925: MEJORAMIENTO Y AMPLIACION DE LOS SERVICIOS DEL SISTEMA NACIONAL DE CIENCIA, TECNOLOGIA E INNOVACION TECNOLOGICA  1/</t>
  </si>
  <si>
    <t xml:space="preserve">    125-1655: PROGRAMA NACIONAL DE INVERSIONES EN SALUD</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</si>
  <si>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</si>
  <si>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</si>
  <si>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</si>
  <si>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</si>
  <si>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</si>
  <si>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</si>
  <si>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</si>
  <si>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</si>
  <si>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</si>
  <si>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</si>
  <si>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</si>
  <si>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</si>
  <si>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</si>
  <si>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</si>
  <si>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</si>
  <si>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</si>
  <si>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</si>
  <si>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</si>
  <si>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</si>
  <si>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</si>
  <si>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</si>
  <si>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</si>
  <si>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</si>
  <si>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</si>
  <si>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</si>
  <si>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</si>
  <si>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</si>
  <si>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</si>
  <si>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</si>
  <si>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</si>
  <si>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</si>
  <si>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</si>
  <si>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</si>
  <si>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</si>
  <si>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</si>
  <si>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</si>
  <si>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</si>
  <si>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</si>
  <si>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</si>
  <si>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</si>
  <si>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</si>
  <si>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</si>
  <si>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</si>
  <si>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</si>
  <si>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</si>
  <si>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</si>
  <si>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</si>
  <si>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</si>
  <si>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</si>
  <si>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</si>
  <si>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</si>
  <si>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</si>
  <si>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</si>
  <si>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</si>
  <si>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</si>
  <si>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</si>
  <si>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2462000: REFORZAMIENTO ESTRUCTURAL DE BLOQUE DE INFRAESTRUCTURA; EN EL(LA) EESS INSTITUTO NACIONAL DE ENFERMEDADES NEOPLASICAS - SURQUILLO EN LA LOCALIDAD SURQUILLO, DISTRITO DE SURQUILLO, PROVINCIA LIMA, DEPARTAMENTO LIMA</t>
  </si>
  <si>
    <t>2183907: MEJORAMIENTO Y AMPLIACION DE LOS SERVICIOS DE SALUD DEL HOSPITAL QUILLABAMBA DISTRITO DE SANTA ANA, PROVINCIA DE LA CONVENCION Y DEPARTAMENTO DE CUSCO</t>
  </si>
  <si>
    <t>2520497: ADQUISICION DE EQUIPO PARA TERAPIA DE ALTO FLUJO; EN EL(LA) EESS DIRECCION GENERAL DE OPERACIONES EN SALUD - EN LA LOCALIDAD LIMA, DISTRITO DE LIMA, PROVINCIA LIMA, DEPARTAMENTO LIMA</t>
  </si>
  <si>
    <t>2520781: ADQUISICION DE PLANTA GENERADORA DE OXIGENO MEDICINAL Y GRUPO ELECTROGENO; EN EL(LA) EESS DIRECCION GENERAL DE OPERACIONES EN SALUD - EN LA LOCALIDAD JESUS MARIA, DISTRITO DE JESUS MARIA, PROVINCIA LIMA, DEPARTAMENTO LIMA</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</si>
  <si>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</si>
  <si>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</si>
  <si>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</si>
  <si>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2425167: RENOVACION DE SUBESTACION; EN EL(LA) EESS INSTITUTO NACIONAL DE ENFERMEDADES NEOPLASICAS - SURQUILLO EN LA LOCALIDAD SURQUILLO, DISTRITO DE SURQUILLO, PROVINCIA LIMA, DEPARTAMENTO LIMA</t>
  </si>
  <si>
    <t>2495555: RENOVACION DE RESERVORIO; EN EL(LA) EESS INSTITUTO NACIONAL DE ENFERMEDADES NEOPLASICAS - SURQUILLO EN LA LOCALIDAD SURQUILLO, DISTRITO DE SURQUILLO, PROVINCIA LIMA, DEPARTAMENTO LIMA</t>
  </si>
  <si>
    <t>Unidad Ejecutora 149-1734: PROGRAMA DE CREACIÓN DE REDES INTEGRADAS EN SALUD</t>
  </si>
  <si>
    <t>2063067: NUEVO INSTITUTO NACIONAL DE SALUD DEL NIÑO, INSN, TERCER NIVEL DE ATENCION, 8VO NIVEL DE COMPLEJIDAD, CATEGORIA III-2, LIMA -PERU</t>
  </si>
  <si>
    <t>Ppto. Ejecución Acumulada al 2021</t>
  </si>
  <si>
    <t>Ppto. 2022                    (PIM)</t>
  </si>
  <si>
    <t>Nivel de Ejecución Mes Enero (Devengado)</t>
  </si>
  <si>
    <t>AÑO 2022</t>
  </si>
  <si>
    <t>Ppto. Ejecución acumulada 2022</t>
  </si>
  <si>
    <r>
      <t xml:space="preserve">Año de Ejecución: </t>
    </r>
    <r>
      <rPr>
        <b/>
        <sz val="10"/>
        <rFont val="Arial"/>
        <family val="2"/>
      </rPr>
      <t>2022</t>
    </r>
  </si>
  <si>
    <t>2540498: ADQUISICION DE MONITOR MULTI PARAMETRO, INCUBADORA NEONATAL, VENTILADOR PULMONAR Y ASPIRADORA DE SECRECIONES; ADEMAS DE OTROS ACTIVOS EN EL(LA) EESS DIRECCION GENERAL DE OPERACIONES EN SALUD - EN LA LOCALIDAD JESUS MARIA, DISTRITO DE JESUS MARIA, PROVINCIA LIMA, DEPARTAMENTO LIMA</t>
  </si>
  <si>
    <t>2540692: ADQUISICION DE EQUIPO PARA TERAPIA DE ALTO FLUJO; EN EL(LA) EESS DIRECCION GENERAL DE OPERACIONES EN SALUD - EN LA LOCALIDAD JESUS MARIA, DISTRITO DE JESUS MARIA, PROVINCIA LIMA, DEPARTAMENTO LIMA</t>
  </si>
  <si>
    <t>2462622: ADQUISICION DE SISTEMA DE TECNOLOGIA, INFORMACION Y COMUNICACION; EN EL(LA) ESTABLECIMIENTOS DE SALUD DE LA DIRIS LIMA ESTE DISTRITO DE EL AGUSTINO, PROVINCIA LIMA, DEPARTAMENTO LIMA</t>
  </si>
  <si>
    <t>2462766: ADQUISICION DE SISTEMA DE TECNOLOGIA, INFORMACION Y COMUNICACION; EN EL(LA) DIRIS LIMA NORTE EN LA LOCALIDAD INDEPENDENCIA, DISTRITO DE INDEPENDENCIA, PROVINCIA LIMA, DEPARTAMENTO LIMA</t>
  </si>
  <si>
    <t>2462819: ADQUISICION DE SISTEMA DE TECNOLOGIA, INFORMACION Y COMUNICACION; EN EL(LA) DIRECCION DE REDES INTEGRADAS DE SALUD LIMA SUR EN LA LOCALIDAD BARRANCO, DISTRITO DE BARRANCO, PROVINCIA LIMA, DEPARTAMENTO LIMA</t>
  </si>
  <si>
    <t>2463061: ADQUISICION DE SISTEMA DE TECNOLOGIA, INFORMACION Y COMUNICACION; EN EL(LA) DIRIS LIMA CENTRO DISTRITO DE LIMA, PROVINCIA LIMA, DEPARTAMENTO LIMA</t>
  </si>
  <si>
    <t>2094709: FORTALECIMIENTO DE LA CAPACIDAD RESOLUTIVA DE LOS SERVICIOS DE SALUD DEL HOSPITAL SANTIAGO APOSTOL DE UTCUBAMBA - DIRESA AMAZONAS</t>
  </si>
  <si>
    <t>2194033: AMPLIACION Y MEJORAMIENTO DE LA CAPACIDAD RESOLUTIVA DEL PUESTO DE SALUD, NIVEL I-3 CHINCHE TINGO, LOCALIDAD DE CHINCHE TINGO, DISTRITO DE YANAHUANCA, PROVINCIA DE DANIEL ALCIDES CARRION - PASCO</t>
  </si>
  <si>
    <t>2335905: MEJORAMIENTO Y AMPLIACION DE LOS SERVICIOS DE SALUD DEL HOSPITAL DE APOYO LEONCIO PRADO DISTRITO DE HUAMACHUCO, PROVINCIA SANCHEZ CARRION - LA LIBERTAD</t>
  </si>
  <si>
    <t>2352819: MEJORAMIENTO DEL SERVICIO DE SALUD DEL ESTABLECIMIENTO DE SALUD I - 2, EN EL CENTRO POBLADO DE TACA, DEL DISTRITO DE CANARIA, PROVINCIA DE VICTOR FAJARDO - AYACUCHO</t>
  </si>
  <si>
    <t>2354818: MEJORAMIENTO DE LOS SERVICIOS DE SALUD DEL CENTRO DE SALUD I - 4 TACABAMBA - DISTRITO DE TACABAMBA - PROVINCIA DE CHOTA - REGION CAJAMARCA</t>
  </si>
  <si>
    <t>2399861: MEJORAMIENTO DEL SERVICIO DE SALUD DE CATEGORIA I-1 DE LOS PUESTOS DE SALUD DE CENTRO POBLADO DE SAN PEDRO DE CACHI - CENTRO POBLADO DE SANTIAGO DE PISCHA - DISTRITO DE SANTIAGO DE PISCHA - PROVINCIA DE HUAMANGA - REGION AYACUCHO</t>
  </si>
  <si>
    <t>2448758: MEJORAMIENTO DE LA CAPACIDAD RESOLUTIVA DE LOS ESTABLECIMIENTOS DE SALUD DE PRIMER NIVEL DE COMPLEJIDAD DE LAS LOCALIDADES DE COCHABAMBA GRANDE, SUNE GRANDE Y UCHUYSIHUIS, DISTRITO DE TINTAY PUNCU - PROVINCIA DE TAYACAJA - DEPARTAMENTO DE HUANCAVELICA</t>
  </si>
  <si>
    <t>2450018: MEJORAMIENTO DE LOS SERVICIOS DE LA PRESTACION DE LOS SERVICIOS DE SALUD DE PERCCAPAMPA, DEL CENTRO POBLADO DE PERCCAPAMPA DEL DISTRITO DE LIRCAY - PROVINCIA DE ANGARAES - DEPARTAMENTO DE HUANCAVELICA</t>
  </si>
  <si>
    <t>2451590: MEJORAMIENTO DE LOS SERVICIOS DE SALUD EN EL PUESTO DE SALUD I-2 DE LA COMUNIDAD DE NUEVO ARICA DEL DISTRITO DE BALSAPUERTO - PROVINCIA DE ALTO AMAZONAS - DEPARTAMENTO DE LORETO</t>
  </si>
  <si>
    <t>2178584: MEJORAMIENTO DE LAS AREAS TECNICAS Y AREAS DE INVESTIGACION DEL CENTRO NACIONAL DE SALUD PUBLICA DEL INSTITUTO NACIONAL DE SALUD SEDE CHORRILLOS</t>
  </si>
  <si>
    <t>2423756: ADQUISICION DE UNIDAD DE CUIDADOS INTENSIVOS; REMODELACION DE UNIDAD DE CUIDADOS INTENSIVOS; EN EL(LA) EESS INSTITUTO NACIONAL DE ENFERMEDADES NEOPLASICAS - SURQUILLO EN LA LOCALIDAD SURQUILLO, DISTRITO DE SURQUILLO, PROVINCIA LIMA, DEPARTAMENTO LIMA</t>
  </si>
  <si>
    <t>2425169: RENOVACION DE CALDERO; EN EL(LA) EESS INSTITUTO NACIONAL DE ENFERMEDADES NEOPLASICAS - SURQUILLO EN LA LOCALIDAD SURQUILLO, DISTRITO DE SURQUILLO, PROVINCIA LIMA, DEPARTAMENTO LIMA</t>
  </si>
  <si>
    <t>2426269: ADQUISICION DE MAQUINAS LAVADORAS O SECADORAS COMBINADAS TIPO LAVANDERIA Y ; REMODELACION DE PUESTOS PARA EQUIPOS DE LAVANDERIA; EN EL(LA) EESS INSTITUTO NACIONAL DE ENFERMEDADES NEOPLASICAS - SURQUILLO EN LA LOCALIDAD SURQUILLO, DISTRITO DE SURQUILLO, PROVINCIA LIMA, DEPARTAMENTO LIMA</t>
  </si>
  <si>
    <t>Ppto 2022 (PIM)</t>
  </si>
  <si>
    <t>Ejecución acumulada
Año 2022 (Devengado)</t>
  </si>
  <si>
    <t>AL MES DE FEBRERO 2022</t>
  </si>
  <si>
    <t>DEL MINISTERIO DE SALUD AL MES DE FEBRERO 2022</t>
  </si>
  <si>
    <t>AL PLIEGO DEL MINISTERIO DE SALUD AL MES DE FEBRERO 2022</t>
  </si>
  <si>
    <t>Nivel de Ejecución Mes Febrero (Devengado)</t>
  </si>
  <si>
    <t>2088781: FORTALECIMIENTO DE LA ATENCION DE LOS SERVICIOS DE EMERGENCIAS Y SERVICIOS ESPECIALIZADOS - NUEVO HOSPITAL DE LIMA ESTE - VITARTE</t>
  </si>
  <si>
    <t>2094808: MEJORAMIENTO DE LA CAPACIDAD RESOLUTIVA DE LOS SERVICIOS DE SALUD DEL HOSPITAL ANTONIO LORENA NIVEL III-1-CUSCO</t>
  </si>
  <si>
    <t>2469195: MEJORAMIENTO Y AMPLIACION DE LOS SERVICIOS DE SALUD DEL ESTABLECIMIENTO DE SALUD NUEVO ANDOAS, DISTRITO DE ANDOAS - PROVINCIA DE DATEM DEL MARAÑON - DEPARTAMENTO DE LORETO</t>
  </si>
  <si>
    <t>2474925: MEJORAMIENTO Y AMPLIACION DE LOS SERVICIOS DE SALUD DEL ESTABLECIMIENTO DE SALUD 12 DE OCTUBRE, LOCALIDAD 12 DE OCTUBRE DEL DISTRITO DE TIGRE - PROVINCIA DE LORETO - DEPARTAMENTO DE LORETO</t>
  </si>
  <si>
    <t>2475091: CREACION DE LOS SERVICIOS DE SALUD DEL PRIMER NIVEL DE COMPLEJIDAD EN LA COMUNIDAD NATIVA DE MAYURIAGA MAYURIAGA DEL DISTRITO DE MORONA - PROVINCIA DE DATEM DEL MARAÑON - DEPARTAMENTO DE LORETO</t>
  </si>
  <si>
    <t>2475435: MEJORAMIENTO Y AMPLIACION DE LOS SERVICIOS DE SALUD DEL ESTABLECIMIENTO DE SALUD ALIANZA CRISTIANA DEL DISTRITO DE ANDOAS - PROVINCIA DE DATEM DEL MARAÑON - DEPARTAMENTO DE LORETO</t>
  </si>
  <si>
    <t>2479465: MEJORAMIENTO Y AMPLIACION DE LOS SERVICIOS DE SALUD DEL PUESTO DE SALUD NUEVA JERUSALEN DISTRITO DE TROMPETEROS - PROVINCIA DE LORETO - DEPARTAMENTO DE LORETO</t>
  </si>
  <si>
    <t>2479733: CREACION DE LOS SERVICIOS DE SALUD DEL PRIMER NIVEL DE COMPLEJIDAD EN LA COMUNIDAD NATIVA DE LA PETROLERA, DISTRITO DE URARINAS - PROVINCIA DE LORETO - DEPARTAMENTO DE LORETO</t>
  </si>
  <si>
    <t>2479767: MEJORAMIENTO DEL SERVICIO DE SALUD DEL PUESTO DE SALUD PAMPA HERMOSA DE TROMPETEROS, DISTRITO DE TROMPETEROS - PROVINCIA DE LORETO - DEPARTAMENTO DE LORETO</t>
  </si>
  <si>
    <t>2479930: CREACION DE LOS SERVICIOS DE SALUD DEL PRIMER NIVEL DE COMPLEJIDAD EN LA COMUNIDAD NATIVA ANTIOQUIA DEL DISTRITO DE TROMPETEROS - PROVINCIA DE LORETO - DEPARTAMENTO DE LORETO</t>
  </si>
  <si>
    <t>2498098: ADQUISICION DE MODULO DE ATENCION TEMPORAL, ELECTROCARDIOGRAFO, BOMBA DE INFUSION Y COCHE DE PARO EQUIPADO; ADEMAS DE OTROS ACTIVOS EN EL(LA) EESS REGIONAL DE ICA - ICA DISTRITO DE ICA, PROVINCIA ICA, DEPARTAMENTO ICA</t>
  </si>
  <si>
    <t>2521713: CREACION DE LOS SERVICIOS DE SALUD BASICOS EN LA COMUNIDAD NATIVA NUEVA ALIANZA DEL DISTRITO DE URARINAS - PROVINCIA DE LORETO - DEPARTAMENTO DE LORETO</t>
  </si>
  <si>
    <t>Unidad Ejecutora 144-1684: DIRECCION DE REDES INTEGRADAS DE SALUD LIMA NORTE</t>
  </si>
  <si>
    <t>2527152: ADQUISICION DE PLANTA GENERADORA DE OXIGENO MEDICINAL; EN EL(LA) EESS MATERNO INFANTIL DR. ENRIQUE MARTIN ALTUNA - PUENTE PIEDRA EN LA LOCALIDAD PUENTE PIEDRA, DISTRITO DE PUENTE PIEDRA, PROVINCIA LIMA, DEPARTAMENTO LIMA</t>
  </si>
  <si>
    <t xml:space="preserve">   149-1734: PROGRAMA DE CREACIÓN DE REDES INTEGRADAS EN SALUD</t>
  </si>
  <si>
    <t xml:space="preserve">    144-1684: DIRECCION DE REDES INTEGRADAS DE SALUD LIMA NORTE</t>
  </si>
  <si>
    <t>FUENTE DE INFORMACION: Transparencia Económica - Ministerio de Economía y Finanzas de fecha 01.03.2022</t>
  </si>
  <si>
    <t>1/     Proyecto Multisectorial, monto de inversión por                   S/ 330,000,000 que tiene como Unidad Formuladora a la PCM - CONCYTEC, corresponde a Salud en el año 2022 un PIM de S/ 1,173,183.00.</t>
  </si>
  <si>
    <t>1/     CUI 2094808: Hospital Antonio Lorena Nivel III-1-Cusco.
Monto Inversión por S/ 749 217 643.41
Ejecutado GORE Cusco a  Feb. 2021  S/ 225 979 872.51
Ejecutado  UE PRONIS a Feb. 2021:    S/ 27 460 134.60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</si>
</sst>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 numFmtId="169" formatCode="0.0%"/>
  </numFmts>
  <fonts count="37"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sz val="7"/>
      <color rgb="FF222222"/>
      <name val="Verdana"/>
      <family val="2"/>
    </font>
    <font>
      <b/>
      <sz val="8"/>
      <color indexed="18"/>
      <name val="Arial"/>
      <family val="2"/>
    </font>
    <font>
      <b/>
      <sz val="10"/>
      <color indexed="9"/>
      <name val="Arial"/>
      <family val="2"/>
    </font>
    <font>
      <b/>
      <sz val="9"/>
      <color rgb="FFFF0000"/>
      <name val="Arial"/>
      <family val="2"/>
    </font>
    <font>
      <sz val="11"/>
      <color rgb="FF212529"/>
      <name val="Calibri"/>
      <family val="2"/>
      <scheme val="minor"/>
    </font>
    <font>
      <b/>
      <sz val="8"/>
      <color indexed="8"/>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3">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xf numFmtId="9" fontId="22" fillId="0" borderId="0" applyFont="0" applyFill="0" applyBorder="0" applyAlignment="0" applyProtection="0"/>
  </cellStyleXfs>
  <cellXfs count="188">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3" fontId="9" fillId="2" borderId="0" xfId="9" applyNumberFormat="1" applyFont="1" applyFill="1"/>
    <xf numFmtId="3" fontId="9" fillId="2" borderId="0" xfId="9" applyNumberFormat="1" applyFont="1" applyFill="1" applyAlignment="1">
      <alignment horizontal="center"/>
    </xf>
    <xf numFmtId="0" fontId="5" fillId="2" borderId="0" xfId="9" applyFont="1" applyFill="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17"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7"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7" fontId="23" fillId="0" borderId="0" xfId="0" applyNumberFormat="1" applyFont="1"/>
    <xf numFmtId="4" fontId="23" fillId="0" borderId="0" xfId="0" applyNumberFormat="1" applyFont="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7" fontId="13" fillId="0" borderId="0" xfId="10" applyNumberFormat="1" applyFont="1"/>
    <xf numFmtId="167" fontId="13" fillId="0" borderId="0" xfId="10" applyNumberFormat="1" applyFont="1" applyAlignment="1">
      <alignment vertical="center"/>
    </xf>
    <xf numFmtId="0" fontId="24" fillId="0" borderId="0" xfId="0" applyFont="1" applyAlignment="1">
      <alignment vertical="center" wrapText="1"/>
    </xf>
    <xf numFmtId="0" fontId="13" fillId="0" borderId="0" xfId="10" applyFont="1" applyAlignment="1">
      <alignment horizontal="justify" vertical="top"/>
    </xf>
    <xf numFmtId="3" fontId="10" fillId="5" borderId="0" xfId="9" applyNumberFormat="1" applyFont="1" applyFill="1" applyBorder="1" applyAlignment="1">
      <alignment horizontal="right"/>
    </xf>
    <xf numFmtId="3" fontId="17" fillId="6" borderId="2" xfId="2" applyNumberFormat="1" applyFont="1" applyFill="1" applyBorder="1" applyAlignment="1">
      <alignment horizontal="left" vertical="center" wrapText="1"/>
    </xf>
    <xf numFmtId="166"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7"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3" xfId="0" applyFont="1" applyFill="1" applyBorder="1" applyAlignment="1">
      <alignment horizontal="center" vertical="center" wrapText="1"/>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6" fontId="20" fillId="0" borderId="2" xfId="0" applyNumberFormat="1" applyFont="1" applyBorder="1" applyAlignment="1">
      <alignment horizontal="right" vertical="center" wrapText="1"/>
    </xf>
    <xf numFmtId="166" fontId="17" fillId="6" borderId="10" xfId="2" applyNumberFormat="1" applyFont="1" applyFill="1" applyBorder="1" applyAlignment="1">
      <alignment horizontal="right" vertical="center" wrapText="1"/>
    </xf>
    <xf numFmtId="43" fontId="28" fillId="0" borderId="0" xfId="1" applyFont="1" applyAlignment="1">
      <alignment vertical="center" wrapText="1"/>
    </xf>
    <xf numFmtId="43" fontId="19" fillId="0" borderId="0" xfId="0" applyNumberFormat="1" applyFont="1" applyAlignment="1">
      <alignment vertical="center" wrapText="1"/>
    </xf>
    <xf numFmtId="4" fontId="0" fillId="0" borderId="0" xfId="0" applyNumberFormat="1"/>
    <xf numFmtId="166" fontId="19" fillId="0" borderId="0" xfId="0" applyNumberFormat="1" applyFont="1" applyAlignment="1">
      <alignment vertical="center" wrapText="1"/>
    </xf>
    <xf numFmtId="43" fontId="29" fillId="0" borderId="0" xfId="1" applyFont="1"/>
    <xf numFmtId="3" fontId="17" fillId="4" borderId="12" xfId="0" applyNumberFormat="1" applyFont="1" applyFill="1" applyBorder="1" applyAlignment="1">
      <alignment horizontal="right" vertical="center"/>
    </xf>
    <xf numFmtId="166" fontId="17" fillId="4" borderId="12" xfId="0" applyNumberFormat="1" applyFont="1" applyFill="1" applyBorder="1" applyAlignment="1">
      <alignment horizontal="right" vertical="center"/>
    </xf>
    <xf numFmtId="0" fontId="30" fillId="0" borderId="0" xfId="0" applyFont="1" applyAlignment="1">
      <alignment vertical="center" wrapText="1"/>
    </xf>
    <xf numFmtId="3" fontId="17" fillId="6" borderId="10" xfId="2" applyNumberFormat="1" applyFont="1" applyFill="1" applyBorder="1" applyAlignment="1">
      <alignment horizontal="left" vertical="center" wrapText="1"/>
    </xf>
    <xf numFmtId="165"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6" fontId="20" fillId="0" borderId="2" xfId="0" applyNumberFormat="1" applyFont="1" applyBorder="1" applyAlignment="1">
      <alignment vertical="center" wrapText="1"/>
    </xf>
    <xf numFmtId="0" fontId="26" fillId="0" borderId="0" xfId="11"/>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20" fillId="0" borderId="32"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3" fontId="13" fillId="0" borderId="0" xfId="10" applyNumberFormat="1" applyFont="1" applyFill="1"/>
    <xf numFmtId="0" fontId="20" fillId="0" borderId="32" xfId="0" applyFont="1" applyBorder="1" applyAlignment="1">
      <alignment horizontal="justify" vertical="center" wrapText="1"/>
    </xf>
    <xf numFmtId="3" fontId="20" fillId="5" borderId="2" xfId="0" applyNumberFormat="1" applyFont="1" applyFill="1" applyBorder="1" applyAlignment="1">
      <alignment horizontal="right" vertical="center" wrapText="1"/>
    </xf>
    <xf numFmtId="4" fontId="31" fillId="7" borderId="0" xfId="0" applyNumberFormat="1" applyFont="1" applyFill="1" applyBorder="1" applyAlignment="1">
      <alignment horizontal="right" vertical="center" wrapText="1"/>
    </xf>
    <xf numFmtId="0" fontId="31" fillId="7" borderId="0" xfId="0" applyFont="1" applyFill="1" applyBorder="1" applyAlignment="1">
      <alignment horizontal="right" vertical="center" wrapText="1"/>
    </xf>
    <xf numFmtId="3" fontId="31" fillId="7" borderId="0" xfId="0" applyNumberFormat="1" applyFont="1" applyFill="1" applyBorder="1" applyAlignment="1">
      <alignment horizontal="right" vertical="center"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20" fillId="0" borderId="10" xfId="0" applyNumberFormat="1" applyFont="1" applyBorder="1" applyAlignment="1">
      <alignment vertical="center" wrapText="1"/>
    </xf>
    <xf numFmtId="166" fontId="20" fillId="0" borderId="10" xfId="0" applyNumberFormat="1" applyFont="1" applyBorder="1" applyAlignment="1">
      <alignment vertical="center" wrapText="1"/>
    </xf>
    <xf numFmtId="3" fontId="32"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0" fontId="18" fillId="5" borderId="2" xfId="0" applyFont="1" applyFill="1" applyBorder="1" applyAlignment="1">
      <alignment horizontal="center" vertical="center" wrapText="1"/>
    </xf>
    <xf numFmtId="0" fontId="7" fillId="2" borderId="0" xfId="9" applyFont="1" applyFill="1"/>
    <xf numFmtId="4" fontId="5" fillId="2" borderId="0" xfId="9" applyNumberFormat="1" applyFont="1" applyFill="1"/>
    <xf numFmtId="4" fontId="9" fillId="2" borderId="0" xfId="9" applyNumberFormat="1" applyFont="1" applyFill="1"/>
    <xf numFmtId="4" fontId="7" fillId="2" borderId="0" xfId="9" applyNumberFormat="1" applyFont="1" applyFill="1"/>
    <xf numFmtId="4" fontId="10" fillId="2" borderId="13" xfId="9" applyNumberFormat="1" applyFont="1" applyFill="1" applyBorder="1" applyAlignment="1">
      <alignment horizontal="right"/>
    </xf>
    <xf numFmtId="3" fontId="20" fillId="0" borderId="33" xfId="0" applyNumberFormat="1" applyFont="1" applyBorder="1" applyAlignment="1">
      <alignment horizontal="right" vertical="center" wrapText="1"/>
    </xf>
    <xf numFmtId="0" fontId="20" fillId="5" borderId="2" xfId="0" applyFont="1" applyFill="1" applyBorder="1" applyAlignment="1">
      <alignment horizontal="justify" vertical="center" wrapText="1"/>
    </xf>
    <xf numFmtId="3" fontId="13" fillId="0" borderId="0" xfId="10" applyNumberFormat="1" applyFont="1" applyAlignment="1">
      <alignment vertical="center" wrapText="1"/>
    </xf>
    <xf numFmtId="3" fontId="23" fillId="0" borderId="0" xfId="0" applyNumberFormat="1" applyFont="1" applyBorder="1"/>
    <xf numFmtId="3" fontId="23" fillId="0" borderId="0" xfId="0" applyNumberFormat="1" applyFont="1"/>
    <xf numFmtId="0" fontId="13" fillId="0" borderId="0" xfId="10" applyFont="1" applyAlignment="1">
      <alignment horizontal="justify" vertical="top" wrapText="1"/>
    </xf>
    <xf numFmtId="0" fontId="33" fillId="3" borderId="17" xfId="10" applyFont="1" applyFill="1" applyBorder="1" applyAlignment="1">
      <alignment horizontal="center" vertical="center" wrapText="1"/>
    </xf>
    <xf numFmtId="0" fontId="10" fillId="2" borderId="1" xfId="9" applyFont="1" applyFill="1" applyBorder="1" applyAlignment="1">
      <alignment horizontal="left" vertical="center" wrapText="1"/>
    </xf>
    <xf numFmtId="3" fontId="10" fillId="2" borderId="3" xfId="9" applyNumberFormat="1" applyFont="1" applyFill="1" applyBorder="1" applyAlignment="1">
      <alignment horizontal="right" vertical="center"/>
    </xf>
    <xf numFmtId="166" fontId="10" fillId="2" borderId="11" xfId="9" applyNumberFormat="1" applyFont="1" applyFill="1" applyBorder="1" applyAlignment="1">
      <alignment horizontal="right" vertical="center"/>
    </xf>
    <xf numFmtId="0" fontId="10" fillId="2" borderId="30" xfId="9" applyFont="1" applyFill="1" applyBorder="1" applyAlignment="1">
      <alignment horizontal="left" vertical="center" wrapText="1"/>
    </xf>
    <xf numFmtId="3" fontId="10" fillId="5" borderId="3" xfId="9" applyNumberFormat="1" applyFont="1" applyFill="1" applyBorder="1" applyAlignment="1">
      <alignment horizontal="right" vertical="center"/>
    </xf>
    <xf numFmtId="166" fontId="10" fillId="5" borderId="11" xfId="9" applyNumberFormat="1" applyFont="1" applyFill="1" applyBorder="1" applyAlignment="1">
      <alignment horizontal="right" vertical="center"/>
    </xf>
    <xf numFmtId="0" fontId="10" fillId="5" borderId="1" xfId="9" applyFont="1" applyFill="1" applyBorder="1" applyAlignment="1">
      <alignment horizontal="left" vertical="center" wrapText="1"/>
    </xf>
    <xf numFmtId="3" fontId="10" fillId="5" borderId="4" xfId="9" applyNumberFormat="1" applyFont="1" applyFill="1" applyBorder="1" applyAlignment="1">
      <alignment horizontal="right" vertical="center"/>
    </xf>
    <xf numFmtId="167" fontId="17" fillId="5" borderId="31" xfId="9" applyNumberFormat="1" applyFont="1" applyFill="1" applyBorder="1" applyAlignment="1">
      <alignment horizontal="right" vertical="center"/>
    </xf>
    <xf numFmtId="0" fontId="7" fillId="5" borderId="5" xfId="9" applyFont="1" applyFill="1" applyBorder="1" applyAlignment="1">
      <alignment horizontal="left" vertical="center" wrapText="1"/>
    </xf>
    <xf numFmtId="3" fontId="7" fillId="5" borderId="2" xfId="9" applyNumberFormat="1" applyFont="1" applyFill="1" applyBorder="1" applyAlignment="1">
      <alignment horizontal="right" vertical="center"/>
    </xf>
    <xf numFmtId="3" fontId="7" fillId="5" borderId="4" xfId="9" applyNumberFormat="1" applyFont="1" applyFill="1" applyBorder="1" applyAlignment="1">
      <alignment horizontal="right" vertical="center"/>
    </xf>
    <xf numFmtId="167" fontId="13" fillId="5" borderId="6" xfId="9" applyNumberFormat="1" applyFont="1" applyFill="1" applyBorder="1" applyAlignment="1">
      <alignment horizontal="right" vertical="center"/>
    </xf>
    <xf numFmtId="0" fontId="7" fillId="2" borderId="5" xfId="9" applyFont="1" applyFill="1" applyBorder="1" applyAlignment="1">
      <alignment horizontal="left" vertical="center" wrapText="1"/>
    </xf>
    <xf numFmtId="167" fontId="7" fillId="5" borderId="6" xfId="9" applyNumberFormat="1" applyFont="1" applyFill="1" applyBorder="1" applyAlignment="1">
      <alignment horizontal="right" vertical="center"/>
    </xf>
    <xf numFmtId="0" fontId="13" fillId="2" borderId="5" xfId="9" applyFont="1" applyFill="1" applyBorder="1" applyAlignment="1">
      <alignment horizontal="left" vertical="center" wrapText="1"/>
    </xf>
    <xf numFmtId="3" fontId="7" fillId="5" borderId="10" xfId="9" applyNumberFormat="1" applyFont="1" applyFill="1" applyBorder="1" applyAlignment="1">
      <alignment horizontal="right" vertical="center"/>
    </xf>
    <xf numFmtId="0" fontId="13" fillId="2" borderId="36" xfId="9" applyFont="1" applyFill="1" applyBorder="1" applyAlignment="1">
      <alignment horizontal="left" vertical="center" wrapText="1"/>
    </xf>
    <xf numFmtId="3" fontId="7" fillId="5" borderId="37" xfId="9" applyNumberFormat="1" applyFont="1" applyFill="1" applyBorder="1" applyAlignment="1">
      <alignment horizontal="right" vertical="center"/>
    </xf>
    <xf numFmtId="0" fontId="10" fillId="5" borderId="28" xfId="9" applyFont="1" applyFill="1" applyBorder="1" applyAlignment="1">
      <alignment horizontal="left" vertical="center" wrapText="1"/>
    </xf>
    <xf numFmtId="3" fontId="17" fillId="5" borderId="3" xfId="9" applyNumberFormat="1" applyFont="1" applyFill="1" applyBorder="1" applyAlignment="1">
      <alignment horizontal="right" vertical="center"/>
    </xf>
    <xf numFmtId="167" fontId="17" fillId="5" borderId="11" xfId="9" applyNumberFormat="1" applyFont="1" applyFill="1" applyBorder="1" applyAlignment="1">
      <alignment horizontal="right" vertical="center"/>
    </xf>
    <xf numFmtId="166" fontId="13" fillId="0" borderId="0" xfId="10" applyNumberFormat="1" applyFont="1"/>
    <xf numFmtId="164" fontId="20" fillId="0" borderId="2" xfId="1" applyNumberFormat="1" applyFont="1" applyBorder="1" applyAlignment="1">
      <alignment horizontal="right" vertical="center" wrapText="1"/>
    </xf>
    <xf numFmtId="164" fontId="34" fillId="0" borderId="2" xfId="1" applyNumberFormat="1" applyFont="1" applyBorder="1" applyAlignment="1">
      <alignment horizontal="right" vertical="center" wrapText="1"/>
    </xf>
    <xf numFmtId="0" fontId="24" fillId="0" borderId="0" xfId="10" applyFont="1"/>
    <xf numFmtId="164" fontId="13" fillId="0" borderId="0" xfId="10" applyNumberFormat="1" applyFont="1"/>
    <xf numFmtId="4" fontId="35" fillId="0" borderId="0" xfId="0" applyNumberFormat="1" applyFont="1"/>
    <xf numFmtId="4" fontId="20" fillId="0" borderId="2" xfId="0" applyNumberFormat="1" applyFont="1" applyBorder="1" applyAlignment="1">
      <alignment horizontal="right" vertical="center" wrapText="1"/>
    </xf>
    <xf numFmtId="0" fontId="4" fillId="2" borderId="0" xfId="10" applyFont="1" applyFill="1" applyAlignment="1">
      <alignment horizontal="right" wrapText="1"/>
    </xf>
    <xf numFmtId="3" fontId="32" fillId="0" borderId="0" xfId="0" applyNumberFormat="1" applyFont="1" applyBorder="1" applyAlignment="1">
      <alignment horizontal="right" vertical="center" wrapText="1"/>
    </xf>
    <xf numFmtId="0" fontId="4" fillId="2" borderId="0" xfId="10" applyFont="1" applyFill="1" applyBorder="1" applyAlignment="1">
      <alignment horizontal="right" wrapText="1"/>
    </xf>
    <xf numFmtId="0" fontId="4" fillId="0" borderId="0" xfId="10" applyFont="1" applyAlignment="1">
      <alignment vertical="center"/>
    </xf>
    <xf numFmtId="0" fontId="4" fillId="2" borderId="0" xfId="10" applyFont="1" applyFill="1" applyAlignment="1">
      <alignment horizontal="justify" vertical="top"/>
    </xf>
    <xf numFmtId="3" fontId="4" fillId="2" borderId="0" xfId="10" applyNumberFormat="1" applyFont="1" applyFill="1" applyAlignment="1">
      <alignment horizontal="right" wrapText="1"/>
    </xf>
    <xf numFmtId="0" fontId="36" fillId="0" borderId="0" xfId="0" applyFont="1" applyAlignment="1">
      <alignment vertical="center" wrapText="1"/>
    </xf>
    <xf numFmtId="167" fontId="4" fillId="2" borderId="0" xfId="10" applyNumberFormat="1" applyFont="1" applyFill="1" applyAlignment="1">
      <alignment horizontal="right"/>
    </xf>
    <xf numFmtId="3" fontId="4" fillId="0" borderId="0" xfId="10" applyNumberFormat="1" applyFont="1" applyFill="1" applyAlignment="1">
      <alignment horizontal="right"/>
    </xf>
    <xf numFmtId="0" fontId="4" fillId="2" borderId="0" xfId="10" applyFont="1" applyFill="1"/>
    <xf numFmtId="0" fontId="4" fillId="0" borderId="0" xfId="10" applyFont="1" applyBorder="1" applyAlignment="1">
      <alignment vertical="center"/>
    </xf>
    <xf numFmtId="0" fontId="4" fillId="2" borderId="0" xfId="10" applyFont="1" applyFill="1" applyBorder="1" applyAlignment="1">
      <alignment horizontal="justify" vertical="top"/>
    </xf>
    <xf numFmtId="169" fontId="21" fillId="4" borderId="2" xfId="12" applyNumberFormat="1" applyFont="1" applyFill="1" applyBorder="1" applyAlignment="1">
      <alignment horizontal="right" vertical="center"/>
    </xf>
    <xf numFmtId="169" fontId="20" fillId="0" borderId="2" xfId="12" applyNumberFormat="1" applyFont="1" applyBorder="1" applyAlignment="1">
      <alignment horizontal="right" vertical="center" wrapText="1"/>
    </xf>
    <xf numFmtId="169" fontId="17" fillId="6" borderId="10" xfId="12" applyNumberFormat="1" applyFont="1" applyFill="1" applyBorder="1" applyAlignment="1">
      <alignment horizontal="right" vertical="center" wrapText="1"/>
    </xf>
    <xf numFmtId="169" fontId="20" fillId="6" borderId="2" xfId="12" applyNumberFormat="1" applyFont="1" applyFill="1" applyBorder="1" applyAlignment="1">
      <alignment horizontal="right" vertical="center" wrapText="1"/>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4" xfId="9" applyFont="1" applyFill="1" applyBorder="1" applyAlignment="1">
      <alignment horizontal="center" vertical="center" wrapText="1"/>
    </xf>
    <xf numFmtId="0" fontId="10" fillId="6" borderId="14" xfId="9" applyFont="1" applyFill="1" applyBorder="1" applyAlignment="1">
      <alignment horizontal="center" vertical="center"/>
    </xf>
    <xf numFmtId="0" fontId="10" fillId="6" borderId="15" xfId="9" applyFont="1" applyFill="1" applyBorder="1" applyAlignment="1">
      <alignment horizontal="center" vertical="center" wrapText="1"/>
    </xf>
    <xf numFmtId="0" fontId="10" fillId="6" borderId="16"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0" fontId="30" fillId="0" borderId="0" xfId="0" applyFont="1" applyAlignment="1">
      <alignment horizontal="left" vertical="center"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6" xfId="10" applyFont="1" applyFill="1" applyBorder="1" applyAlignment="1">
      <alignment horizontal="center" vertical="center" wrapText="1"/>
    </xf>
    <xf numFmtId="0" fontId="14" fillId="3" borderId="18" xfId="10" applyFont="1" applyFill="1" applyBorder="1" applyAlignment="1">
      <alignment horizontal="center" vertical="center" wrapText="1"/>
    </xf>
    <xf numFmtId="0" fontId="14" fillId="3" borderId="27" xfId="10" applyFont="1" applyFill="1" applyBorder="1" applyAlignment="1">
      <alignment horizontal="center" vertical="center" wrapText="1"/>
    </xf>
    <xf numFmtId="0" fontId="11" fillId="3" borderId="1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19" xfId="10" applyNumberFormat="1" applyFont="1" applyFill="1" applyBorder="1" applyAlignment="1">
      <alignment horizontal="center" vertical="center" wrapText="1"/>
    </xf>
    <xf numFmtId="3" fontId="11" fillId="3" borderId="20" xfId="10" applyNumberFormat="1" applyFont="1" applyFill="1" applyBorder="1" applyAlignment="1">
      <alignment horizontal="center" vertical="center" wrapText="1"/>
    </xf>
    <xf numFmtId="167" fontId="11" fillId="3" borderId="21" xfId="10" applyNumberFormat="1" applyFont="1" applyFill="1" applyBorder="1" applyAlignment="1">
      <alignment horizontal="center" vertical="center" wrapText="1"/>
    </xf>
    <xf numFmtId="167" fontId="11" fillId="3" borderId="22" xfId="10" applyNumberFormat="1" applyFont="1" applyFill="1" applyBorder="1" applyAlignment="1">
      <alignment horizontal="center" vertical="center" wrapText="1"/>
    </xf>
    <xf numFmtId="0" fontId="11" fillId="3" borderId="24" xfId="10" applyFont="1" applyFill="1" applyBorder="1" applyAlignment="1">
      <alignment horizontal="center" vertical="center" wrapText="1"/>
    </xf>
    <xf numFmtId="3" fontId="11" fillId="3" borderId="18" xfId="10" applyNumberFormat="1" applyFont="1" applyFill="1" applyBorder="1" applyAlignment="1">
      <alignment horizontal="center" vertical="center" wrapText="1"/>
    </xf>
    <xf numFmtId="3" fontId="11" fillId="3" borderId="24" xfId="10" applyNumberFormat="1" applyFont="1" applyFill="1" applyBorder="1" applyAlignment="1">
      <alignment horizontal="center" vertical="center" wrapText="1"/>
    </xf>
    <xf numFmtId="0" fontId="33" fillId="3" borderId="34" xfId="10" applyFont="1" applyFill="1" applyBorder="1" applyAlignment="1">
      <alignment horizontal="center" vertical="center" wrapText="1"/>
    </xf>
    <xf numFmtId="0" fontId="33" fillId="3" borderId="35" xfId="10" applyFont="1" applyFill="1" applyBorder="1" applyAlignment="1">
      <alignment horizontal="center" vertical="center" wrapText="1"/>
    </xf>
    <xf numFmtId="0" fontId="33" fillId="3" borderId="24" xfId="10" applyFont="1" applyFill="1" applyBorder="1" applyAlignment="1">
      <alignment horizontal="center" vertical="center" wrapText="1"/>
    </xf>
    <xf numFmtId="4" fontId="11" fillId="3" borderId="19" xfId="10" applyNumberFormat="1"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19" xfId="10" applyNumberFormat="1" applyFont="1" applyFill="1" applyBorder="1" applyAlignment="1">
      <alignment horizontal="center" vertical="center" wrapText="1"/>
    </xf>
    <xf numFmtId="167" fontId="11" fillId="3" borderId="26" xfId="10" applyNumberFormat="1" applyFont="1" applyFill="1" applyBorder="1" applyAlignment="1">
      <alignment horizontal="center" vertical="center" wrapText="1"/>
    </xf>
    <xf numFmtId="164" fontId="11" fillId="3" borderId="19" xfId="2" applyNumberFormat="1"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18" xfId="0" applyFont="1" applyFill="1" applyBorder="1" applyAlignment="1">
      <alignment horizontal="center" vertical="center" wrapText="1"/>
    </xf>
    <xf numFmtId="164" fontId="11" fillId="3" borderId="25" xfId="2" applyNumberFormat="1" applyFont="1" applyFill="1" applyBorder="1" applyAlignment="1">
      <alignment horizontal="center" vertical="center" wrapText="1"/>
    </xf>
    <xf numFmtId="169" fontId="17" fillId="4" borderId="29" xfId="12" applyNumberFormat="1" applyFont="1" applyFill="1" applyBorder="1" applyAlignment="1">
      <alignment vertical="center" wrapText="1"/>
    </xf>
    <xf numFmtId="169" fontId="17" fillId="6" borderId="2" xfId="12" applyNumberFormat="1" applyFont="1" applyFill="1" applyBorder="1" applyAlignment="1">
      <alignment horizontal="right" vertical="center" wrapText="1"/>
    </xf>
    <xf numFmtId="169" fontId="20" fillId="0" borderId="2" xfId="12" applyNumberFormat="1" applyFont="1" applyBorder="1" applyAlignment="1">
      <alignment vertical="center" wrapText="1"/>
    </xf>
  </cellXfs>
  <cellStyles count="13">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 name="Porcentaje" xfId="12" builtinId="5"/>
  </cellStyles>
  <dxfs count="0"/>
  <tableStyles count="0" defaultTableStyle="TableStyleMedium9" defaultPivotStyle="PivotStyleLight16"/>
  <colors>
    <mruColors>
      <color rgb="FFDFD7E1"/>
      <color rgb="FFFFFF99"/>
      <color rgb="FFFCD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H23"/>
  <sheetViews>
    <sheetView workbookViewId="0">
      <selection activeCell="D18" sqref="D18"/>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3.7109375" style="1" bestFit="1" customWidth="1"/>
    <col min="7" max="7" width="9.85546875" style="1" customWidth="1"/>
    <col min="8" max="8" width="13.7109375" style="1" bestFit="1" customWidth="1"/>
    <col min="9" max="9" width="11.42578125" style="1"/>
    <col min="10" max="10" width="14.7109375" style="1" customWidth="1"/>
    <col min="11" max="16384" width="11.42578125" style="1"/>
  </cols>
  <sheetData>
    <row r="1" spans="2:8" ht="6.75" customHeight="1" x14ac:dyDescent="0.2">
      <c r="B1" s="154"/>
      <c r="C1" s="154"/>
      <c r="D1" s="154"/>
    </row>
    <row r="2" spans="2:8" ht="15.75" customHeight="1" x14ac:dyDescent="0.15">
      <c r="B2" s="155" t="s">
        <v>18</v>
      </c>
      <c r="C2" s="155"/>
      <c r="D2" s="155"/>
      <c r="E2" s="155"/>
    </row>
    <row r="3" spans="2:8" ht="15" customHeight="1" x14ac:dyDescent="0.15">
      <c r="B3" s="155" t="s">
        <v>160</v>
      </c>
      <c r="C3" s="155"/>
      <c r="D3" s="155"/>
      <c r="E3" s="155"/>
    </row>
    <row r="4" spans="2:8" x14ac:dyDescent="0.15">
      <c r="B4" s="156"/>
      <c r="C4" s="156"/>
      <c r="D4" s="156"/>
    </row>
    <row r="5" spans="2:8" ht="12.75" customHeight="1" x14ac:dyDescent="0.2">
      <c r="B5" s="153" t="s">
        <v>138</v>
      </c>
      <c r="C5" s="153"/>
      <c r="D5" s="153"/>
    </row>
    <row r="6" spans="2:8" ht="12.75" customHeight="1" x14ac:dyDescent="0.2">
      <c r="B6" s="153" t="s">
        <v>4</v>
      </c>
      <c r="C6" s="153"/>
      <c r="D6" s="153"/>
    </row>
    <row r="7" spans="2:8" ht="12.75" customHeight="1" thickBot="1" x14ac:dyDescent="0.25">
      <c r="B7" s="2"/>
      <c r="C7" s="2"/>
      <c r="D7" s="2"/>
    </row>
    <row r="8" spans="2:8" ht="13.5" customHeight="1" thickBot="1" x14ac:dyDescent="0.2">
      <c r="B8" s="149" t="s">
        <v>1</v>
      </c>
      <c r="C8" s="150" t="s">
        <v>2</v>
      </c>
      <c r="D8" s="151" t="s">
        <v>159</v>
      </c>
      <c r="E8" s="149" t="s">
        <v>7</v>
      </c>
    </row>
    <row r="9" spans="2:8" ht="39" customHeight="1" thickBot="1" x14ac:dyDescent="0.2">
      <c r="B9" s="149"/>
      <c r="C9" s="150"/>
      <c r="D9" s="152"/>
      <c r="E9" s="149"/>
    </row>
    <row r="10" spans="2:8" s="6" customFormat="1" ht="27" customHeight="1" thickBot="1" x14ac:dyDescent="0.25">
      <c r="B10" s="102" t="s">
        <v>0</v>
      </c>
      <c r="C10" s="103">
        <v>1476228592</v>
      </c>
      <c r="D10" s="103">
        <v>37797570</v>
      </c>
      <c r="E10" s="104">
        <f t="shared" ref="E10:E18" si="0">D10/C10%</f>
        <v>2.5604144374951927</v>
      </c>
      <c r="F10" s="94"/>
      <c r="G10" s="91"/>
      <c r="H10" s="91"/>
    </row>
    <row r="11" spans="2:8" s="6" customFormat="1" ht="24.75" customHeight="1" thickBot="1" x14ac:dyDescent="0.25">
      <c r="B11" s="105" t="s">
        <v>17</v>
      </c>
      <c r="C11" s="103">
        <f>C12+C17+C18</f>
        <v>1476228592</v>
      </c>
      <c r="D11" s="106">
        <f>D12+D17+D18</f>
        <v>37797570</v>
      </c>
      <c r="E11" s="107">
        <f>D11/C11%</f>
        <v>2.5604144374951927</v>
      </c>
      <c r="F11" s="91"/>
      <c r="G11" s="91"/>
      <c r="H11" s="91"/>
    </row>
    <row r="12" spans="2:8" ht="18" customHeight="1" x14ac:dyDescent="0.2">
      <c r="B12" s="108" t="s">
        <v>3</v>
      </c>
      <c r="C12" s="109">
        <f>SUM(C13:C16)</f>
        <v>1449859697</v>
      </c>
      <c r="D12" s="109">
        <f>SUM(D13:D16)</f>
        <v>37793595</v>
      </c>
      <c r="E12" s="110">
        <f t="shared" si="0"/>
        <v>2.6067070543585156</v>
      </c>
      <c r="F12" s="92"/>
      <c r="G12" s="92"/>
      <c r="H12" s="93"/>
    </row>
    <row r="13" spans="2:8" ht="20.100000000000001" customHeight="1" x14ac:dyDescent="0.2">
      <c r="B13" s="111" t="s">
        <v>20</v>
      </c>
      <c r="C13" s="112">
        <f>'PLIEGO MINSA'!E7</f>
        <v>324832103</v>
      </c>
      <c r="D13" s="113">
        <f>'PLIEGO MINSA'!H7</f>
        <v>6100325</v>
      </c>
      <c r="E13" s="114">
        <f t="shared" si="0"/>
        <v>1.8779932597979703</v>
      </c>
      <c r="H13" s="90"/>
    </row>
    <row r="14" spans="2:8" ht="20.100000000000001" customHeight="1" x14ac:dyDescent="0.2">
      <c r="B14" s="115" t="s">
        <v>65</v>
      </c>
      <c r="C14" s="112">
        <f>'PLIEGO MINSA'!E75</f>
        <v>646807582</v>
      </c>
      <c r="D14" s="112">
        <f>'PLIEGO MINSA'!H75</f>
        <v>30461566</v>
      </c>
      <c r="E14" s="116">
        <f t="shared" si="0"/>
        <v>4.709525189208434</v>
      </c>
      <c r="H14" s="90"/>
    </row>
    <row r="15" spans="2:8" ht="21" customHeight="1" x14ac:dyDescent="0.2">
      <c r="B15" s="117" t="s">
        <v>179</v>
      </c>
      <c r="C15" s="118">
        <f>'PLIEGO MINSA'!E125</f>
        <v>890000</v>
      </c>
      <c r="D15" s="118">
        <f>+'PLIEGO MINSA'!H125</f>
        <v>0</v>
      </c>
      <c r="E15" s="116">
        <f t="shared" si="0"/>
        <v>0</v>
      </c>
      <c r="H15" s="90"/>
    </row>
    <row r="16" spans="2:8" ht="22.5" customHeight="1" thickBot="1" x14ac:dyDescent="0.2">
      <c r="B16" s="119" t="s">
        <v>178</v>
      </c>
      <c r="C16" s="120">
        <f>'PLIEGO MINSA'!E127</f>
        <v>477330012</v>
      </c>
      <c r="D16" s="120">
        <f>'PLIEGO MINSA'!H127</f>
        <v>1231704</v>
      </c>
      <c r="E16" s="116">
        <f t="shared" si="0"/>
        <v>0.25804034295668798</v>
      </c>
    </row>
    <row r="17" spans="2:5" ht="17.25" customHeight="1" thickBot="1" x14ac:dyDescent="0.2">
      <c r="B17" s="121" t="s">
        <v>12</v>
      </c>
      <c r="C17" s="122">
        <f>'UE ADSCRITAS AL PLIEGO MINSA'!E7</f>
        <v>8915497</v>
      </c>
      <c r="D17" s="122">
        <f>'UE ADSCRITAS AL PLIEGO MINSA'!H7</f>
        <v>3975</v>
      </c>
      <c r="E17" s="123">
        <f t="shared" si="0"/>
        <v>4.4585287842057487E-2</v>
      </c>
    </row>
    <row r="18" spans="2:5" ht="19.5" customHeight="1" thickBot="1" x14ac:dyDescent="0.2">
      <c r="B18" s="121" t="s">
        <v>19</v>
      </c>
      <c r="C18" s="122">
        <f>'UE ADSCRITAS AL PLIEGO MINSA'!E12</f>
        <v>17453398</v>
      </c>
      <c r="D18" s="122">
        <f>'UE ADSCRITAS AL PLIEGO MINSA'!H12</f>
        <v>0</v>
      </c>
      <c r="E18" s="123">
        <f t="shared" si="0"/>
        <v>0</v>
      </c>
    </row>
    <row r="19" spans="2:5" ht="12.75" x14ac:dyDescent="0.2">
      <c r="C19" s="4"/>
      <c r="D19" s="34"/>
    </row>
    <row r="20" spans="2:5" ht="11.25" x14ac:dyDescent="0.2">
      <c r="B20" s="47" t="s">
        <v>180</v>
      </c>
      <c r="C20" s="49"/>
      <c r="D20" s="49"/>
    </row>
    <row r="21" spans="2:5" ht="12.75" customHeight="1" x14ac:dyDescent="0.2">
      <c r="B21" s="50" t="s">
        <v>6</v>
      </c>
      <c r="C21" s="49"/>
      <c r="D21" s="49"/>
      <c r="E21" s="4"/>
    </row>
    <row r="22" spans="2:5" ht="15.75" customHeight="1" x14ac:dyDescent="0.15">
      <c r="B22" s="147" t="s">
        <v>27</v>
      </c>
      <c r="C22" s="148"/>
      <c r="D22" s="148"/>
      <c r="E22" s="5"/>
    </row>
    <row r="23" spans="2:5" x14ac:dyDescent="0.15">
      <c r="D23" s="4"/>
    </row>
  </sheetData>
  <mergeCells count="11">
    <mergeCell ref="B6:D6"/>
    <mergeCell ref="B1:D1"/>
    <mergeCell ref="B2:E2"/>
    <mergeCell ref="B3:E3"/>
    <mergeCell ref="B4:D4"/>
    <mergeCell ref="B5:D5"/>
    <mergeCell ref="B22:D22"/>
    <mergeCell ref="B8:B9"/>
    <mergeCell ref="C8:C9"/>
    <mergeCell ref="D8:D9"/>
    <mergeCell ref="E8:E9"/>
  </mergeCells>
  <hyperlinks>
    <hyperlink ref="B22"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L1052"/>
  <sheetViews>
    <sheetView tabSelected="1" zoomScale="110" zoomScaleNormal="110" workbookViewId="0">
      <pane ySplit="7" topLeftCell="A8" activePane="bottomLeft" state="frozen"/>
      <selection pane="bottomLeft" activeCell="M8" sqref="M8"/>
    </sheetView>
  </sheetViews>
  <sheetFormatPr baseColWidth="10" defaultColWidth="11.42578125" defaultRowHeight="5.65" customHeight="1" x14ac:dyDescent="0.2"/>
  <cols>
    <col min="1" max="1" width="8.5703125" style="27" customWidth="1"/>
    <col min="2" max="2" width="47.5703125" style="33" customWidth="1"/>
    <col min="3" max="3" width="13.42578125" style="28" customWidth="1" collapsed="1"/>
    <col min="4" max="4" width="12.28515625" style="97" customWidth="1"/>
    <col min="5" max="5" width="13" style="29" customWidth="1"/>
    <col min="6" max="7" width="11.7109375" style="29" customWidth="1"/>
    <col min="8" max="8" width="11.28515625" style="14" customWidth="1"/>
    <col min="9" max="9" width="8.7109375" style="30" customWidth="1"/>
    <col min="10" max="10" width="13" style="76" customWidth="1"/>
    <col min="11" max="11" width="10.5703125" style="31" customWidth="1"/>
    <col min="12" max="12" width="11.42578125" style="14" customWidth="1"/>
    <col min="13" max="16384" width="11.42578125" style="14"/>
  </cols>
  <sheetData>
    <row r="1" spans="1:12" s="12" customFormat="1" ht="18.75" customHeight="1" x14ac:dyDescent="0.2">
      <c r="A1" s="164" t="s">
        <v>21</v>
      </c>
      <c r="B1" s="164"/>
      <c r="C1" s="164"/>
      <c r="D1" s="164"/>
      <c r="E1" s="164"/>
      <c r="F1" s="164"/>
      <c r="G1" s="164"/>
      <c r="H1" s="164"/>
      <c r="I1" s="164"/>
      <c r="J1" s="164"/>
      <c r="K1" s="164"/>
    </row>
    <row r="2" spans="1:12" s="12" customFormat="1" ht="18.75" customHeight="1" x14ac:dyDescent="0.2">
      <c r="A2" s="165" t="s">
        <v>161</v>
      </c>
      <c r="B2" s="165"/>
      <c r="C2" s="165"/>
      <c r="D2" s="165"/>
      <c r="E2" s="165"/>
      <c r="F2" s="165"/>
      <c r="G2" s="165"/>
      <c r="H2" s="165"/>
      <c r="I2" s="165"/>
      <c r="J2" s="165"/>
      <c r="K2" s="165"/>
    </row>
    <row r="3" spans="1:12" s="12" customFormat="1" ht="18.75" customHeight="1" x14ac:dyDescent="0.2">
      <c r="B3" s="79"/>
      <c r="C3" s="79"/>
      <c r="D3" s="81"/>
      <c r="E3" s="81"/>
      <c r="F3" s="81"/>
      <c r="G3" s="81"/>
      <c r="H3" s="81"/>
      <c r="I3" s="80"/>
      <c r="J3" s="81"/>
      <c r="K3" s="79"/>
    </row>
    <row r="4" spans="1:12" s="12" customFormat="1" ht="13.5" customHeight="1" x14ac:dyDescent="0.2">
      <c r="A4" s="161" t="s">
        <v>37</v>
      </c>
      <c r="B4" s="163" t="s">
        <v>5</v>
      </c>
      <c r="C4" s="163" t="s">
        <v>22</v>
      </c>
      <c r="D4" s="171" t="s">
        <v>133</v>
      </c>
      <c r="E4" s="160" t="s">
        <v>136</v>
      </c>
      <c r="F4" s="160"/>
      <c r="G4" s="160"/>
      <c r="H4" s="160"/>
      <c r="I4" s="160"/>
      <c r="J4" s="166" t="s">
        <v>8</v>
      </c>
      <c r="K4" s="168" t="s">
        <v>23</v>
      </c>
    </row>
    <row r="5" spans="1:12" s="13" customFormat="1" ht="63.75" customHeight="1" thickBot="1" x14ac:dyDescent="0.3">
      <c r="A5" s="162"/>
      <c r="B5" s="163"/>
      <c r="C5" s="170"/>
      <c r="D5" s="172"/>
      <c r="E5" s="101" t="s">
        <v>134</v>
      </c>
      <c r="F5" s="9" t="s">
        <v>135</v>
      </c>
      <c r="G5" s="9" t="s">
        <v>163</v>
      </c>
      <c r="H5" s="15" t="s">
        <v>137</v>
      </c>
      <c r="I5" s="11" t="s">
        <v>7</v>
      </c>
      <c r="J5" s="167"/>
      <c r="K5" s="169"/>
    </row>
    <row r="6" spans="1:12" s="41" customFormat="1" ht="21.75" customHeight="1" x14ac:dyDescent="0.2">
      <c r="A6" s="39"/>
      <c r="B6" s="40" t="s">
        <v>9</v>
      </c>
      <c r="C6" s="37">
        <f>C7+C75+C125+C127</f>
        <v>5776545414.2699986</v>
      </c>
      <c r="D6" s="37">
        <f>D7+D75+D125+D127</f>
        <v>1419021711.75</v>
      </c>
      <c r="E6" s="37">
        <f>E7+E75+E125+E127</f>
        <v>1449859697</v>
      </c>
      <c r="F6" s="37">
        <f>F7+F75+F125+F127</f>
        <v>23460444</v>
      </c>
      <c r="G6" s="37">
        <f>G7+G75+G125+G127</f>
        <v>14333151</v>
      </c>
      <c r="H6" s="37">
        <f>SUM(F6:G6)</f>
        <v>37793595</v>
      </c>
      <c r="I6" s="38">
        <f>H6/E6%</f>
        <v>2.6067070543585156</v>
      </c>
      <c r="J6" s="37">
        <f>SUM(D6+H6)</f>
        <v>1456815306.75</v>
      </c>
      <c r="K6" s="143">
        <f>+J6/C6</f>
        <v>0.25219490236347475</v>
      </c>
      <c r="L6" s="87"/>
    </row>
    <row r="7" spans="1:12" s="41" customFormat="1" ht="33.75" customHeight="1" x14ac:dyDescent="0.2">
      <c r="A7" s="65"/>
      <c r="B7" s="63" t="s">
        <v>33</v>
      </c>
      <c r="C7" s="46">
        <f>SUM(C8:C74)</f>
        <v>1167366986.5700002</v>
      </c>
      <c r="D7" s="46">
        <f>SUM(D8:D74)</f>
        <v>712546913.81000006</v>
      </c>
      <c r="E7" s="46">
        <f>SUM(E8:E74)</f>
        <v>324832103</v>
      </c>
      <c r="F7" s="46">
        <f>SUM(F8:F74)</f>
        <v>12590</v>
      </c>
      <c r="G7" s="46">
        <f>SUM(G8:G74)</f>
        <v>6087735</v>
      </c>
      <c r="H7" s="46">
        <f t="shared" ref="H7:H70" si="0">SUM(F7:G7)</f>
        <v>6100325</v>
      </c>
      <c r="I7" s="54">
        <f>H7/E7%</f>
        <v>1.8779932597979703</v>
      </c>
      <c r="J7" s="46">
        <f t="shared" ref="J7:J71" si="1">SUM(D7+H7)</f>
        <v>718647238.81000006</v>
      </c>
      <c r="K7" s="145">
        <f>+J7/C7</f>
        <v>0.61561381046208552</v>
      </c>
      <c r="L7" s="87"/>
    </row>
    <row r="8" spans="1:12" ht="36" x14ac:dyDescent="0.2">
      <c r="A8" s="89">
        <v>2063067</v>
      </c>
      <c r="B8" s="96" t="s">
        <v>132</v>
      </c>
      <c r="C8" s="21">
        <v>309614383.63</v>
      </c>
      <c r="D8" s="21">
        <v>305571826.80000001</v>
      </c>
      <c r="E8" s="53">
        <v>548215</v>
      </c>
      <c r="F8" s="21">
        <v>12590</v>
      </c>
      <c r="G8" s="21"/>
      <c r="H8" s="21">
        <f t="shared" si="0"/>
        <v>12590</v>
      </c>
      <c r="I8" s="53">
        <f>H8/E8%</f>
        <v>2.2965442390303075</v>
      </c>
      <c r="J8" s="21">
        <f t="shared" si="1"/>
        <v>305584416.80000001</v>
      </c>
      <c r="K8" s="144">
        <f>J8/C8</f>
        <v>0.98698391598364521</v>
      </c>
    </row>
    <row r="9" spans="1:12" ht="48" x14ac:dyDescent="0.2">
      <c r="A9" s="89">
        <v>2088781</v>
      </c>
      <c r="B9" s="96" t="s">
        <v>164</v>
      </c>
      <c r="C9" s="21">
        <v>307374423.68000001</v>
      </c>
      <c r="D9" s="21">
        <v>232224354.75999999</v>
      </c>
      <c r="E9" s="53">
        <v>84462</v>
      </c>
      <c r="F9" s="21"/>
      <c r="G9" s="21">
        <v>2975</v>
      </c>
      <c r="H9" s="21">
        <f t="shared" si="0"/>
        <v>2975</v>
      </c>
      <c r="I9" s="53">
        <f>H9/E9%</f>
        <v>3.5222940493949944</v>
      </c>
      <c r="J9" s="21">
        <f t="shared" ref="J9" si="2">SUM(D9+H9)</f>
        <v>232227329.75999999</v>
      </c>
      <c r="K9" s="144">
        <f t="shared" ref="K9:K73" si="3">J9/C9</f>
        <v>0.75551936618437121</v>
      </c>
    </row>
    <row r="10" spans="1:12" ht="67.5" customHeight="1" x14ac:dyDescent="0.2">
      <c r="A10" s="89">
        <v>2462622</v>
      </c>
      <c r="B10" s="96" t="s">
        <v>141</v>
      </c>
      <c r="C10" s="21">
        <v>5949613</v>
      </c>
      <c r="D10" s="21">
        <v>3040237.26</v>
      </c>
      <c r="E10" s="53">
        <v>893024</v>
      </c>
      <c r="F10" s="21"/>
      <c r="G10" s="21">
        <v>280799</v>
      </c>
      <c r="H10" s="21">
        <f t="shared" si="0"/>
        <v>280799</v>
      </c>
      <c r="I10" s="53">
        <f t="shared" ref="I10:I73" si="4">H10/E10%</f>
        <v>31.443611817823484</v>
      </c>
      <c r="J10" s="21">
        <f t="shared" si="1"/>
        <v>3321036.26</v>
      </c>
      <c r="K10" s="144">
        <f t="shared" si="3"/>
        <v>0.558193660663307</v>
      </c>
    </row>
    <row r="11" spans="1:12" ht="67.5" customHeight="1" x14ac:dyDescent="0.2">
      <c r="A11" s="89">
        <v>2462766</v>
      </c>
      <c r="B11" s="96" t="s">
        <v>142</v>
      </c>
      <c r="C11" s="21">
        <v>6777556</v>
      </c>
      <c r="D11" s="21">
        <v>4188443.8</v>
      </c>
      <c r="E11" s="53">
        <v>1102701</v>
      </c>
      <c r="F11" s="21"/>
      <c r="G11" s="21">
        <v>304079</v>
      </c>
      <c r="H11" s="21">
        <f t="shared" si="0"/>
        <v>304079</v>
      </c>
      <c r="I11" s="53">
        <f t="shared" si="4"/>
        <v>27.575834246998959</v>
      </c>
      <c r="J11" s="21">
        <f t="shared" si="1"/>
        <v>4492522.8</v>
      </c>
      <c r="K11" s="144">
        <f t="shared" si="3"/>
        <v>0.66285292220381509</v>
      </c>
    </row>
    <row r="12" spans="1:12" ht="75.75" customHeight="1" x14ac:dyDescent="0.2">
      <c r="A12" s="89">
        <v>2462819</v>
      </c>
      <c r="B12" s="96" t="s">
        <v>143</v>
      </c>
      <c r="C12" s="21">
        <v>6154693</v>
      </c>
      <c r="D12" s="21">
        <v>4327624.3899999997</v>
      </c>
      <c r="E12" s="53">
        <v>797725</v>
      </c>
      <c r="F12" s="21"/>
      <c r="G12" s="21">
        <v>295439</v>
      </c>
      <c r="H12" s="21">
        <f t="shared" si="0"/>
        <v>295439</v>
      </c>
      <c r="I12" s="53">
        <f t="shared" si="4"/>
        <v>37.035193832461061</v>
      </c>
      <c r="J12" s="21">
        <f t="shared" si="1"/>
        <v>4623063.3899999997</v>
      </c>
      <c r="K12" s="144">
        <f t="shared" si="3"/>
        <v>0.75114443401157449</v>
      </c>
    </row>
    <row r="13" spans="1:12" ht="48" x14ac:dyDescent="0.2">
      <c r="A13" s="89">
        <v>2463061</v>
      </c>
      <c r="B13" s="96" t="s">
        <v>144</v>
      </c>
      <c r="C13" s="21">
        <v>6642352</v>
      </c>
      <c r="D13" s="21">
        <v>4076155.22</v>
      </c>
      <c r="E13" s="53">
        <v>745594</v>
      </c>
      <c r="F13" s="21"/>
      <c r="G13" s="21">
        <v>269039</v>
      </c>
      <c r="H13" s="21">
        <f t="shared" si="0"/>
        <v>269039</v>
      </c>
      <c r="I13" s="53">
        <f t="shared" si="4"/>
        <v>36.083847241259988</v>
      </c>
      <c r="J13" s="21">
        <f t="shared" si="1"/>
        <v>4345194.2200000007</v>
      </c>
      <c r="K13" s="144">
        <f t="shared" si="3"/>
        <v>0.65416500360113417</v>
      </c>
    </row>
    <row r="14" spans="1:12" ht="96" x14ac:dyDescent="0.2">
      <c r="A14" s="22">
        <v>2509291</v>
      </c>
      <c r="B14" s="20" t="s">
        <v>66</v>
      </c>
      <c r="C14" s="21">
        <v>1526382.77</v>
      </c>
      <c r="D14" s="21">
        <v>211454.40999999997</v>
      </c>
      <c r="E14" s="53">
        <v>215443</v>
      </c>
      <c r="F14" s="21"/>
      <c r="G14" s="21"/>
      <c r="H14" s="21">
        <f t="shared" si="0"/>
        <v>0</v>
      </c>
      <c r="I14" s="53">
        <f t="shared" si="4"/>
        <v>0</v>
      </c>
      <c r="J14" s="21">
        <f t="shared" si="1"/>
        <v>211454.40999999997</v>
      </c>
      <c r="K14" s="144">
        <f t="shared" si="3"/>
        <v>0.13853301685264696</v>
      </c>
    </row>
    <row r="15" spans="1:12" ht="84" x14ac:dyDescent="0.2">
      <c r="A15" s="89">
        <v>2509292</v>
      </c>
      <c r="B15" s="20" t="s">
        <v>67</v>
      </c>
      <c r="C15" s="21">
        <v>975280.33</v>
      </c>
      <c r="D15" s="21">
        <v>217918.47</v>
      </c>
      <c r="E15" s="53">
        <v>173688</v>
      </c>
      <c r="F15" s="21"/>
      <c r="G15" s="21"/>
      <c r="H15" s="21">
        <f t="shared" si="0"/>
        <v>0</v>
      </c>
      <c r="I15" s="53">
        <f t="shared" si="4"/>
        <v>0</v>
      </c>
      <c r="J15" s="21">
        <f t="shared" si="1"/>
        <v>217918.47</v>
      </c>
      <c r="K15" s="144">
        <f t="shared" si="3"/>
        <v>0.22344187952606406</v>
      </c>
    </row>
    <row r="16" spans="1:12" ht="96" x14ac:dyDescent="0.2">
      <c r="A16" s="89">
        <v>2509293</v>
      </c>
      <c r="B16" s="20" t="s">
        <v>68</v>
      </c>
      <c r="C16" s="21">
        <v>1057216.42</v>
      </c>
      <c r="D16" s="21">
        <v>191433.21000000002</v>
      </c>
      <c r="E16" s="53">
        <v>166062</v>
      </c>
      <c r="F16" s="21"/>
      <c r="G16" s="21"/>
      <c r="H16" s="21">
        <f t="shared" si="0"/>
        <v>0</v>
      </c>
      <c r="I16" s="53">
        <f t="shared" si="4"/>
        <v>0</v>
      </c>
      <c r="J16" s="21">
        <f t="shared" si="1"/>
        <v>191433.21000000002</v>
      </c>
      <c r="K16" s="144">
        <f t="shared" si="3"/>
        <v>0.18107286869418848</v>
      </c>
    </row>
    <row r="17" spans="1:11" ht="96" x14ac:dyDescent="0.2">
      <c r="A17" s="22">
        <v>2509299</v>
      </c>
      <c r="B17" s="20" t="s">
        <v>69</v>
      </c>
      <c r="C17" s="21">
        <v>1046169.97</v>
      </c>
      <c r="D17" s="21">
        <v>196682.98</v>
      </c>
      <c r="E17" s="53">
        <v>215234</v>
      </c>
      <c r="F17" s="21"/>
      <c r="G17" s="21"/>
      <c r="H17" s="21">
        <f t="shared" si="0"/>
        <v>0</v>
      </c>
      <c r="I17" s="53">
        <f t="shared" si="4"/>
        <v>0</v>
      </c>
      <c r="J17" s="21">
        <f t="shared" si="1"/>
        <v>196682.98</v>
      </c>
      <c r="K17" s="144">
        <f t="shared" si="3"/>
        <v>0.18800289211130769</v>
      </c>
    </row>
    <row r="18" spans="1:11" ht="84" x14ac:dyDescent="0.2">
      <c r="A18" s="22">
        <v>2509300</v>
      </c>
      <c r="B18" s="20" t="s">
        <v>70</v>
      </c>
      <c r="C18" s="21">
        <v>597925.22</v>
      </c>
      <c r="D18" s="21">
        <v>123691.26999999999</v>
      </c>
      <c r="E18" s="53">
        <v>124592</v>
      </c>
      <c r="F18" s="21"/>
      <c r="G18" s="21"/>
      <c r="H18" s="21">
        <f t="shared" si="0"/>
        <v>0</v>
      </c>
      <c r="I18" s="53">
        <f t="shared" si="4"/>
        <v>0</v>
      </c>
      <c r="J18" s="21">
        <f t="shared" si="1"/>
        <v>123691.26999999999</v>
      </c>
      <c r="K18" s="144">
        <f t="shared" si="3"/>
        <v>0.2068674574389085</v>
      </c>
    </row>
    <row r="19" spans="1:11" ht="96" x14ac:dyDescent="0.2">
      <c r="A19" s="22">
        <v>2509303</v>
      </c>
      <c r="B19" s="20" t="s">
        <v>71</v>
      </c>
      <c r="C19" s="21">
        <v>1342670.84</v>
      </c>
      <c r="D19" s="21">
        <v>246011.41</v>
      </c>
      <c r="E19" s="53">
        <v>197165</v>
      </c>
      <c r="F19" s="21"/>
      <c r="G19" s="21"/>
      <c r="H19" s="21">
        <f t="shared" si="0"/>
        <v>0</v>
      </c>
      <c r="I19" s="53">
        <f t="shared" si="4"/>
        <v>0</v>
      </c>
      <c r="J19" s="21">
        <f t="shared" si="1"/>
        <v>246011.41</v>
      </c>
      <c r="K19" s="144">
        <f t="shared" si="3"/>
        <v>0.18322540616134927</v>
      </c>
    </row>
    <row r="20" spans="1:11" ht="84" x14ac:dyDescent="0.2">
      <c r="A20" s="22">
        <v>2509304</v>
      </c>
      <c r="B20" s="20" t="s">
        <v>72</v>
      </c>
      <c r="C20" s="21">
        <v>1123768.28</v>
      </c>
      <c r="D20" s="21">
        <v>145083.94</v>
      </c>
      <c r="E20" s="53">
        <v>173973</v>
      </c>
      <c r="F20" s="21"/>
      <c r="G20" s="21"/>
      <c r="H20" s="21">
        <f t="shared" si="0"/>
        <v>0</v>
      </c>
      <c r="I20" s="53">
        <f t="shared" si="4"/>
        <v>0</v>
      </c>
      <c r="J20" s="21">
        <f t="shared" si="1"/>
        <v>145083.94</v>
      </c>
      <c r="K20" s="144">
        <f t="shared" si="3"/>
        <v>0.12910485424984589</v>
      </c>
    </row>
    <row r="21" spans="1:11" ht="96" x14ac:dyDescent="0.2">
      <c r="A21" s="22">
        <v>2509306</v>
      </c>
      <c r="B21" s="20" t="s">
        <v>73</v>
      </c>
      <c r="C21" s="21">
        <v>1228581.56</v>
      </c>
      <c r="D21" s="21">
        <v>208711.55</v>
      </c>
      <c r="E21" s="53">
        <v>189434</v>
      </c>
      <c r="F21" s="21"/>
      <c r="G21" s="21"/>
      <c r="H21" s="21">
        <f t="shared" si="0"/>
        <v>0</v>
      </c>
      <c r="I21" s="53">
        <f t="shared" si="4"/>
        <v>0</v>
      </c>
      <c r="J21" s="21">
        <f t="shared" si="1"/>
        <v>208711.55</v>
      </c>
      <c r="K21" s="144">
        <f t="shared" si="3"/>
        <v>0.169880093267882</v>
      </c>
    </row>
    <row r="22" spans="1:11" ht="84" x14ac:dyDescent="0.2">
      <c r="A22" s="22">
        <v>2509308</v>
      </c>
      <c r="B22" s="20" t="s">
        <v>74</v>
      </c>
      <c r="C22" s="21">
        <v>1135607.28</v>
      </c>
      <c r="D22" s="21">
        <v>192804.81</v>
      </c>
      <c r="E22" s="53">
        <v>179066</v>
      </c>
      <c r="F22" s="21"/>
      <c r="G22" s="21"/>
      <c r="H22" s="21">
        <f t="shared" si="0"/>
        <v>0</v>
      </c>
      <c r="I22" s="53">
        <f t="shared" si="4"/>
        <v>0</v>
      </c>
      <c r="J22" s="21">
        <f t="shared" si="1"/>
        <v>192804.81</v>
      </c>
      <c r="K22" s="144">
        <f t="shared" si="3"/>
        <v>0.16978123810548307</v>
      </c>
    </row>
    <row r="23" spans="1:11" ht="96" x14ac:dyDescent="0.2">
      <c r="A23" s="22">
        <v>2509309</v>
      </c>
      <c r="B23" s="20" t="s">
        <v>75</v>
      </c>
      <c r="C23" s="21">
        <v>1334790.57</v>
      </c>
      <c r="D23" s="21">
        <v>240132.28</v>
      </c>
      <c r="E23" s="53">
        <v>246440</v>
      </c>
      <c r="F23" s="21"/>
      <c r="G23" s="21"/>
      <c r="H23" s="21">
        <f t="shared" si="0"/>
        <v>0</v>
      </c>
      <c r="I23" s="53">
        <f t="shared" si="4"/>
        <v>0</v>
      </c>
      <c r="J23" s="21">
        <f t="shared" si="1"/>
        <v>240132.28</v>
      </c>
      <c r="K23" s="144">
        <f t="shared" si="3"/>
        <v>0.17990258951260046</v>
      </c>
    </row>
    <row r="24" spans="1:11" ht="84" x14ac:dyDescent="0.2">
      <c r="A24" s="22">
        <v>2509310</v>
      </c>
      <c r="B24" s="20" t="s">
        <v>76</v>
      </c>
      <c r="C24" s="21">
        <v>818563.15</v>
      </c>
      <c r="D24" s="21">
        <v>228732.77000000002</v>
      </c>
      <c r="E24" s="53">
        <v>134780</v>
      </c>
      <c r="F24" s="21"/>
      <c r="G24" s="21"/>
      <c r="H24" s="21">
        <f t="shared" si="0"/>
        <v>0</v>
      </c>
      <c r="I24" s="53">
        <f t="shared" si="4"/>
        <v>0</v>
      </c>
      <c r="J24" s="21">
        <f t="shared" si="1"/>
        <v>228732.77000000002</v>
      </c>
      <c r="K24" s="144">
        <f t="shared" si="3"/>
        <v>0.27943203893309881</v>
      </c>
    </row>
    <row r="25" spans="1:11" ht="96" x14ac:dyDescent="0.2">
      <c r="A25" s="22">
        <v>2509312</v>
      </c>
      <c r="B25" s="20" t="s">
        <v>77</v>
      </c>
      <c r="C25" s="21">
        <v>1513476.06</v>
      </c>
      <c r="D25" s="21">
        <v>292910.74</v>
      </c>
      <c r="E25" s="53">
        <v>243908</v>
      </c>
      <c r="F25" s="21"/>
      <c r="G25" s="21"/>
      <c r="H25" s="21">
        <f t="shared" si="0"/>
        <v>0</v>
      </c>
      <c r="I25" s="53">
        <f t="shared" si="4"/>
        <v>0</v>
      </c>
      <c r="J25" s="21">
        <f t="shared" si="1"/>
        <v>292910.74</v>
      </c>
      <c r="K25" s="144">
        <f t="shared" si="3"/>
        <v>0.19353509959054124</v>
      </c>
    </row>
    <row r="26" spans="1:11" ht="96" x14ac:dyDescent="0.2">
      <c r="A26" s="22">
        <v>2509313</v>
      </c>
      <c r="B26" s="20" t="s">
        <v>78</v>
      </c>
      <c r="C26" s="21">
        <v>980314.29</v>
      </c>
      <c r="D26" s="21">
        <v>187083.13</v>
      </c>
      <c r="E26" s="53">
        <v>189225</v>
      </c>
      <c r="F26" s="21"/>
      <c r="G26" s="21"/>
      <c r="H26" s="21">
        <f t="shared" si="0"/>
        <v>0</v>
      </c>
      <c r="I26" s="53">
        <f t="shared" si="4"/>
        <v>0</v>
      </c>
      <c r="J26" s="21">
        <f t="shared" si="1"/>
        <v>187083.13</v>
      </c>
      <c r="K26" s="144">
        <f t="shared" si="3"/>
        <v>0.19083994991034967</v>
      </c>
    </row>
    <row r="27" spans="1:11" ht="96" x14ac:dyDescent="0.2">
      <c r="A27" s="22">
        <v>2509315</v>
      </c>
      <c r="B27" s="20" t="s">
        <v>79</v>
      </c>
      <c r="C27" s="21">
        <v>772356.56</v>
      </c>
      <c r="D27" s="21">
        <v>166476.94999999998</v>
      </c>
      <c r="E27" s="53">
        <v>93310</v>
      </c>
      <c r="F27" s="21"/>
      <c r="G27" s="21"/>
      <c r="H27" s="21">
        <f t="shared" si="0"/>
        <v>0</v>
      </c>
      <c r="I27" s="53">
        <f t="shared" si="4"/>
        <v>0</v>
      </c>
      <c r="J27" s="21">
        <f t="shared" si="1"/>
        <v>166476.94999999998</v>
      </c>
      <c r="K27" s="144">
        <f t="shared" si="3"/>
        <v>0.21554416524927292</v>
      </c>
    </row>
    <row r="28" spans="1:11" ht="96" x14ac:dyDescent="0.2">
      <c r="A28" s="22">
        <v>2509316</v>
      </c>
      <c r="B28" s="20" t="s">
        <v>80</v>
      </c>
      <c r="C28" s="21">
        <v>1148906.74</v>
      </c>
      <c r="D28" s="21">
        <v>160990.82</v>
      </c>
      <c r="E28" s="53">
        <v>145328</v>
      </c>
      <c r="F28" s="21"/>
      <c r="G28" s="21"/>
      <c r="H28" s="21">
        <f t="shared" si="0"/>
        <v>0</v>
      </c>
      <c r="I28" s="53">
        <f t="shared" si="4"/>
        <v>0</v>
      </c>
      <c r="J28" s="21">
        <f t="shared" si="1"/>
        <v>160990.82</v>
      </c>
      <c r="K28" s="144">
        <f t="shared" si="3"/>
        <v>0.14012522896331864</v>
      </c>
    </row>
    <row r="29" spans="1:11" ht="96" x14ac:dyDescent="0.2">
      <c r="A29" s="22">
        <v>2509318</v>
      </c>
      <c r="B29" s="20" t="s">
        <v>81</v>
      </c>
      <c r="C29" s="21">
        <v>1515392.51</v>
      </c>
      <c r="D29" s="21">
        <v>276611.03000000003</v>
      </c>
      <c r="E29" s="53">
        <v>256809</v>
      </c>
      <c r="F29" s="21"/>
      <c r="G29" s="21"/>
      <c r="H29" s="21">
        <f t="shared" si="0"/>
        <v>0</v>
      </c>
      <c r="I29" s="53">
        <f t="shared" si="4"/>
        <v>0</v>
      </c>
      <c r="J29" s="21">
        <f t="shared" si="1"/>
        <v>276611.03000000003</v>
      </c>
      <c r="K29" s="144">
        <f t="shared" si="3"/>
        <v>0.18253424652336445</v>
      </c>
    </row>
    <row r="30" spans="1:11" ht="72" x14ac:dyDescent="0.2">
      <c r="A30" s="22">
        <v>2509322</v>
      </c>
      <c r="B30" s="20" t="s">
        <v>82</v>
      </c>
      <c r="C30" s="21">
        <v>1222763.49</v>
      </c>
      <c r="D30" s="21">
        <v>207340.12</v>
      </c>
      <c r="E30" s="53">
        <v>176430</v>
      </c>
      <c r="F30" s="21"/>
      <c r="G30" s="21"/>
      <c r="H30" s="21">
        <f t="shared" si="0"/>
        <v>0</v>
      </c>
      <c r="I30" s="53">
        <f t="shared" si="4"/>
        <v>0</v>
      </c>
      <c r="J30" s="21">
        <f t="shared" si="1"/>
        <v>207340.12</v>
      </c>
      <c r="K30" s="144">
        <f t="shared" si="3"/>
        <v>0.16956682277126217</v>
      </c>
    </row>
    <row r="31" spans="1:11" ht="84" x14ac:dyDescent="0.2">
      <c r="A31" s="22">
        <v>2509329</v>
      </c>
      <c r="B31" s="20" t="s">
        <v>83</v>
      </c>
      <c r="C31" s="21">
        <v>1535023.82</v>
      </c>
      <c r="D31" s="21">
        <v>215568.71</v>
      </c>
      <c r="E31" s="53">
        <v>189434</v>
      </c>
      <c r="F31" s="21"/>
      <c r="G31" s="21"/>
      <c r="H31" s="21">
        <f t="shared" si="0"/>
        <v>0</v>
      </c>
      <c r="I31" s="53">
        <f t="shared" si="4"/>
        <v>0</v>
      </c>
      <c r="J31" s="21">
        <f t="shared" si="1"/>
        <v>215568.71</v>
      </c>
      <c r="K31" s="144">
        <f t="shared" si="3"/>
        <v>0.14043346245923402</v>
      </c>
    </row>
    <row r="32" spans="1:11" ht="84" x14ac:dyDescent="0.2">
      <c r="A32" s="89">
        <v>2509332</v>
      </c>
      <c r="B32" s="20" t="s">
        <v>84</v>
      </c>
      <c r="C32" s="21">
        <v>824308.69</v>
      </c>
      <c r="D32" s="21">
        <v>230103.71000000002</v>
      </c>
      <c r="E32" s="53">
        <v>134780</v>
      </c>
      <c r="F32" s="21"/>
      <c r="G32" s="21"/>
      <c r="H32" s="21">
        <f t="shared" si="0"/>
        <v>0</v>
      </c>
      <c r="I32" s="53">
        <f t="shared" si="4"/>
        <v>0</v>
      </c>
      <c r="J32" s="21">
        <f t="shared" si="1"/>
        <v>230103.71000000002</v>
      </c>
      <c r="K32" s="144">
        <f t="shared" si="3"/>
        <v>0.2791474999493212</v>
      </c>
    </row>
    <row r="33" spans="1:11" ht="116.25" customHeight="1" x14ac:dyDescent="0.2">
      <c r="A33" s="22">
        <v>2509337</v>
      </c>
      <c r="B33" s="20" t="s">
        <v>85</v>
      </c>
      <c r="C33" s="21">
        <v>1897420.93</v>
      </c>
      <c r="D33" s="21">
        <v>352187.39</v>
      </c>
      <c r="E33" s="53">
        <v>308542</v>
      </c>
      <c r="F33" s="21"/>
      <c r="G33" s="21"/>
      <c r="H33" s="21">
        <f t="shared" si="0"/>
        <v>0</v>
      </c>
      <c r="I33" s="53">
        <f t="shared" si="4"/>
        <v>0</v>
      </c>
      <c r="J33" s="21">
        <f t="shared" si="1"/>
        <v>352187.39</v>
      </c>
      <c r="K33" s="144">
        <f t="shared" si="3"/>
        <v>0.18561373727441702</v>
      </c>
    </row>
    <row r="34" spans="1:11" ht="96" x14ac:dyDescent="0.2">
      <c r="A34" s="22">
        <v>2509338</v>
      </c>
      <c r="B34" s="20" t="s">
        <v>86</v>
      </c>
      <c r="C34" s="21">
        <v>1115563.02</v>
      </c>
      <c r="D34" s="21">
        <v>196919.1</v>
      </c>
      <c r="E34" s="53">
        <v>205075</v>
      </c>
      <c r="F34" s="21"/>
      <c r="G34" s="21"/>
      <c r="H34" s="21">
        <f t="shared" si="0"/>
        <v>0</v>
      </c>
      <c r="I34" s="53">
        <f t="shared" si="4"/>
        <v>0</v>
      </c>
      <c r="J34" s="21">
        <f t="shared" si="1"/>
        <v>196919.1</v>
      </c>
      <c r="K34" s="144">
        <f t="shared" si="3"/>
        <v>0.17651992444138206</v>
      </c>
    </row>
    <row r="35" spans="1:11" ht="96" x14ac:dyDescent="0.2">
      <c r="A35" s="22">
        <v>2509339</v>
      </c>
      <c r="B35" s="20" t="s">
        <v>87</v>
      </c>
      <c r="C35" s="21">
        <v>1211400.43</v>
      </c>
      <c r="D35" s="21">
        <v>247382.84</v>
      </c>
      <c r="E35" s="53">
        <v>223173</v>
      </c>
      <c r="F35" s="21"/>
      <c r="G35" s="21"/>
      <c r="H35" s="21">
        <f t="shared" si="0"/>
        <v>0</v>
      </c>
      <c r="I35" s="53">
        <f t="shared" si="4"/>
        <v>0</v>
      </c>
      <c r="J35" s="21">
        <f t="shared" si="1"/>
        <v>247382.84</v>
      </c>
      <c r="K35" s="144">
        <f t="shared" si="3"/>
        <v>0.20421227686042676</v>
      </c>
    </row>
    <row r="36" spans="1:11" ht="131.25" customHeight="1" x14ac:dyDescent="0.2">
      <c r="A36" s="22">
        <v>2509340</v>
      </c>
      <c r="B36" s="20" t="s">
        <v>88</v>
      </c>
      <c r="C36" s="21">
        <v>1251633.69</v>
      </c>
      <c r="D36" s="21">
        <v>116834.12</v>
      </c>
      <c r="E36" s="53">
        <v>131407</v>
      </c>
      <c r="F36" s="21"/>
      <c r="G36" s="21"/>
      <c r="H36" s="21">
        <f t="shared" si="0"/>
        <v>0</v>
      </c>
      <c r="I36" s="53">
        <f t="shared" si="4"/>
        <v>0</v>
      </c>
      <c r="J36" s="21">
        <f t="shared" si="1"/>
        <v>116834.12</v>
      </c>
      <c r="K36" s="144">
        <f t="shared" si="3"/>
        <v>9.334529817585846E-2</v>
      </c>
    </row>
    <row r="37" spans="1:11" ht="108" x14ac:dyDescent="0.2">
      <c r="A37" s="22">
        <v>2509341</v>
      </c>
      <c r="B37" s="20" t="s">
        <v>89</v>
      </c>
      <c r="C37" s="21">
        <v>1171879.8999999999</v>
      </c>
      <c r="D37" s="21">
        <v>119576.97999999998</v>
      </c>
      <c r="E37" s="53">
        <v>163605</v>
      </c>
      <c r="F37" s="21"/>
      <c r="G37" s="21"/>
      <c r="H37" s="21">
        <f t="shared" si="0"/>
        <v>0</v>
      </c>
      <c r="I37" s="53">
        <f t="shared" si="4"/>
        <v>0</v>
      </c>
      <c r="J37" s="21">
        <f t="shared" si="1"/>
        <v>119576.97999999998</v>
      </c>
      <c r="K37" s="144">
        <f t="shared" si="3"/>
        <v>0.10203859627594943</v>
      </c>
    </row>
    <row r="38" spans="1:11" ht="108" x14ac:dyDescent="0.2">
      <c r="A38" s="22">
        <v>2509342</v>
      </c>
      <c r="B38" s="20" t="s">
        <v>90</v>
      </c>
      <c r="C38" s="21">
        <v>1316599.1399999999</v>
      </c>
      <c r="D38" s="21">
        <v>181833.44</v>
      </c>
      <c r="E38" s="53">
        <v>205075</v>
      </c>
      <c r="F38" s="21"/>
      <c r="G38" s="21"/>
      <c r="H38" s="21">
        <f t="shared" si="0"/>
        <v>0</v>
      </c>
      <c r="I38" s="53">
        <f t="shared" si="4"/>
        <v>0</v>
      </c>
      <c r="J38" s="21">
        <f t="shared" si="1"/>
        <v>181833.44</v>
      </c>
      <c r="K38" s="144">
        <f t="shared" si="3"/>
        <v>0.13810842987486685</v>
      </c>
    </row>
    <row r="39" spans="1:11" ht="84" x14ac:dyDescent="0.2">
      <c r="A39" s="22">
        <v>2509343</v>
      </c>
      <c r="B39" s="20" t="s">
        <v>91</v>
      </c>
      <c r="C39" s="21">
        <v>1570481.22</v>
      </c>
      <c r="D39" s="21">
        <v>222425.40999999997</v>
      </c>
      <c r="E39" s="53">
        <v>215443</v>
      </c>
      <c r="F39" s="21"/>
      <c r="G39" s="21"/>
      <c r="H39" s="21">
        <f t="shared" si="0"/>
        <v>0</v>
      </c>
      <c r="I39" s="53">
        <f t="shared" si="4"/>
        <v>0</v>
      </c>
      <c r="J39" s="21">
        <f t="shared" si="1"/>
        <v>222425.40999999997</v>
      </c>
      <c r="K39" s="144">
        <f t="shared" si="3"/>
        <v>0.14162882508076091</v>
      </c>
    </row>
    <row r="40" spans="1:11" ht="84" x14ac:dyDescent="0.2">
      <c r="A40" s="22">
        <v>2509351</v>
      </c>
      <c r="B40" s="20" t="s">
        <v>92</v>
      </c>
      <c r="C40" s="21">
        <v>1057267.33</v>
      </c>
      <c r="D40" s="21">
        <v>235589.79</v>
      </c>
      <c r="E40" s="53">
        <v>134780</v>
      </c>
      <c r="F40" s="21"/>
      <c r="G40" s="21"/>
      <c r="H40" s="21">
        <f t="shared" si="0"/>
        <v>0</v>
      </c>
      <c r="I40" s="53">
        <f t="shared" si="4"/>
        <v>0</v>
      </c>
      <c r="J40" s="21">
        <f t="shared" si="1"/>
        <v>235589.79</v>
      </c>
      <c r="K40" s="144">
        <f t="shared" si="3"/>
        <v>0.22282896985003783</v>
      </c>
    </row>
    <row r="41" spans="1:11" ht="127.5" customHeight="1" x14ac:dyDescent="0.2">
      <c r="A41" s="22">
        <v>2509352</v>
      </c>
      <c r="B41" s="20" t="s">
        <v>93</v>
      </c>
      <c r="C41" s="21">
        <v>1097181.0900000001</v>
      </c>
      <c r="D41" s="21">
        <v>212825.84</v>
      </c>
      <c r="E41" s="53">
        <v>189434</v>
      </c>
      <c r="F41" s="21"/>
      <c r="G41" s="21"/>
      <c r="H41" s="21">
        <f t="shared" si="0"/>
        <v>0</v>
      </c>
      <c r="I41" s="53">
        <f t="shared" si="4"/>
        <v>0</v>
      </c>
      <c r="J41" s="21">
        <f t="shared" si="1"/>
        <v>212825.84</v>
      </c>
      <c r="K41" s="144">
        <f t="shared" si="3"/>
        <v>0.1939751258381604</v>
      </c>
    </row>
    <row r="42" spans="1:11" ht="96" x14ac:dyDescent="0.2">
      <c r="A42" s="22">
        <v>2509354</v>
      </c>
      <c r="B42" s="20" t="s">
        <v>94</v>
      </c>
      <c r="C42" s="21">
        <v>965061.62</v>
      </c>
      <c r="D42" s="21">
        <v>228732.77000000002</v>
      </c>
      <c r="E42" s="53">
        <v>134780</v>
      </c>
      <c r="F42" s="21"/>
      <c r="G42" s="21"/>
      <c r="H42" s="21">
        <f t="shared" si="0"/>
        <v>0</v>
      </c>
      <c r="I42" s="53">
        <f t="shared" si="4"/>
        <v>0</v>
      </c>
      <c r="J42" s="21">
        <f t="shared" si="1"/>
        <v>228732.77000000002</v>
      </c>
      <c r="K42" s="144">
        <f t="shared" si="3"/>
        <v>0.23701364271433778</v>
      </c>
    </row>
    <row r="43" spans="1:11" ht="96" x14ac:dyDescent="0.2">
      <c r="A43" s="22">
        <v>2509355</v>
      </c>
      <c r="B43" s="20" t="s">
        <v>95</v>
      </c>
      <c r="C43" s="21">
        <v>1550483.62</v>
      </c>
      <c r="D43" s="21">
        <v>231475.64</v>
      </c>
      <c r="E43" s="53">
        <v>178613</v>
      </c>
      <c r="F43" s="21"/>
      <c r="G43" s="21"/>
      <c r="H43" s="21">
        <f t="shared" si="0"/>
        <v>0</v>
      </c>
      <c r="I43" s="53">
        <f t="shared" si="4"/>
        <v>0</v>
      </c>
      <c r="J43" s="21">
        <f t="shared" si="1"/>
        <v>231475.64</v>
      </c>
      <c r="K43" s="144">
        <f t="shared" si="3"/>
        <v>0.14929254138137879</v>
      </c>
    </row>
    <row r="44" spans="1:11" ht="84" x14ac:dyDescent="0.2">
      <c r="A44" s="22">
        <v>2509360</v>
      </c>
      <c r="B44" s="20" t="s">
        <v>96</v>
      </c>
      <c r="C44" s="21">
        <v>1112268.1399999999</v>
      </c>
      <c r="D44" s="21">
        <v>212432.97999999998</v>
      </c>
      <c r="E44" s="53">
        <v>186693</v>
      </c>
      <c r="F44" s="21"/>
      <c r="G44" s="21"/>
      <c r="H44" s="21">
        <f t="shared" si="0"/>
        <v>0</v>
      </c>
      <c r="I44" s="53">
        <f t="shared" si="4"/>
        <v>0</v>
      </c>
      <c r="J44" s="21">
        <f t="shared" si="1"/>
        <v>212432.97999999998</v>
      </c>
      <c r="K44" s="144">
        <f t="shared" si="3"/>
        <v>0.19099079831595284</v>
      </c>
    </row>
    <row r="45" spans="1:11" ht="96" x14ac:dyDescent="0.2">
      <c r="A45" s="22">
        <v>2509361</v>
      </c>
      <c r="B45" s="20" t="s">
        <v>97</v>
      </c>
      <c r="C45" s="21">
        <v>1408427.46</v>
      </c>
      <c r="D45" s="21">
        <v>225989.71000000002</v>
      </c>
      <c r="E45" s="53">
        <v>199802</v>
      </c>
      <c r="F45" s="21"/>
      <c r="G45" s="21"/>
      <c r="H45" s="21">
        <f t="shared" si="0"/>
        <v>0</v>
      </c>
      <c r="I45" s="53">
        <f t="shared" si="4"/>
        <v>0</v>
      </c>
      <c r="J45" s="21">
        <f t="shared" si="1"/>
        <v>225989.71000000002</v>
      </c>
      <c r="K45" s="144">
        <f t="shared" si="3"/>
        <v>0.16045534215869381</v>
      </c>
    </row>
    <row r="46" spans="1:11" ht="84" x14ac:dyDescent="0.2">
      <c r="A46" s="22">
        <v>2509366</v>
      </c>
      <c r="B46" s="20" t="s">
        <v>98</v>
      </c>
      <c r="C46" s="21">
        <v>1638745.96</v>
      </c>
      <c r="D46" s="21">
        <v>361788.06</v>
      </c>
      <c r="E46" s="53">
        <v>295537</v>
      </c>
      <c r="F46" s="21"/>
      <c r="G46" s="21"/>
      <c r="H46" s="21">
        <f t="shared" si="0"/>
        <v>0</v>
      </c>
      <c r="I46" s="53">
        <f t="shared" si="4"/>
        <v>0</v>
      </c>
      <c r="J46" s="21">
        <f t="shared" si="1"/>
        <v>361788.06</v>
      </c>
      <c r="K46" s="144">
        <f t="shared" si="3"/>
        <v>0.22077129026148751</v>
      </c>
    </row>
    <row r="47" spans="1:11" ht="84" x14ac:dyDescent="0.2">
      <c r="A47" s="22">
        <v>2509371</v>
      </c>
      <c r="B47" s="20" t="s">
        <v>99</v>
      </c>
      <c r="C47" s="21">
        <v>1696416.56</v>
      </c>
      <c r="D47" s="21">
        <v>234218.42</v>
      </c>
      <c r="E47" s="53">
        <v>225811</v>
      </c>
      <c r="F47" s="21"/>
      <c r="G47" s="21"/>
      <c r="H47" s="21">
        <f t="shared" si="0"/>
        <v>0</v>
      </c>
      <c r="I47" s="53">
        <f t="shared" si="4"/>
        <v>0</v>
      </c>
      <c r="J47" s="21">
        <f t="shared" si="1"/>
        <v>234218.42</v>
      </c>
      <c r="K47" s="144">
        <f t="shared" si="3"/>
        <v>0.13806657251683513</v>
      </c>
    </row>
    <row r="48" spans="1:11" ht="84" x14ac:dyDescent="0.2">
      <c r="A48" s="22">
        <v>2509380</v>
      </c>
      <c r="B48" s="20" t="s">
        <v>100</v>
      </c>
      <c r="C48" s="21">
        <v>1358144.74</v>
      </c>
      <c r="D48" s="21">
        <v>224618.40000000002</v>
      </c>
      <c r="E48" s="53">
        <v>186798</v>
      </c>
      <c r="F48" s="21"/>
      <c r="G48" s="21"/>
      <c r="H48" s="21">
        <f t="shared" si="0"/>
        <v>0</v>
      </c>
      <c r="I48" s="53">
        <f t="shared" si="4"/>
        <v>0</v>
      </c>
      <c r="J48" s="21">
        <f t="shared" si="1"/>
        <v>224618.40000000002</v>
      </c>
      <c r="K48" s="144">
        <f t="shared" si="3"/>
        <v>0.16538620176815619</v>
      </c>
    </row>
    <row r="49" spans="1:11" ht="84" x14ac:dyDescent="0.2">
      <c r="A49" s="22">
        <v>2509386</v>
      </c>
      <c r="B49" s="20" t="s">
        <v>101</v>
      </c>
      <c r="C49" s="21">
        <v>1723106.54</v>
      </c>
      <c r="D49" s="21">
        <v>218311.12</v>
      </c>
      <c r="E49" s="53">
        <v>189434</v>
      </c>
      <c r="F49" s="21"/>
      <c r="G49" s="21"/>
      <c r="H49" s="21">
        <f t="shared" si="0"/>
        <v>0</v>
      </c>
      <c r="I49" s="53">
        <f t="shared" si="4"/>
        <v>0</v>
      </c>
      <c r="J49" s="21">
        <f t="shared" si="1"/>
        <v>218311.12</v>
      </c>
      <c r="K49" s="144">
        <f t="shared" si="3"/>
        <v>0.12669624015239359</v>
      </c>
    </row>
    <row r="50" spans="1:11" ht="84" x14ac:dyDescent="0.2">
      <c r="A50" s="22">
        <v>2509395</v>
      </c>
      <c r="B50" s="20" t="s">
        <v>102</v>
      </c>
      <c r="C50" s="21">
        <v>1559154.86</v>
      </c>
      <c r="D50" s="21">
        <v>262075.16999999998</v>
      </c>
      <c r="E50" s="53">
        <v>233435</v>
      </c>
      <c r="F50" s="21"/>
      <c r="G50" s="21"/>
      <c r="H50" s="21">
        <f t="shared" si="0"/>
        <v>0</v>
      </c>
      <c r="I50" s="53">
        <f t="shared" si="4"/>
        <v>0</v>
      </c>
      <c r="J50" s="21">
        <f t="shared" si="1"/>
        <v>262075.16999999998</v>
      </c>
      <c r="K50" s="144">
        <f t="shared" si="3"/>
        <v>0.16808796657953526</v>
      </c>
    </row>
    <row r="51" spans="1:11" ht="84" x14ac:dyDescent="0.2">
      <c r="A51" s="22">
        <v>2509397</v>
      </c>
      <c r="B51" s="20" t="s">
        <v>103</v>
      </c>
      <c r="C51" s="21">
        <v>1064134.5</v>
      </c>
      <c r="D51" s="21">
        <v>200639.88</v>
      </c>
      <c r="E51" s="53">
        <v>176325</v>
      </c>
      <c r="F51" s="21"/>
      <c r="G51" s="21"/>
      <c r="H51" s="21">
        <f t="shared" si="0"/>
        <v>0</v>
      </c>
      <c r="I51" s="53">
        <f t="shared" si="4"/>
        <v>0</v>
      </c>
      <c r="J51" s="21">
        <f t="shared" si="1"/>
        <v>200639.88</v>
      </c>
      <c r="K51" s="144">
        <f t="shared" si="3"/>
        <v>0.18854748154486112</v>
      </c>
    </row>
    <row r="52" spans="1:11" ht="84" x14ac:dyDescent="0.2">
      <c r="A52" s="22">
        <v>2509403</v>
      </c>
      <c r="B52" s="20" t="s">
        <v>104</v>
      </c>
      <c r="C52" s="21">
        <v>1097498.46</v>
      </c>
      <c r="D52" s="21">
        <v>227361.26</v>
      </c>
      <c r="E52" s="53">
        <v>212806</v>
      </c>
      <c r="F52" s="21"/>
      <c r="G52" s="21"/>
      <c r="H52" s="21">
        <f t="shared" si="0"/>
        <v>0</v>
      </c>
      <c r="I52" s="53">
        <f t="shared" si="4"/>
        <v>0</v>
      </c>
      <c r="J52" s="21">
        <f t="shared" si="1"/>
        <v>227361.26</v>
      </c>
      <c r="K52" s="144">
        <f t="shared" si="3"/>
        <v>0.20716316996016562</v>
      </c>
    </row>
    <row r="53" spans="1:11" ht="84" x14ac:dyDescent="0.2">
      <c r="A53" s="22">
        <v>2509405</v>
      </c>
      <c r="B53" s="20" t="s">
        <v>105</v>
      </c>
      <c r="C53" s="21">
        <v>908165.32</v>
      </c>
      <c r="D53" s="21">
        <v>182383.24</v>
      </c>
      <c r="E53" s="53">
        <v>103677</v>
      </c>
      <c r="F53" s="21"/>
      <c r="G53" s="21"/>
      <c r="H53" s="21">
        <f t="shared" si="0"/>
        <v>0</v>
      </c>
      <c r="I53" s="53">
        <f t="shared" si="4"/>
        <v>0</v>
      </c>
      <c r="J53" s="21">
        <f t="shared" si="1"/>
        <v>182383.24</v>
      </c>
      <c r="K53" s="144">
        <f t="shared" si="3"/>
        <v>0.20082603462550189</v>
      </c>
    </row>
    <row r="54" spans="1:11" ht="96" x14ac:dyDescent="0.2">
      <c r="A54" s="22">
        <v>2509408</v>
      </c>
      <c r="B54" s="20" t="s">
        <v>106</v>
      </c>
      <c r="C54" s="21">
        <v>1372488.19</v>
      </c>
      <c r="D54" s="21">
        <v>248753.84</v>
      </c>
      <c r="E54" s="53">
        <v>210169</v>
      </c>
      <c r="F54" s="21"/>
      <c r="G54" s="21"/>
      <c r="H54" s="21">
        <f t="shared" si="0"/>
        <v>0</v>
      </c>
      <c r="I54" s="53">
        <f t="shared" si="4"/>
        <v>0</v>
      </c>
      <c r="J54" s="21">
        <f t="shared" si="1"/>
        <v>248753.84</v>
      </c>
      <c r="K54" s="144">
        <f t="shared" si="3"/>
        <v>0.18124297302696646</v>
      </c>
    </row>
    <row r="55" spans="1:11" ht="84" x14ac:dyDescent="0.2">
      <c r="A55" s="22">
        <v>2509412</v>
      </c>
      <c r="B55" s="20" t="s">
        <v>107</v>
      </c>
      <c r="C55" s="21">
        <v>1265323.1100000001</v>
      </c>
      <c r="D55" s="21">
        <v>190062.44</v>
      </c>
      <c r="E55" s="53">
        <v>192070</v>
      </c>
      <c r="F55" s="21"/>
      <c r="G55" s="21"/>
      <c r="H55" s="21">
        <f t="shared" si="0"/>
        <v>0</v>
      </c>
      <c r="I55" s="53">
        <f t="shared" si="4"/>
        <v>0</v>
      </c>
      <c r="J55" s="21">
        <f t="shared" si="1"/>
        <v>190062.44</v>
      </c>
      <c r="K55" s="144">
        <f t="shared" si="3"/>
        <v>0.15020862141686481</v>
      </c>
    </row>
    <row r="56" spans="1:11" ht="84" x14ac:dyDescent="0.2">
      <c r="A56" s="22">
        <v>2509419</v>
      </c>
      <c r="B56" s="20" t="s">
        <v>108</v>
      </c>
      <c r="C56" s="21">
        <v>1233551.08</v>
      </c>
      <c r="D56" s="21">
        <v>172783.31</v>
      </c>
      <c r="E56" s="53">
        <v>181703</v>
      </c>
      <c r="F56" s="21"/>
      <c r="G56" s="21"/>
      <c r="H56" s="21">
        <f t="shared" si="0"/>
        <v>0</v>
      </c>
      <c r="I56" s="53">
        <f t="shared" si="4"/>
        <v>0</v>
      </c>
      <c r="J56" s="21">
        <f t="shared" si="1"/>
        <v>172783.31</v>
      </c>
      <c r="K56" s="144">
        <f t="shared" si="3"/>
        <v>0.14006984615505341</v>
      </c>
    </row>
    <row r="57" spans="1:11" ht="96" x14ac:dyDescent="0.2">
      <c r="A57" s="22">
        <v>2509420</v>
      </c>
      <c r="B57" s="20" t="s">
        <v>109</v>
      </c>
      <c r="C57" s="21">
        <v>654138.87</v>
      </c>
      <c r="D57" s="21">
        <v>139598.04999999999</v>
      </c>
      <c r="E57" s="53">
        <v>134960</v>
      </c>
      <c r="F57" s="21"/>
      <c r="G57" s="21"/>
      <c r="H57" s="21">
        <f t="shared" si="0"/>
        <v>0</v>
      </c>
      <c r="I57" s="53">
        <f t="shared" si="4"/>
        <v>0</v>
      </c>
      <c r="J57" s="21">
        <f t="shared" si="1"/>
        <v>139598.04999999999</v>
      </c>
      <c r="K57" s="144">
        <f t="shared" si="3"/>
        <v>0.21340736103940741</v>
      </c>
    </row>
    <row r="58" spans="1:11" ht="96" x14ac:dyDescent="0.2">
      <c r="A58" s="22">
        <v>2509423</v>
      </c>
      <c r="B58" s="20" t="s">
        <v>110</v>
      </c>
      <c r="C58" s="21">
        <v>1411704.71</v>
      </c>
      <c r="D58" s="21">
        <v>279196.09999999998</v>
      </c>
      <c r="E58" s="53">
        <v>217900</v>
      </c>
      <c r="F58" s="21"/>
      <c r="G58" s="21"/>
      <c r="H58" s="21">
        <f t="shared" si="0"/>
        <v>0</v>
      </c>
      <c r="I58" s="53">
        <f t="shared" si="4"/>
        <v>0</v>
      </c>
      <c r="J58" s="21">
        <f t="shared" si="1"/>
        <v>279196.09999999998</v>
      </c>
      <c r="K58" s="144">
        <f t="shared" si="3"/>
        <v>0.19777230891295955</v>
      </c>
    </row>
    <row r="59" spans="1:11" ht="96" x14ac:dyDescent="0.2">
      <c r="A59" s="22">
        <v>2509431</v>
      </c>
      <c r="B59" s="20" t="s">
        <v>111</v>
      </c>
      <c r="C59" s="21">
        <v>1444758.03</v>
      </c>
      <c r="D59" s="21">
        <v>203540.19</v>
      </c>
      <c r="E59" s="53">
        <v>202229</v>
      </c>
      <c r="F59" s="21"/>
      <c r="G59" s="21"/>
      <c r="H59" s="21">
        <f t="shared" si="0"/>
        <v>0</v>
      </c>
      <c r="I59" s="53">
        <f t="shared" si="4"/>
        <v>0</v>
      </c>
      <c r="J59" s="21">
        <f t="shared" si="1"/>
        <v>203540.19</v>
      </c>
      <c r="K59" s="144">
        <f t="shared" si="3"/>
        <v>0.14088185410535492</v>
      </c>
    </row>
    <row r="60" spans="1:11" ht="96" x14ac:dyDescent="0.2">
      <c r="A60" s="22">
        <v>2509436</v>
      </c>
      <c r="B60" s="20" t="s">
        <v>112</v>
      </c>
      <c r="C60" s="21">
        <v>1218850.22</v>
      </c>
      <c r="D60" s="21">
        <v>179247.75</v>
      </c>
      <c r="E60" s="53">
        <v>165957</v>
      </c>
      <c r="F60" s="21"/>
      <c r="G60" s="21"/>
      <c r="H60" s="21">
        <f t="shared" si="0"/>
        <v>0</v>
      </c>
      <c r="I60" s="53">
        <f t="shared" si="4"/>
        <v>0</v>
      </c>
      <c r="J60" s="21">
        <f t="shared" si="1"/>
        <v>179247.75</v>
      </c>
      <c r="K60" s="144">
        <f t="shared" si="3"/>
        <v>0.14706298366997053</v>
      </c>
    </row>
    <row r="61" spans="1:11" ht="96" x14ac:dyDescent="0.2">
      <c r="A61" s="22">
        <v>2509438</v>
      </c>
      <c r="B61" s="20" t="s">
        <v>113</v>
      </c>
      <c r="C61" s="21">
        <v>1298204.3999999999</v>
      </c>
      <c r="D61" s="21">
        <v>194176.44</v>
      </c>
      <c r="E61" s="53">
        <v>192070</v>
      </c>
      <c r="F61" s="21"/>
      <c r="G61" s="21"/>
      <c r="H61" s="21">
        <f t="shared" si="0"/>
        <v>0</v>
      </c>
      <c r="I61" s="53">
        <f t="shared" si="4"/>
        <v>0</v>
      </c>
      <c r="J61" s="21">
        <f t="shared" si="1"/>
        <v>194176.44</v>
      </c>
      <c r="K61" s="144">
        <f t="shared" si="3"/>
        <v>0.14957308725806198</v>
      </c>
    </row>
    <row r="62" spans="1:11" ht="96" x14ac:dyDescent="0.2">
      <c r="A62" s="22">
        <v>2509440</v>
      </c>
      <c r="B62" s="20" t="s">
        <v>114</v>
      </c>
      <c r="C62" s="21">
        <v>1489257.54</v>
      </c>
      <c r="D62" s="21">
        <v>205968.56999999998</v>
      </c>
      <c r="E62" s="53">
        <v>202438</v>
      </c>
      <c r="F62" s="21"/>
      <c r="G62" s="21"/>
      <c r="H62" s="21">
        <f t="shared" si="0"/>
        <v>0</v>
      </c>
      <c r="I62" s="53">
        <f t="shared" si="4"/>
        <v>0</v>
      </c>
      <c r="J62" s="21">
        <f t="shared" si="1"/>
        <v>205968.56999999998</v>
      </c>
      <c r="K62" s="144">
        <f t="shared" si="3"/>
        <v>0.13830285526034669</v>
      </c>
    </row>
    <row r="63" spans="1:11" ht="108" x14ac:dyDescent="0.2">
      <c r="A63" s="22">
        <v>2509442</v>
      </c>
      <c r="B63" s="20" t="s">
        <v>115</v>
      </c>
      <c r="C63" s="21">
        <v>1733971.76</v>
      </c>
      <c r="D63" s="21">
        <v>196919.44</v>
      </c>
      <c r="E63" s="53">
        <v>192070</v>
      </c>
      <c r="F63" s="21"/>
      <c r="G63" s="21"/>
      <c r="H63" s="21">
        <f t="shared" si="0"/>
        <v>0</v>
      </c>
      <c r="I63" s="53">
        <f t="shared" si="4"/>
        <v>0</v>
      </c>
      <c r="J63" s="21">
        <f t="shared" si="1"/>
        <v>196919.44</v>
      </c>
      <c r="K63" s="144">
        <f t="shared" si="3"/>
        <v>0.11356554042148875</v>
      </c>
    </row>
    <row r="64" spans="1:11" ht="84" x14ac:dyDescent="0.2">
      <c r="A64" s="22">
        <v>2509444</v>
      </c>
      <c r="B64" s="20" t="s">
        <v>116</v>
      </c>
      <c r="C64" s="21">
        <v>997598.92</v>
      </c>
      <c r="D64" s="21">
        <v>168669.31</v>
      </c>
      <c r="E64" s="53">
        <v>155695</v>
      </c>
      <c r="F64" s="21"/>
      <c r="G64" s="21"/>
      <c r="H64" s="21">
        <f t="shared" si="0"/>
        <v>0</v>
      </c>
      <c r="I64" s="53">
        <f t="shared" si="4"/>
        <v>0</v>
      </c>
      <c r="J64" s="21">
        <f t="shared" si="1"/>
        <v>168669.31</v>
      </c>
      <c r="K64" s="144">
        <f t="shared" si="3"/>
        <v>0.16907527325711219</v>
      </c>
    </row>
    <row r="65" spans="1:12" ht="96" x14ac:dyDescent="0.2">
      <c r="A65" s="22">
        <v>2509445</v>
      </c>
      <c r="B65" s="20" t="s">
        <v>117</v>
      </c>
      <c r="C65" s="21">
        <v>1016567.57</v>
      </c>
      <c r="D65" s="21">
        <v>168590.37</v>
      </c>
      <c r="E65" s="53">
        <v>178751</v>
      </c>
      <c r="F65" s="21"/>
      <c r="G65" s="21"/>
      <c r="H65" s="21">
        <f t="shared" si="0"/>
        <v>0</v>
      </c>
      <c r="I65" s="53">
        <f t="shared" si="4"/>
        <v>0</v>
      </c>
      <c r="J65" s="21">
        <f t="shared" si="1"/>
        <v>168590.37</v>
      </c>
      <c r="K65" s="144">
        <f t="shared" si="3"/>
        <v>0.16584275848972835</v>
      </c>
    </row>
    <row r="66" spans="1:12" ht="130.5" customHeight="1" x14ac:dyDescent="0.2">
      <c r="A66" s="22">
        <v>2509446</v>
      </c>
      <c r="B66" s="20" t="s">
        <v>118</v>
      </c>
      <c r="C66" s="21">
        <v>1228467.28</v>
      </c>
      <c r="D66" s="21">
        <v>215568.56999999998</v>
      </c>
      <c r="E66" s="53">
        <v>189434</v>
      </c>
      <c r="F66" s="21"/>
      <c r="G66" s="21"/>
      <c r="H66" s="21">
        <f t="shared" si="0"/>
        <v>0</v>
      </c>
      <c r="I66" s="53">
        <f t="shared" si="4"/>
        <v>0</v>
      </c>
      <c r="J66" s="21">
        <f t="shared" si="1"/>
        <v>215568.56999999998</v>
      </c>
      <c r="K66" s="144">
        <f t="shared" si="3"/>
        <v>0.17547766514383678</v>
      </c>
    </row>
    <row r="67" spans="1:12" ht="96" x14ac:dyDescent="0.2">
      <c r="A67" s="89">
        <v>2509447</v>
      </c>
      <c r="B67" s="20" t="s">
        <v>119</v>
      </c>
      <c r="C67" s="21">
        <v>1627416.27</v>
      </c>
      <c r="D67" s="21">
        <v>234218.71000000002</v>
      </c>
      <c r="E67" s="53">
        <v>212806</v>
      </c>
      <c r="F67" s="21"/>
      <c r="G67" s="21"/>
      <c r="H67" s="21">
        <f t="shared" si="0"/>
        <v>0</v>
      </c>
      <c r="I67" s="53">
        <f t="shared" si="4"/>
        <v>0</v>
      </c>
      <c r="J67" s="21">
        <f t="shared" si="1"/>
        <v>234218.71000000002</v>
      </c>
      <c r="K67" s="144">
        <f t="shared" si="3"/>
        <v>0.14392059015116029</v>
      </c>
    </row>
    <row r="68" spans="1:12" ht="96" x14ac:dyDescent="0.2">
      <c r="A68" s="22">
        <v>2509449</v>
      </c>
      <c r="B68" s="20" t="s">
        <v>120</v>
      </c>
      <c r="C68" s="21">
        <v>1015782.89</v>
      </c>
      <c r="D68" s="21">
        <v>175526.31</v>
      </c>
      <c r="E68" s="53">
        <v>155695</v>
      </c>
      <c r="F68" s="21"/>
      <c r="G68" s="21"/>
      <c r="H68" s="21">
        <f t="shared" si="0"/>
        <v>0</v>
      </c>
      <c r="I68" s="53">
        <f t="shared" si="4"/>
        <v>0</v>
      </c>
      <c r="J68" s="21">
        <f t="shared" si="1"/>
        <v>175526.31</v>
      </c>
      <c r="K68" s="144">
        <f t="shared" si="3"/>
        <v>0.17279904173223473</v>
      </c>
    </row>
    <row r="69" spans="1:12" ht="96" x14ac:dyDescent="0.2">
      <c r="A69" s="22">
        <v>2509452</v>
      </c>
      <c r="B69" s="20" t="s">
        <v>121</v>
      </c>
      <c r="C69" s="21">
        <v>990781.34</v>
      </c>
      <c r="D69" s="21">
        <v>170040.31</v>
      </c>
      <c r="E69" s="53">
        <v>155695</v>
      </c>
      <c r="F69" s="21"/>
      <c r="G69" s="21"/>
      <c r="H69" s="21">
        <f t="shared" si="0"/>
        <v>0</v>
      </c>
      <c r="I69" s="53">
        <f t="shared" si="4"/>
        <v>0</v>
      </c>
      <c r="J69" s="21">
        <f t="shared" si="1"/>
        <v>170040.31</v>
      </c>
      <c r="K69" s="144">
        <f t="shared" si="3"/>
        <v>0.17162243891270701</v>
      </c>
    </row>
    <row r="70" spans="1:12" ht="84" x14ac:dyDescent="0.2">
      <c r="A70" s="22">
        <v>2509549</v>
      </c>
      <c r="B70" s="20" t="s">
        <v>53</v>
      </c>
      <c r="C70" s="21">
        <v>134955020</v>
      </c>
      <c r="D70" s="21">
        <v>129647766</v>
      </c>
      <c r="E70" s="53">
        <v>4986594</v>
      </c>
      <c r="F70" s="21"/>
      <c r="G70" s="21">
        <v>3646604</v>
      </c>
      <c r="H70" s="21">
        <f t="shared" si="0"/>
        <v>3646604</v>
      </c>
      <c r="I70" s="53">
        <f t="shared" si="4"/>
        <v>73.128151198994743</v>
      </c>
      <c r="J70" s="21">
        <f t="shared" si="1"/>
        <v>133294370</v>
      </c>
      <c r="K70" s="144">
        <f t="shared" si="3"/>
        <v>0.98769478897487473</v>
      </c>
    </row>
    <row r="71" spans="1:12" ht="60" x14ac:dyDescent="0.2">
      <c r="A71" s="22">
        <v>2520497</v>
      </c>
      <c r="B71" s="20" t="s">
        <v>124</v>
      </c>
      <c r="C71" s="74">
        <v>18981102</v>
      </c>
      <c r="D71" s="21">
        <v>17692302</v>
      </c>
      <c r="E71" s="53">
        <v>1288800</v>
      </c>
      <c r="F71" s="21"/>
      <c r="G71" s="21">
        <v>1288800</v>
      </c>
      <c r="H71" s="21">
        <f t="shared" ref="H71:H127" si="5">SUM(F71:G71)</f>
        <v>1288800</v>
      </c>
      <c r="I71" s="53">
        <f t="shared" si="4"/>
        <v>100</v>
      </c>
      <c r="J71" s="21">
        <f t="shared" si="1"/>
        <v>18981102</v>
      </c>
      <c r="K71" s="144">
        <f t="shared" si="3"/>
        <v>1</v>
      </c>
    </row>
    <row r="72" spans="1:12" ht="60" x14ac:dyDescent="0.2">
      <c r="A72" s="22">
        <v>2520781</v>
      </c>
      <c r="B72" s="20" t="s">
        <v>125</v>
      </c>
      <c r="C72" s="74">
        <v>80948448</v>
      </c>
      <c r="D72" s="21">
        <v>0</v>
      </c>
      <c r="E72" s="53">
        <v>87000000</v>
      </c>
      <c r="F72" s="21"/>
      <c r="G72" s="21"/>
      <c r="H72" s="21">
        <f t="shared" si="5"/>
        <v>0</v>
      </c>
      <c r="I72" s="53">
        <f t="shared" si="4"/>
        <v>0</v>
      </c>
      <c r="J72" s="21">
        <f t="shared" ref="J72:J139" si="6">SUM(D72+H72)</f>
        <v>0</v>
      </c>
      <c r="K72" s="144">
        <f t="shared" si="3"/>
        <v>0</v>
      </c>
    </row>
    <row r="73" spans="1:12" ht="84" x14ac:dyDescent="0.2">
      <c r="A73" s="89">
        <v>2540498</v>
      </c>
      <c r="B73" s="20" t="s">
        <v>139</v>
      </c>
      <c r="C73" s="74">
        <v>210000000</v>
      </c>
      <c r="D73" s="21">
        <v>0</v>
      </c>
      <c r="E73" s="53">
        <v>210000000</v>
      </c>
      <c r="F73" s="95"/>
      <c r="G73" s="95"/>
      <c r="H73" s="95">
        <f t="shared" si="5"/>
        <v>0</v>
      </c>
      <c r="I73" s="53">
        <f t="shared" si="4"/>
        <v>0</v>
      </c>
      <c r="J73" s="21">
        <f t="shared" si="6"/>
        <v>0</v>
      </c>
      <c r="K73" s="144">
        <f t="shared" si="3"/>
        <v>0</v>
      </c>
    </row>
    <row r="74" spans="1:12" ht="60" x14ac:dyDescent="0.2">
      <c r="A74" s="89">
        <v>2540692</v>
      </c>
      <c r="B74" s="20" t="s">
        <v>140</v>
      </c>
      <c r="C74" s="74">
        <v>10500000</v>
      </c>
      <c r="D74" s="21">
        <v>0</v>
      </c>
      <c r="E74" s="53">
        <v>6900000</v>
      </c>
      <c r="F74" s="95"/>
      <c r="G74" s="95"/>
      <c r="H74" s="95">
        <f t="shared" si="5"/>
        <v>0</v>
      </c>
      <c r="I74" s="53">
        <f t="shared" ref="I74:I139" si="7">H74/E74%</f>
        <v>0</v>
      </c>
      <c r="J74" s="21">
        <f t="shared" si="6"/>
        <v>0</v>
      </c>
      <c r="K74" s="144">
        <f t="shared" ref="K74" si="8">J74/C74</f>
        <v>0</v>
      </c>
    </row>
    <row r="75" spans="1:12" ht="24" x14ac:dyDescent="0.2">
      <c r="A75" s="24"/>
      <c r="B75" s="64" t="s">
        <v>34</v>
      </c>
      <c r="C75" s="23">
        <f>SUM(C76:C124)</f>
        <v>3516304248.8699989</v>
      </c>
      <c r="D75" s="23">
        <f>SUM(D76:D124)</f>
        <v>703804921.94000006</v>
      </c>
      <c r="E75" s="23">
        <f>SUM(E76:E124)</f>
        <v>646807582</v>
      </c>
      <c r="F75" s="23">
        <f>SUM(F76:F124)</f>
        <v>23014310</v>
      </c>
      <c r="G75" s="23">
        <f>SUM(G76:G124)</f>
        <v>7447256</v>
      </c>
      <c r="H75" s="23">
        <f t="shared" si="5"/>
        <v>30461566</v>
      </c>
      <c r="I75" s="54">
        <f t="shared" si="7"/>
        <v>4.709525189208434</v>
      </c>
      <c r="J75" s="23">
        <f t="shared" si="6"/>
        <v>734266487.94000006</v>
      </c>
      <c r="K75" s="145">
        <f>+J75/C75</f>
        <v>0.20881767787186339</v>
      </c>
      <c r="L75" s="88"/>
    </row>
    <row r="76" spans="1:12" ht="12" x14ac:dyDescent="0.2">
      <c r="A76" s="22"/>
      <c r="B76" s="20" t="s">
        <v>28</v>
      </c>
      <c r="C76" s="21"/>
      <c r="D76" s="21">
        <v>925654</v>
      </c>
      <c r="E76" s="53">
        <v>625339</v>
      </c>
      <c r="F76" s="21"/>
      <c r="G76" s="21">
        <v>49000</v>
      </c>
      <c r="H76" s="21">
        <f t="shared" si="5"/>
        <v>49000</v>
      </c>
      <c r="I76" s="53">
        <f t="shared" si="7"/>
        <v>7.8357498892600645</v>
      </c>
      <c r="J76" s="21">
        <f t="shared" si="6"/>
        <v>974654</v>
      </c>
      <c r="K76" s="144" t="e">
        <f t="shared" ref="K76:K139" si="9">J76/C76</f>
        <v>#DIV/0!</v>
      </c>
    </row>
    <row r="77" spans="1:12" ht="48" x14ac:dyDescent="0.2">
      <c r="A77" s="89">
        <v>2094709</v>
      </c>
      <c r="B77" s="20" t="s">
        <v>145</v>
      </c>
      <c r="C77" s="21">
        <v>127444055.95999999</v>
      </c>
      <c r="D77" s="21">
        <v>4272200.53</v>
      </c>
      <c r="E77" s="53">
        <v>30000000</v>
      </c>
      <c r="F77" s="21"/>
      <c r="G77" s="21"/>
      <c r="H77" s="21">
        <f t="shared" si="5"/>
        <v>0</v>
      </c>
      <c r="I77" s="53">
        <f t="shared" si="7"/>
        <v>0</v>
      </c>
      <c r="J77" s="21">
        <f t="shared" si="6"/>
        <v>4272200.53</v>
      </c>
      <c r="K77" s="144">
        <f t="shared" si="9"/>
        <v>3.3522163884527396E-2</v>
      </c>
    </row>
    <row r="78" spans="1:12" ht="36" x14ac:dyDescent="0.2">
      <c r="A78" s="89">
        <v>2094808</v>
      </c>
      <c r="B78" s="20" t="s">
        <v>165</v>
      </c>
      <c r="C78" s="21">
        <v>701752138.73000002</v>
      </c>
      <c r="D78" s="21">
        <v>26283984.780000001</v>
      </c>
      <c r="E78" s="53">
        <v>24462398</v>
      </c>
      <c r="F78" s="21"/>
      <c r="G78" s="21">
        <v>1176150</v>
      </c>
      <c r="H78" s="21">
        <f t="shared" si="5"/>
        <v>1176150</v>
      </c>
      <c r="I78" s="53">
        <f t="shared" ref="I78" si="10">H78/E78%</f>
        <v>4.8079914324016801</v>
      </c>
      <c r="J78" s="21">
        <f t="shared" ref="J78" si="11">SUM(D78+H78)</f>
        <v>27460134.780000001</v>
      </c>
      <c r="K78" s="144">
        <f t="shared" si="9"/>
        <v>3.9130817370497992E-2</v>
      </c>
    </row>
    <row r="79" spans="1:12" ht="48" x14ac:dyDescent="0.2">
      <c r="A79" s="89">
        <v>2183907</v>
      </c>
      <c r="B79" s="20" t="s">
        <v>123</v>
      </c>
      <c r="C79" s="86">
        <v>216469820.84</v>
      </c>
      <c r="D79" s="21">
        <v>65993593.469999999</v>
      </c>
      <c r="E79" s="53">
        <v>49093506</v>
      </c>
      <c r="F79" s="21"/>
      <c r="G79" s="21">
        <v>28360</v>
      </c>
      <c r="H79" s="21">
        <f t="shared" si="5"/>
        <v>28360</v>
      </c>
      <c r="I79" s="53">
        <f t="shared" si="7"/>
        <v>5.7767314479434409E-2</v>
      </c>
      <c r="J79" s="21">
        <f t="shared" si="6"/>
        <v>66021953.469999999</v>
      </c>
      <c r="K79" s="144">
        <f t="shared" si="9"/>
        <v>0.3049938010472093</v>
      </c>
    </row>
    <row r="80" spans="1:12" ht="60" x14ac:dyDescent="0.2">
      <c r="A80" s="89">
        <v>2194033</v>
      </c>
      <c r="B80" s="20" t="s">
        <v>146</v>
      </c>
      <c r="C80" s="86">
        <v>4669204.68</v>
      </c>
      <c r="D80" s="21">
        <v>118596.26</v>
      </c>
      <c r="E80" s="53">
        <v>4550609</v>
      </c>
      <c r="F80" s="21"/>
      <c r="G80" s="21"/>
      <c r="H80" s="21">
        <f t="shared" si="5"/>
        <v>0</v>
      </c>
      <c r="I80" s="53">
        <f t="shared" si="7"/>
        <v>0</v>
      </c>
      <c r="J80" s="21">
        <f t="shared" si="6"/>
        <v>118596.26</v>
      </c>
      <c r="K80" s="144">
        <f t="shared" si="9"/>
        <v>2.5399670420959142E-2</v>
      </c>
    </row>
    <row r="81" spans="1:11" ht="36" x14ac:dyDescent="0.2">
      <c r="A81" s="89">
        <v>2194935</v>
      </c>
      <c r="B81" s="20" t="s">
        <v>126</v>
      </c>
      <c r="C81" s="86">
        <v>188445190.5</v>
      </c>
      <c r="D81" s="21">
        <v>7622988.5700000003</v>
      </c>
      <c r="E81" s="53">
        <v>55655550</v>
      </c>
      <c r="F81" s="21">
        <v>13101437</v>
      </c>
      <c r="G81" s="21">
        <v>33100</v>
      </c>
      <c r="H81" s="21">
        <f t="shared" si="5"/>
        <v>13134537</v>
      </c>
      <c r="I81" s="53">
        <f t="shared" si="7"/>
        <v>23.599689518835049</v>
      </c>
      <c r="J81" s="21">
        <f t="shared" si="6"/>
        <v>20757525.57</v>
      </c>
      <c r="K81" s="144">
        <f t="shared" si="9"/>
        <v>0.11015152742781197</v>
      </c>
    </row>
    <row r="82" spans="1:11" ht="48" x14ac:dyDescent="0.2">
      <c r="A82" s="22">
        <v>2250037</v>
      </c>
      <c r="B82" s="77" t="s">
        <v>52</v>
      </c>
      <c r="C82" s="21">
        <v>40719194.479999997</v>
      </c>
      <c r="D82" s="21">
        <v>36543316.140000001</v>
      </c>
      <c r="E82" s="53">
        <v>322800</v>
      </c>
      <c r="F82" s="21"/>
      <c r="G82" s="21">
        <v>20000</v>
      </c>
      <c r="H82" s="21">
        <f t="shared" si="5"/>
        <v>20000</v>
      </c>
      <c r="I82" s="53">
        <f t="shared" si="7"/>
        <v>6.1957868649318462</v>
      </c>
      <c r="J82" s="21">
        <f t="shared" si="6"/>
        <v>36563316.140000001</v>
      </c>
      <c r="K82" s="144">
        <f t="shared" si="9"/>
        <v>0.89793810037079114</v>
      </c>
    </row>
    <row r="83" spans="1:11" ht="48" x14ac:dyDescent="0.2">
      <c r="A83" s="22">
        <v>2284722</v>
      </c>
      <c r="B83" s="77" t="s">
        <v>14</v>
      </c>
      <c r="C83" s="21">
        <v>72180765.040000007</v>
      </c>
      <c r="D83" s="21">
        <v>68838127.870000005</v>
      </c>
      <c r="E83" s="53">
        <v>428592</v>
      </c>
      <c r="F83" s="21"/>
      <c r="G83" s="21">
        <v>37813</v>
      </c>
      <c r="H83" s="21">
        <f t="shared" si="5"/>
        <v>37813</v>
      </c>
      <c r="I83" s="53">
        <f t="shared" si="7"/>
        <v>8.8226098480606261</v>
      </c>
      <c r="J83" s="21">
        <f t="shared" si="6"/>
        <v>68875940.870000005</v>
      </c>
      <c r="K83" s="144">
        <f t="shared" si="9"/>
        <v>0.95421461426505261</v>
      </c>
    </row>
    <row r="84" spans="1:11" ht="48" x14ac:dyDescent="0.2">
      <c r="A84" s="22">
        <v>2285573</v>
      </c>
      <c r="B84" s="20" t="s">
        <v>13</v>
      </c>
      <c r="C84" s="73">
        <v>75359493.790000007</v>
      </c>
      <c r="D84" s="21">
        <v>23708404.52</v>
      </c>
      <c r="E84" s="53">
        <v>41284304</v>
      </c>
      <c r="F84" s="78">
        <v>1280</v>
      </c>
      <c r="G84" s="78">
        <v>1322594</v>
      </c>
      <c r="H84" s="78">
        <f t="shared" si="5"/>
        <v>1323874</v>
      </c>
      <c r="I84" s="53">
        <f t="shared" si="7"/>
        <v>3.206724763968408</v>
      </c>
      <c r="J84" s="21">
        <f t="shared" si="6"/>
        <v>25032278.52</v>
      </c>
      <c r="K84" s="144">
        <f t="shared" si="9"/>
        <v>0.33217153222599954</v>
      </c>
    </row>
    <row r="85" spans="1:11" ht="48" x14ac:dyDescent="0.2">
      <c r="A85" s="22">
        <v>2285839</v>
      </c>
      <c r="B85" s="20" t="s">
        <v>39</v>
      </c>
      <c r="C85" s="73">
        <v>147391356.93000001</v>
      </c>
      <c r="D85" s="21">
        <v>41332872.759999998</v>
      </c>
      <c r="E85" s="53">
        <v>85778084</v>
      </c>
      <c r="F85" s="21">
        <v>9386940</v>
      </c>
      <c r="G85" s="21">
        <v>6000</v>
      </c>
      <c r="H85" s="21">
        <f t="shared" si="5"/>
        <v>9392940</v>
      </c>
      <c r="I85" s="53">
        <f t="shared" si="7"/>
        <v>10.95027956091908</v>
      </c>
      <c r="J85" s="21">
        <f t="shared" si="6"/>
        <v>50725812.759999998</v>
      </c>
      <c r="K85" s="144">
        <f t="shared" si="9"/>
        <v>0.34415730892613333</v>
      </c>
    </row>
    <row r="86" spans="1:11" ht="36" x14ac:dyDescent="0.2">
      <c r="A86" s="22">
        <v>2286124</v>
      </c>
      <c r="B86" s="20" t="s">
        <v>127</v>
      </c>
      <c r="C86" s="73">
        <v>192393587.56999999</v>
      </c>
      <c r="D86" s="21">
        <v>224253.08</v>
      </c>
      <c r="E86" s="53">
        <v>38478518</v>
      </c>
      <c r="F86" s="21">
        <v>640</v>
      </c>
      <c r="G86" s="21">
        <v>27059</v>
      </c>
      <c r="H86" s="21">
        <f t="shared" si="5"/>
        <v>27699</v>
      </c>
      <c r="I86" s="53">
        <f t="shared" si="7"/>
        <v>7.1985620652021992E-2</v>
      </c>
      <c r="J86" s="21">
        <f t="shared" si="6"/>
        <v>251952.08</v>
      </c>
      <c r="K86" s="144">
        <f t="shared" si="9"/>
        <v>1.3095658913701081E-3</v>
      </c>
    </row>
    <row r="87" spans="1:11" ht="72" x14ac:dyDescent="0.2">
      <c r="A87" s="22">
        <v>2327370</v>
      </c>
      <c r="B87" s="96" t="s">
        <v>128</v>
      </c>
      <c r="C87" s="73">
        <v>7154778.21</v>
      </c>
      <c r="D87" s="21">
        <v>5280271.7</v>
      </c>
      <c r="E87" s="53">
        <v>878007</v>
      </c>
      <c r="F87" s="21"/>
      <c r="G87" s="21"/>
      <c r="H87" s="21">
        <f t="shared" si="5"/>
        <v>0</v>
      </c>
      <c r="I87" s="53">
        <f t="shared" si="7"/>
        <v>0</v>
      </c>
      <c r="J87" s="21">
        <f t="shared" si="6"/>
        <v>5280271.7</v>
      </c>
      <c r="K87" s="144">
        <f t="shared" si="9"/>
        <v>0.73800634275705945</v>
      </c>
    </row>
    <row r="88" spans="1:11" ht="36" x14ac:dyDescent="0.2">
      <c r="A88" s="22">
        <v>2335179</v>
      </c>
      <c r="B88" s="20" t="s">
        <v>15</v>
      </c>
      <c r="C88" s="73">
        <v>130711204.76000001</v>
      </c>
      <c r="D88" s="21">
        <v>46422660.760000005</v>
      </c>
      <c r="E88" s="53">
        <v>57863324</v>
      </c>
      <c r="F88" s="21">
        <v>37804</v>
      </c>
      <c r="G88" s="21">
        <v>1515455</v>
      </c>
      <c r="H88" s="21">
        <f t="shared" si="5"/>
        <v>1553259</v>
      </c>
      <c r="I88" s="53">
        <f t="shared" si="7"/>
        <v>2.6843584029151177</v>
      </c>
      <c r="J88" s="21">
        <f t="shared" si="6"/>
        <v>47975919.760000005</v>
      </c>
      <c r="K88" s="144">
        <f t="shared" si="9"/>
        <v>0.3670375454658919</v>
      </c>
    </row>
    <row r="89" spans="1:11" ht="48" x14ac:dyDescent="0.2">
      <c r="A89" s="22">
        <v>2335476</v>
      </c>
      <c r="B89" s="20" t="s">
        <v>51</v>
      </c>
      <c r="C89" s="73">
        <v>31572595.120000001</v>
      </c>
      <c r="D89" s="21">
        <v>1318072.9099999999</v>
      </c>
      <c r="E89" s="53">
        <v>18874860</v>
      </c>
      <c r="F89" s="21"/>
      <c r="G89" s="21"/>
      <c r="H89" s="21">
        <f t="shared" si="5"/>
        <v>0</v>
      </c>
      <c r="I89" s="53">
        <f t="shared" si="7"/>
        <v>0</v>
      </c>
      <c r="J89" s="21">
        <f t="shared" si="6"/>
        <v>1318072.9099999999</v>
      </c>
      <c r="K89" s="144">
        <f t="shared" si="9"/>
        <v>4.1747373156698554E-2</v>
      </c>
    </row>
    <row r="90" spans="1:11" ht="48" x14ac:dyDescent="0.2">
      <c r="A90" s="89">
        <v>2335905</v>
      </c>
      <c r="B90" s="20" t="s">
        <v>147</v>
      </c>
      <c r="C90" s="73">
        <v>167839108.71000001</v>
      </c>
      <c r="D90" s="21">
        <v>2303427.9500000002</v>
      </c>
      <c r="E90" s="53">
        <v>45000000</v>
      </c>
      <c r="F90" s="21"/>
      <c r="G90" s="21"/>
      <c r="H90" s="21">
        <f t="shared" si="5"/>
        <v>0</v>
      </c>
      <c r="I90" s="53">
        <f t="shared" si="7"/>
        <v>0</v>
      </c>
      <c r="J90" s="21">
        <f t="shared" si="6"/>
        <v>2303427.9500000002</v>
      </c>
      <c r="K90" s="144">
        <f t="shared" si="9"/>
        <v>1.3724023963806713E-2</v>
      </c>
    </row>
    <row r="91" spans="1:11" ht="48" x14ac:dyDescent="0.2">
      <c r="A91" s="22">
        <v>2343128</v>
      </c>
      <c r="B91" s="20" t="s">
        <v>16</v>
      </c>
      <c r="C91" s="73">
        <v>41620888.850000001</v>
      </c>
      <c r="D91" s="21">
        <v>5887811.0299999993</v>
      </c>
      <c r="E91" s="53">
        <v>18713721</v>
      </c>
      <c r="F91" s="21"/>
      <c r="G91" s="21"/>
      <c r="H91" s="21">
        <f t="shared" si="5"/>
        <v>0</v>
      </c>
      <c r="I91" s="53">
        <f t="shared" si="7"/>
        <v>0</v>
      </c>
      <c r="J91" s="21">
        <f t="shared" si="6"/>
        <v>5887811.0299999993</v>
      </c>
      <c r="K91" s="144">
        <f t="shared" si="9"/>
        <v>0.14146288540880114</v>
      </c>
    </row>
    <row r="92" spans="1:11" ht="60" x14ac:dyDescent="0.2">
      <c r="A92" s="22">
        <v>2343407</v>
      </c>
      <c r="B92" s="20" t="s">
        <v>29</v>
      </c>
      <c r="C92" s="73">
        <v>85246573.370000005</v>
      </c>
      <c r="D92" s="21">
        <v>59051926.430000007</v>
      </c>
      <c r="E92" s="53">
        <v>15495981</v>
      </c>
      <c r="F92" s="21"/>
      <c r="G92" s="21"/>
      <c r="H92" s="21">
        <f t="shared" si="5"/>
        <v>0</v>
      </c>
      <c r="I92" s="53">
        <f t="shared" si="7"/>
        <v>0</v>
      </c>
      <c r="J92" s="21">
        <f t="shared" si="6"/>
        <v>59051926.430000007</v>
      </c>
      <c r="K92" s="144">
        <f t="shared" si="9"/>
        <v>0.6927190630137583</v>
      </c>
    </row>
    <row r="93" spans="1:11" ht="48" x14ac:dyDescent="0.2">
      <c r="A93" s="22">
        <v>2344420</v>
      </c>
      <c r="B93" s="20" t="s">
        <v>30</v>
      </c>
      <c r="C93" s="73">
        <v>42099377</v>
      </c>
      <c r="D93" s="21">
        <v>19756142.98</v>
      </c>
      <c r="E93" s="53">
        <v>4565369</v>
      </c>
      <c r="F93" s="21"/>
      <c r="G93" s="21">
        <v>411220</v>
      </c>
      <c r="H93" s="21">
        <f t="shared" si="5"/>
        <v>411220</v>
      </c>
      <c r="I93" s="53">
        <f t="shared" si="7"/>
        <v>9.0073770597732619</v>
      </c>
      <c r="J93" s="21">
        <f t="shared" si="6"/>
        <v>20167362.98</v>
      </c>
      <c r="K93" s="144">
        <f t="shared" si="9"/>
        <v>0.47904183902768921</v>
      </c>
    </row>
    <row r="94" spans="1:11" ht="48" x14ac:dyDescent="0.2">
      <c r="A94" s="89">
        <v>2352819</v>
      </c>
      <c r="B94" s="20" t="s">
        <v>148</v>
      </c>
      <c r="C94" s="73">
        <v>10151704.18</v>
      </c>
      <c r="D94" s="21">
        <v>18600</v>
      </c>
      <c r="E94" s="53">
        <v>4823573</v>
      </c>
      <c r="F94" s="21"/>
      <c r="G94" s="21"/>
      <c r="H94" s="21">
        <f t="shared" si="5"/>
        <v>0</v>
      </c>
      <c r="I94" s="53">
        <f t="shared" si="7"/>
        <v>0</v>
      </c>
      <c r="J94" s="21">
        <f t="shared" si="6"/>
        <v>18600</v>
      </c>
      <c r="K94" s="144">
        <f t="shared" si="9"/>
        <v>1.8322046890062158E-3</v>
      </c>
    </row>
    <row r="95" spans="1:11" ht="60" x14ac:dyDescent="0.2">
      <c r="A95" s="22">
        <v>2354781</v>
      </c>
      <c r="B95" s="20" t="s">
        <v>31</v>
      </c>
      <c r="C95" s="73">
        <v>342912239.07999998</v>
      </c>
      <c r="D95" s="21">
        <v>184803755.88999999</v>
      </c>
      <c r="E95" s="53">
        <v>68489949</v>
      </c>
      <c r="F95" s="21">
        <v>483689</v>
      </c>
      <c r="G95" s="21">
        <v>617560</v>
      </c>
      <c r="H95" s="21">
        <f t="shared" si="5"/>
        <v>1101249</v>
      </c>
      <c r="I95" s="53">
        <f t="shared" si="7"/>
        <v>1.6078987005815992</v>
      </c>
      <c r="J95" s="21">
        <f t="shared" si="6"/>
        <v>185905004.88999999</v>
      </c>
      <c r="K95" s="144">
        <f t="shared" si="9"/>
        <v>0.54213581115904452</v>
      </c>
    </row>
    <row r="96" spans="1:11" ht="48" x14ac:dyDescent="0.2">
      <c r="A96" s="89">
        <v>2354818</v>
      </c>
      <c r="B96" s="20" t="s">
        <v>149</v>
      </c>
      <c r="C96" s="73">
        <v>35044269.43</v>
      </c>
      <c r="D96" s="21">
        <v>492459.31</v>
      </c>
      <c r="E96" s="53">
        <v>15044270</v>
      </c>
      <c r="F96" s="21"/>
      <c r="G96" s="21"/>
      <c r="H96" s="21">
        <f t="shared" si="5"/>
        <v>0</v>
      </c>
      <c r="I96" s="53">
        <f t="shared" si="7"/>
        <v>0</v>
      </c>
      <c r="J96" s="21">
        <f t="shared" si="6"/>
        <v>492459.31</v>
      </c>
      <c r="K96" s="144">
        <f t="shared" si="9"/>
        <v>1.4052491834183459E-2</v>
      </c>
    </row>
    <row r="97" spans="1:11" ht="36" x14ac:dyDescent="0.2">
      <c r="A97" s="22">
        <v>2372478</v>
      </c>
      <c r="B97" s="20" t="s">
        <v>32</v>
      </c>
      <c r="C97" s="73">
        <v>36876012.670000002</v>
      </c>
      <c r="D97" s="21">
        <v>28913724.100000001</v>
      </c>
      <c r="E97" s="53">
        <v>11954133</v>
      </c>
      <c r="F97" s="21">
        <v>2520</v>
      </c>
      <c r="G97" s="21">
        <v>35245</v>
      </c>
      <c r="H97" s="21">
        <f t="shared" si="5"/>
        <v>37765</v>
      </c>
      <c r="I97" s="53">
        <f t="shared" si="7"/>
        <v>0.31591584266295181</v>
      </c>
      <c r="J97" s="21">
        <f t="shared" si="6"/>
        <v>28951489.100000001</v>
      </c>
      <c r="K97" s="144">
        <f t="shared" si="9"/>
        <v>0.78510356743512855</v>
      </c>
    </row>
    <row r="98" spans="1:11" ht="72" x14ac:dyDescent="0.2">
      <c r="A98" s="89">
        <v>2399861</v>
      </c>
      <c r="B98" s="20" t="s">
        <v>150</v>
      </c>
      <c r="C98" s="73">
        <v>6407580.8099999996</v>
      </c>
      <c r="D98" s="21">
        <v>0</v>
      </c>
      <c r="E98" s="53">
        <v>6407581</v>
      </c>
      <c r="F98" s="21"/>
      <c r="G98" s="21"/>
      <c r="H98" s="21">
        <f t="shared" si="5"/>
        <v>0</v>
      </c>
      <c r="I98" s="53">
        <f t="shared" si="7"/>
        <v>0</v>
      </c>
      <c r="J98" s="21">
        <f t="shared" si="6"/>
        <v>0</v>
      </c>
      <c r="K98" s="144">
        <f t="shared" si="9"/>
        <v>0</v>
      </c>
    </row>
    <row r="99" spans="1:11" ht="48" x14ac:dyDescent="0.2">
      <c r="A99" s="22">
        <v>2409087</v>
      </c>
      <c r="B99" s="20" t="s">
        <v>55</v>
      </c>
      <c r="C99" s="73">
        <v>6026581.2699999996</v>
      </c>
      <c r="D99" s="21">
        <v>4455411.79</v>
      </c>
      <c r="E99" s="53">
        <v>1424586</v>
      </c>
      <c r="F99" s="21"/>
      <c r="G99" s="21"/>
      <c r="H99" s="21">
        <f t="shared" si="5"/>
        <v>0</v>
      </c>
      <c r="I99" s="53">
        <f t="shared" si="7"/>
        <v>0</v>
      </c>
      <c r="J99" s="21">
        <f t="shared" si="6"/>
        <v>4455411.79</v>
      </c>
      <c r="K99" s="144">
        <f t="shared" si="9"/>
        <v>0.73929340539698729</v>
      </c>
    </row>
    <row r="100" spans="1:11" ht="48" x14ac:dyDescent="0.2">
      <c r="A100" s="22">
        <v>2412981</v>
      </c>
      <c r="B100" s="20" t="s">
        <v>56</v>
      </c>
      <c r="C100" s="73">
        <v>6929065.5800000001</v>
      </c>
      <c r="D100" s="21">
        <v>3690636.9699999997</v>
      </c>
      <c r="E100" s="53">
        <v>21000</v>
      </c>
      <c r="F100" s="21"/>
      <c r="G100" s="21">
        <v>7000</v>
      </c>
      <c r="H100" s="21">
        <f t="shared" si="5"/>
        <v>7000</v>
      </c>
      <c r="I100" s="53">
        <f t="shared" si="7"/>
        <v>33.333333333333336</v>
      </c>
      <c r="J100" s="21">
        <f t="shared" si="6"/>
        <v>3697636.9699999997</v>
      </c>
      <c r="K100" s="144">
        <f t="shared" si="9"/>
        <v>0.53364150292830681</v>
      </c>
    </row>
    <row r="101" spans="1:11" ht="48" x14ac:dyDescent="0.2">
      <c r="A101" s="22">
        <v>2426613</v>
      </c>
      <c r="B101" s="20" t="s">
        <v>60</v>
      </c>
      <c r="C101" s="21">
        <v>704574</v>
      </c>
      <c r="D101" s="21">
        <v>55818</v>
      </c>
      <c r="E101" s="53">
        <v>535682</v>
      </c>
      <c r="F101" s="21"/>
      <c r="G101" s="21"/>
      <c r="H101" s="21">
        <f t="shared" si="5"/>
        <v>0</v>
      </c>
      <c r="I101" s="53">
        <f t="shared" si="7"/>
        <v>0</v>
      </c>
      <c r="J101" s="21">
        <f t="shared" si="6"/>
        <v>55818</v>
      </c>
      <c r="K101" s="144">
        <f t="shared" si="9"/>
        <v>7.9222338604603634E-2</v>
      </c>
    </row>
    <row r="102" spans="1:11" ht="48" x14ac:dyDescent="0.2">
      <c r="A102" s="22">
        <v>2426624</v>
      </c>
      <c r="B102" s="20" t="s">
        <v>61</v>
      </c>
      <c r="C102" s="21">
        <v>1203398</v>
      </c>
      <c r="D102" s="21">
        <v>54303</v>
      </c>
      <c r="E102" s="53">
        <v>0</v>
      </c>
      <c r="F102" s="21"/>
      <c r="G102" s="21"/>
      <c r="H102" s="21">
        <f t="shared" si="5"/>
        <v>0</v>
      </c>
      <c r="I102" s="53" t="e">
        <f t="shared" si="7"/>
        <v>#DIV/0!</v>
      </c>
      <c r="J102" s="21">
        <f t="shared" si="6"/>
        <v>54303</v>
      </c>
      <c r="K102" s="144">
        <f t="shared" si="9"/>
        <v>4.5124721829353218E-2</v>
      </c>
    </row>
    <row r="103" spans="1:11" ht="36" x14ac:dyDescent="0.2">
      <c r="A103" s="89">
        <v>2426642</v>
      </c>
      <c r="B103" s="20" t="s">
        <v>62</v>
      </c>
      <c r="C103" s="21">
        <v>2311285</v>
      </c>
      <c r="D103" s="21">
        <v>59900</v>
      </c>
      <c r="E103" s="53">
        <v>2101790</v>
      </c>
      <c r="F103" s="21"/>
      <c r="G103" s="21"/>
      <c r="H103" s="21">
        <f t="shared" si="5"/>
        <v>0</v>
      </c>
      <c r="I103" s="53">
        <f t="shared" si="7"/>
        <v>0</v>
      </c>
      <c r="J103" s="21">
        <f t="shared" si="6"/>
        <v>59900</v>
      </c>
      <c r="K103" s="144">
        <f t="shared" si="9"/>
        <v>2.591631927693902E-2</v>
      </c>
    </row>
    <row r="104" spans="1:11" ht="48" x14ac:dyDescent="0.2">
      <c r="A104" s="22">
        <v>2426646</v>
      </c>
      <c r="B104" s="20" t="s">
        <v>63</v>
      </c>
      <c r="C104" s="21">
        <v>2204980</v>
      </c>
      <c r="D104" s="21">
        <v>54276</v>
      </c>
      <c r="E104" s="53">
        <v>0</v>
      </c>
      <c r="F104" s="21"/>
      <c r="G104" s="21"/>
      <c r="H104" s="21">
        <f t="shared" si="5"/>
        <v>0</v>
      </c>
      <c r="I104" s="53" t="e">
        <f t="shared" si="7"/>
        <v>#DIV/0!</v>
      </c>
      <c r="J104" s="21">
        <f t="shared" si="6"/>
        <v>54276</v>
      </c>
      <c r="K104" s="144">
        <f t="shared" si="9"/>
        <v>2.4615189253417265E-2</v>
      </c>
    </row>
    <row r="105" spans="1:11" ht="48" x14ac:dyDescent="0.2">
      <c r="A105" s="22">
        <v>2428425</v>
      </c>
      <c r="B105" s="20" t="s">
        <v>57</v>
      </c>
      <c r="C105" s="21">
        <v>1410518.55</v>
      </c>
      <c r="D105" s="21">
        <v>1352448.49</v>
      </c>
      <c r="E105" s="53">
        <v>0</v>
      </c>
      <c r="F105" s="21"/>
      <c r="G105" s="21"/>
      <c r="H105" s="21">
        <f t="shared" si="5"/>
        <v>0</v>
      </c>
      <c r="I105" s="53" t="e">
        <f t="shared" si="7"/>
        <v>#DIV/0!</v>
      </c>
      <c r="J105" s="21">
        <f t="shared" si="6"/>
        <v>1352448.49</v>
      </c>
      <c r="K105" s="144">
        <f t="shared" si="9"/>
        <v>0.95883070095037026</v>
      </c>
    </row>
    <row r="106" spans="1:11" ht="72" x14ac:dyDescent="0.2">
      <c r="A106" s="22">
        <v>2430241</v>
      </c>
      <c r="B106" s="20" t="s">
        <v>40</v>
      </c>
      <c r="C106" s="74">
        <v>54842694</v>
      </c>
      <c r="D106" s="21">
        <v>270000</v>
      </c>
      <c r="E106" s="53">
        <v>0</v>
      </c>
      <c r="F106" s="21"/>
      <c r="G106" s="21"/>
      <c r="H106" s="21">
        <f t="shared" si="5"/>
        <v>0</v>
      </c>
      <c r="I106" s="53"/>
      <c r="J106" s="21">
        <f t="shared" si="6"/>
        <v>270000</v>
      </c>
      <c r="K106" s="144">
        <f t="shared" si="9"/>
        <v>4.9231717172755953E-3</v>
      </c>
    </row>
    <row r="107" spans="1:11" ht="24" x14ac:dyDescent="0.2">
      <c r="A107" s="89">
        <v>2430242</v>
      </c>
      <c r="B107" s="20" t="s">
        <v>41</v>
      </c>
      <c r="C107" s="74">
        <v>235566130.66999999</v>
      </c>
      <c r="D107" s="21">
        <v>0</v>
      </c>
      <c r="E107" s="53">
        <v>0</v>
      </c>
      <c r="F107" s="21"/>
      <c r="G107" s="21"/>
      <c r="H107" s="21">
        <f t="shared" si="5"/>
        <v>0</v>
      </c>
      <c r="I107" s="53"/>
      <c r="J107" s="21">
        <f t="shared" si="6"/>
        <v>0</v>
      </c>
      <c r="K107" s="144">
        <f t="shared" si="9"/>
        <v>0</v>
      </c>
    </row>
    <row r="108" spans="1:11" ht="36" x14ac:dyDescent="0.2">
      <c r="A108" s="89">
        <v>2430246</v>
      </c>
      <c r="B108" s="20" t="s">
        <v>42</v>
      </c>
      <c r="C108" s="21">
        <v>230676144.09999999</v>
      </c>
      <c r="D108" s="21">
        <v>27196189</v>
      </c>
      <c r="E108" s="53">
        <v>0</v>
      </c>
      <c r="F108" s="21"/>
      <c r="G108" s="21"/>
      <c r="H108" s="21">
        <f t="shared" si="5"/>
        <v>0</v>
      </c>
      <c r="I108" s="53"/>
      <c r="J108" s="21">
        <f t="shared" si="6"/>
        <v>27196189</v>
      </c>
      <c r="K108" s="144">
        <f t="shared" si="9"/>
        <v>0.11789770938866669</v>
      </c>
    </row>
    <row r="109" spans="1:11" ht="60" x14ac:dyDescent="0.2">
      <c r="A109" s="22">
        <v>2430247</v>
      </c>
      <c r="B109" s="20" t="s">
        <v>43</v>
      </c>
      <c r="C109" s="21">
        <v>72129961.079999998</v>
      </c>
      <c r="D109" s="21">
        <v>7500</v>
      </c>
      <c r="E109" s="53">
        <v>0</v>
      </c>
      <c r="F109" s="21"/>
      <c r="G109" s="21"/>
      <c r="H109" s="21">
        <f t="shared" si="5"/>
        <v>0</v>
      </c>
      <c r="I109" s="53"/>
      <c r="J109" s="21">
        <f t="shared" si="6"/>
        <v>7500</v>
      </c>
      <c r="K109" s="144">
        <f t="shared" si="9"/>
        <v>1.0397898304259005E-4</v>
      </c>
    </row>
    <row r="110" spans="1:11" ht="72" x14ac:dyDescent="0.2">
      <c r="A110" s="89">
        <v>2448758</v>
      </c>
      <c r="B110" s="20" t="s">
        <v>151</v>
      </c>
      <c r="C110" s="21">
        <v>11147493.970000001</v>
      </c>
      <c r="D110" s="21">
        <v>60000</v>
      </c>
      <c r="E110" s="53">
        <v>6147494</v>
      </c>
      <c r="F110" s="21"/>
      <c r="G110" s="21"/>
      <c r="H110" s="21">
        <f t="shared" si="5"/>
        <v>0</v>
      </c>
      <c r="I110" s="53">
        <f t="shared" si="7"/>
        <v>0</v>
      </c>
      <c r="J110" s="21">
        <f t="shared" si="6"/>
        <v>60000</v>
      </c>
      <c r="K110" s="144">
        <f t="shared" si="9"/>
        <v>5.3823756407916671E-3</v>
      </c>
    </row>
    <row r="111" spans="1:11" ht="60" x14ac:dyDescent="0.2">
      <c r="A111" s="89">
        <v>2450018</v>
      </c>
      <c r="B111" s="20" t="s">
        <v>152</v>
      </c>
      <c r="C111" s="21">
        <v>2146543.02</v>
      </c>
      <c r="D111" s="21">
        <v>52000</v>
      </c>
      <c r="E111" s="53">
        <v>2081454</v>
      </c>
      <c r="F111" s="21"/>
      <c r="G111" s="21"/>
      <c r="H111" s="21">
        <f t="shared" si="5"/>
        <v>0</v>
      </c>
      <c r="I111" s="53">
        <f t="shared" si="7"/>
        <v>0</v>
      </c>
      <c r="J111" s="21">
        <f t="shared" si="6"/>
        <v>52000</v>
      </c>
      <c r="K111" s="144">
        <f t="shared" si="9"/>
        <v>2.4224997829300435E-2</v>
      </c>
    </row>
    <row r="112" spans="1:11" ht="60" x14ac:dyDescent="0.2">
      <c r="A112" s="89">
        <v>2451590</v>
      </c>
      <c r="B112" s="20" t="s">
        <v>153</v>
      </c>
      <c r="C112" s="21">
        <v>6618107.5899999999</v>
      </c>
      <c r="D112" s="21">
        <v>42068</v>
      </c>
      <c r="E112" s="53">
        <v>6576040</v>
      </c>
      <c r="F112" s="21"/>
      <c r="G112" s="21"/>
      <c r="H112" s="21">
        <f t="shared" si="5"/>
        <v>0</v>
      </c>
      <c r="I112" s="53">
        <f t="shared" si="7"/>
        <v>0</v>
      </c>
      <c r="J112" s="21">
        <f t="shared" si="6"/>
        <v>42068</v>
      </c>
      <c r="K112" s="144">
        <f t="shared" si="9"/>
        <v>6.3564998646387979E-3</v>
      </c>
    </row>
    <row r="113" spans="1:12" ht="36" x14ac:dyDescent="0.2">
      <c r="A113" s="22">
        <v>2451748</v>
      </c>
      <c r="B113" s="20" t="s">
        <v>58</v>
      </c>
      <c r="C113" s="21">
        <v>6076105.1699999999</v>
      </c>
      <c r="D113" s="21">
        <v>2495003.2599999998</v>
      </c>
      <c r="E113" s="53">
        <v>80307</v>
      </c>
      <c r="F113" s="21"/>
      <c r="G113" s="21"/>
      <c r="H113" s="21">
        <f t="shared" si="5"/>
        <v>0</v>
      </c>
      <c r="I113" s="53">
        <f t="shared" si="7"/>
        <v>0</v>
      </c>
      <c r="J113" s="21">
        <f t="shared" si="6"/>
        <v>2495003.2599999998</v>
      </c>
      <c r="K113" s="144">
        <f t="shared" si="9"/>
        <v>0.41062542372024147</v>
      </c>
    </row>
    <row r="114" spans="1:12" ht="48" x14ac:dyDescent="0.2">
      <c r="A114" s="22">
        <v>2469055</v>
      </c>
      <c r="B114" s="20" t="s">
        <v>59</v>
      </c>
      <c r="C114" s="21">
        <v>15967651.539999999</v>
      </c>
      <c r="D114" s="21">
        <v>8706424.5</v>
      </c>
      <c r="E114" s="53">
        <v>20277</v>
      </c>
      <c r="F114" s="21"/>
      <c r="G114" s="21"/>
      <c r="H114" s="21">
        <f t="shared" si="5"/>
        <v>0</v>
      </c>
      <c r="I114" s="53">
        <f t="shared" si="7"/>
        <v>0</v>
      </c>
      <c r="J114" s="21">
        <f t="shared" si="6"/>
        <v>8706424.5</v>
      </c>
      <c r="K114" s="144">
        <f t="shared" si="9"/>
        <v>0.54525391402673362</v>
      </c>
    </row>
    <row r="115" spans="1:12" ht="48" x14ac:dyDescent="0.2">
      <c r="A115" s="22">
        <v>2469195</v>
      </c>
      <c r="B115" s="20" t="s">
        <v>166</v>
      </c>
      <c r="C115" s="125">
        <v>40985178.200000003</v>
      </c>
      <c r="D115" s="125">
        <v>97079.35</v>
      </c>
      <c r="E115" s="125">
        <v>13824296</v>
      </c>
      <c r="F115" s="21">
        <v>0</v>
      </c>
      <c r="G115" s="21">
        <v>0</v>
      </c>
      <c r="H115" s="21">
        <f t="shared" si="5"/>
        <v>0</v>
      </c>
      <c r="I115" s="53">
        <f t="shared" ref="I115:I124" si="12">H115/E115%</f>
        <v>0</v>
      </c>
      <c r="J115" s="21">
        <f t="shared" ref="J115:J124" si="13">SUM(D115+H115)</f>
        <v>97079.35</v>
      </c>
      <c r="K115" s="144">
        <f t="shared" si="9"/>
        <v>2.3686453070002754E-3</v>
      </c>
      <c r="L115" s="128"/>
    </row>
    <row r="116" spans="1:12" ht="60" x14ac:dyDescent="0.2">
      <c r="A116" s="22">
        <v>2474925</v>
      </c>
      <c r="B116" s="20" t="s">
        <v>167</v>
      </c>
      <c r="C116" s="125">
        <v>29851833.640000001</v>
      </c>
      <c r="D116" s="125">
        <v>313747.32</v>
      </c>
      <c r="E116" s="125">
        <v>380445</v>
      </c>
      <c r="F116" s="21"/>
      <c r="G116" s="21">
        <v>20000</v>
      </c>
      <c r="H116" s="21">
        <f t="shared" si="5"/>
        <v>20000</v>
      </c>
      <c r="I116" s="53">
        <f t="shared" si="12"/>
        <v>5.2570016690980301</v>
      </c>
      <c r="J116" s="130">
        <f>+D116+H116</f>
        <v>333747.32</v>
      </c>
      <c r="K116" s="144">
        <f t="shared" si="9"/>
        <v>1.118012796214953E-2</v>
      </c>
      <c r="L116" s="128"/>
    </row>
    <row r="117" spans="1:12" ht="60" x14ac:dyDescent="0.2">
      <c r="A117" s="22">
        <v>2475091</v>
      </c>
      <c r="B117" s="20" t="s">
        <v>168</v>
      </c>
      <c r="C117" s="125">
        <v>4894744.22</v>
      </c>
      <c r="D117" s="125">
        <f>136417.5-1240.7</f>
        <v>135176.79999999999</v>
      </c>
      <c r="E117" s="125">
        <v>447355</v>
      </c>
      <c r="F117" s="21"/>
      <c r="G117" s="21">
        <v>0</v>
      </c>
      <c r="H117" s="21">
        <f t="shared" si="5"/>
        <v>0</v>
      </c>
      <c r="I117" s="53">
        <f t="shared" si="12"/>
        <v>0</v>
      </c>
      <c r="J117" s="21">
        <f t="shared" si="13"/>
        <v>135176.79999999999</v>
      </c>
      <c r="K117" s="144">
        <f t="shared" si="9"/>
        <v>2.7616723964383166E-2</v>
      </c>
      <c r="L117" s="124"/>
    </row>
    <row r="118" spans="1:12" ht="60" x14ac:dyDescent="0.2">
      <c r="A118" s="22">
        <v>2475435</v>
      </c>
      <c r="B118" s="20" t="s">
        <v>169</v>
      </c>
      <c r="C118" s="125">
        <v>20414109.120000001</v>
      </c>
      <c r="D118" s="125">
        <v>238000</v>
      </c>
      <c r="E118" s="125">
        <v>439000</v>
      </c>
      <c r="F118" s="125">
        <v>0</v>
      </c>
      <c r="G118" s="125">
        <v>0</v>
      </c>
      <c r="H118" s="125">
        <f t="shared" si="5"/>
        <v>0</v>
      </c>
      <c r="I118" s="53">
        <f t="shared" si="12"/>
        <v>0</v>
      </c>
      <c r="J118" s="21">
        <f t="shared" si="13"/>
        <v>238000</v>
      </c>
      <c r="K118" s="144">
        <f t="shared" si="9"/>
        <v>1.1658603302302716E-2</v>
      </c>
    </row>
    <row r="119" spans="1:12" ht="48" x14ac:dyDescent="0.2">
      <c r="A119" s="22">
        <v>2479465</v>
      </c>
      <c r="B119" s="20" t="s">
        <v>170</v>
      </c>
      <c r="C119" s="125">
        <v>6973188.4100000001</v>
      </c>
      <c r="D119" s="125">
        <v>419077.89</v>
      </c>
      <c r="E119" s="125">
        <v>74473</v>
      </c>
      <c r="F119" s="126"/>
      <c r="G119" s="126"/>
      <c r="H119" s="126">
        <f t="shared" si="5"/>
        <v>0</v>
      </c>
      <c r="I119" s="126">
        <f t="shared" si="12"/>
        <v>0</v>
      </c>
      <c r="J119" s="125">
        <f t="shared" si="13"/>
        <v>419077.89</v>
      </c>
      <c r="K119" s="144">
        <f t="shared" si="9"/>
        <v>6.0098460755630148E-2</v>
      </c>
      <c r="L119" s="127"/>
    </row>
    <row r="120" spans="1:12" ht="48" x14ac:dyDescent="0.2">
      <c r="A120" s="22">
        <v>2479733</v>
      </c>
      <c r="B120" s="20" t="s">
        <v>171</v>
      </c>
      <c r="C120" s="125">
        <v>4906465.0599999996</v>
      </c>
      <c r="D120" s="125">
        <v>485545.6</v>
      </c>
      <c r="E120" s="125">
        <v>147822</v>
      </c>
      <c r="F120" s="125"/>
      <c r="G120" s="125"/>
      <c r="H120" s="125">
        <f t="shared" si="5"/>
        <v>0</v>
      </c>
      <c r="I120" s="125">
        <f t="shared" si="12"/>
        <v>0</v>
      </c>
      <c r="J120" s="21">
        <f t="shared" si="13"/>
        <v>485545.6</v>
      </c>
      <c r="K120" s="144">
        <f t="shared" si="9"/>
        <v>9.8960370462721686E-2</v>
      </c>
    </row>
    <row r="121" spans="1:12" ht="48" x14ac:dyDescent="0.25">
      <c r="A121" s="22">
        <v>2479767</v>
      </c>
      <c r="B121" s="20" t="s">
        <v>172</v>
      </c>
      <c r="C121" s="125">
        <v>6110489.0199999996</v>
      </c>
      <c r="D121" s="125">
        <v>228866.13</v>
      </c>
      <c r="E121" s="125">
        <v>200000</v>
      </c>
      <c r="F121" s="125"/>
      <c r="G121" s="125"/>
      <c r="H121" s="125">
        <f t="shared" si="5"/>
        <v>0</v>
      </c>
      <c r="I121" s="125">
        <f t="shared" si="12"/>
        <v>0</v>
      </c>
      <c r="J121" s="21">
        <f t="shared" si="13"/>
        <v>228866.13</v>
      </c>
      <c r="K121" s="144">
        <f t="shared" si="9"/>
        <v>3.7454634031892919E-2</v>
      </c>
      <c r="L121" s="129"/>
    </row>
    <row r="122" spans="1:12" ht="48" x14ac:dyDescent="0.2">
      <c r="A122" s="22">
        <v>2479930</v>
      </c>
      <c r="B122" s="20" t="s">
        <v>173</v>
      </c>
      <c r="C122" s="53">
        <v>4756146.8600000003</v>
      </c>
      <c r="D122" s="53">
        <v>106298.96</v>
      </c>
      <c r="E122" s="53">
        <v>455864</v>
      </c>
      <c r="F122" s="21"/>
      <c r="G122" s="21"/>
      <c r="H122" s="21">
        <f t="shared" si="5"/>
        <v>0</v>
      </c>
      <c r="I122" s="53">
        <f t="shared" si="12"/>
        <v>0</v>
      </c>
      <c r="J122" s="21">
        <f t="shared" si="13"/>
        <v>106298.96</v>
      </c>
      <c r="K122" s="144">
        <f t="shared" si="9"/>
        <v>2.234980607810752E-2</v>
      </c>
    </row>
    <row r="123" spans="1:12" ht="60" x14ac:dyDescent="0.2">
      <c r="A123" s="22">
        <v>2498098</v>
      </c>
      <c r="B123" s="20" t="s">
        <v>174</v>
      </c>
      <c r="C123" s="53">
        <v>28530630.609999999</v>
      </c>
      <c r="D123" s="21">
        <f>25212505.76-2140699.92</f>
        <v>23071805.840000004</v>
      </c>
      <c r="E123" s="53">
        <v>5018378</v>
      </c>
      <c r="F123" s="21">
        <v>0</v>
      </c>
      <c r="G123" s="21">
        <v>2140700</v>
      </c>
      <c r="H123" s="21">
        <f t="shared" si="5"/>
        <v>2140700</v>
      </c>
      <c r="I123" s="53">
        <f t="shared" si="12"/>
        <v>42.657209162004136</v>
      </c>
      <c r="J123" s="21">
        <f t="shared" si="13"/>
        <v>25212505.840000004</v>
      </c>
      <c r="K123" s="144">
        <f t="shared" si="9"/>
        <v>0.88369956432589358</v>
      </c>
    </row>
    <row r="124" spans="1:12" ht="48" x14ac:dyDescent="0.2">
      <c r="A124" s="22">
        <v>2521713</v>
      </c>
      <c r="B124" s="20" t="s">
        <v>175</v>
      </c>
      <c r="C124" s="125">
        <v>8459089.4800000004</v>
      </c>
      <c r="D124" s="21">
        <v>44500</v>
      </c>
      <c r="E124" s="53">
        <v>8040851</v>
      </c>
      <c r="F124" s="21"/>
      <c r="G124" s="21"/>
      <c r="H124" s="21">
        <f t="shared" si="5"/>
        <v>0</v>
      </c>
      <c r="I124" s="53">
        <f t="shared" si="12"/>
        <v>0</v>
      </c>
      <c r="J124" s="21">
        <f t="shared" si="13"/>
        <v>44500</v>
      </c>
      <c r="K124" s="144">
        <f t="shared" si="9"/>
        <v>5.260613462620565E-3</v>
      </c>
    </row>
    <row r="125" spans="1:12" s="41" customFormat="1" ht="24" x14ac:dyDescent="0.2">
      <c r="A125" s="39"/>
      <c r="B125" s="35" t="s">
        <v>176</v>
      </c>
      <c r="C125" s="23">
        <f>C126</f>
        <v>890000</v>
      </c>
      <c r="D125" s="23">
        <f>D126</f>
        <v>0</v>
      </c>
      <c r="E125" s="23">
        <f>E126</f>
        <v>890000</v>
      </c>
      <c r="F125" s="23">
        <f t="shared" ref="F125:G125" si="14">F126</f>
        <v>0</v>
      </c>
      <c r="G125" s="23">
        <f t="shared" si="14"/>
        <v>0</v>
      </c>
      <c r="H125" s="23">
        <f t="shared" si="5"/>
        <v>0</v>
      </c>
      <c r="I125" s="54">
        <f t="shared" si="7"/>
        <v>0</v>
      </c>
      <c r="J125" s="23">
        <f t="shared" si="6"/>
        <v>0</v>
      </c>
      <c r="K125" s="145">
        <f>+J125/C125</f>
        <v>0</v>
      </c>
      <c r="L125" s="87"/>
    </row>
    <row r="126" spans="1:12" ht="72" x14ac:dyDescent="0.2">
      <c r="A126" s="22">
        <v>2527152</v>
      </c>
      <c r="B126" s="20" t="s">
        <v>177</v>
      </c>
      <c r="C126" s="21">
        <v>890000</v>
      </c>
      <c r="D126" s="21">
        <v>0</v>
      </c>
      <c r="E126" s="53">
        <v>890000</v>
      </c>
      <c r="F126" s="21"/>
      <c r="G126" s="21"/>
      <c r="H126" s="21">
        <f t="shared" si="5"/>
        <v>0</v>
      </c>
      <c r="I126" s="53">
        <f t="shared" si="7"/>
        <v>0</v>
      </c>
      <c r="J126" s="21">
        <f t="shared" si="6"/>
        <v>0</v>
      </c>
      <c r="K126" s="144">
        <f t="shared" si="9"/>
        <v>0</v>
      </c>
    </row>
    <row r="127" spans="1:12" s="41" customFormat="1" ht="24" x14ac:dyDescent="0.2">
      <c r="A127" s="39"/>
      <c r="B127" s="35" t="s">
        <v>131</v>
      </c>
      <c r="C127" s="23">
        <f>SUM(C128:C139)</f>
        <v>1091984178.8299999</v>
      </c>
      <c r="D127" s="23">
        <f>SUM(D128:D139)</f>
        <v>2669876</v>
      </c>
      <c r="E127" s="23">
        <f>SUM(E128:E139)</f>
        <v>477330012</v>
      </c>
      <c r="F127" s="23">
        <f t="shared" ref="F127:G127" si="15">SUM(F128:F139)</f>
        <v>433544</v>
      </c>
      <c r="G127" s="23">
        <f t="shared" si="15"/>
        <v>798160</v>
      </c>
      <c r="H127" s="23">
        <f t="shared" si="5"/>
        <v>1231704</v>
      </c>
      <c r="I127" s="54">
        <f t="shared" si="7"/>
        <v>0.25804034295668798</v>
      </c>
      <c r="J127" s="23">
        <f t="shared" si="6"/>
        <v>3901580</v>
      </c>
      <c r="K127" s="146">
        <f t="shared" si="9"/>
        <v>3.5729272233415736E-3</v>
      </c>
      <c r="L127" s="87"/>
    </row>
    <row r="128" spans="1:12" ht="12" x14ac:dyDescent="0.2">
      <c r="A128" s="22">
        <v>2416127</v>
      </c>
      <c r="B128" s="20" t="s">
        <v>35</v>
      </c>
      <c r="C128" s="21">
        <v>69177499</v>
      </c>
      <c r="D128" s="21">
        <v>2186031</v>
      </c>
      <c r="E128" s="53">
        <v>12282694</v>
      </c>
      <c r="F128" s="21">
        <v>433544</v>
      </c>
      <c r="G128" s="21">
        <v>798160</v>
      </c>
      <c r="H128" s="21">
        <f t="shared" ref="H128:H139" si="16">SUM(F128:G128)</f>
        <v>1231704</v>
      </c>
      <c r="I128" s="53">
        <f t="shared" si="7"/>
        <v>10.02796292083805</v>
      </c>
      <c r="J128" s="21">
        <f t="shared" si="6"/>
        <v>3417735</v>
      </c>
      <c r="K128" s="144">
        <f t="shared" si="9"/>
        <v>4.9405298679560533E-2</v>
      </c>
    </row>
    <row r="129" spans="1:11" ht="72" x14ac:dyDescent="0.2">
      <c r="A129" s="22">
        <v>2430241</v>
      </c>
      <c r="B129" s="20" t="s">
        <v>40</v>
      </c>
      <c r="C129" s="21">
        <v>54842694</v>
      </c>
      <c r="D129" s="21">
        <v>0</v>
      </c>
      <c r="E129" s="53">
        <v>41579723</v>
      </c>
      <c r="F129" s="21"/>
      <c r="G129" s="21"/>
      <c r="H129" s="21">
        <f t="shared" si="16"/>
        <v>0</v>
      </c>
      <c r="I129" s="53">
        <f t="shared" si="7"/>
        <v>0</v>
      </c>
      <c r="J129" s="21">
        <f t="shared" si="6"/>
        <v>0</v>
      </c>
      <c r="K129" s="144">
        <f t="shared" si="9"/>
        <v>0</v>
      </c>
    </row>
    <row r="130" spans="1:11" ht="24" x14ac:dyDescent="0.2">
      <c r="A130" s="22">
        <v>2430242</v>
      </c>
      <c r="B130" s="20" t="s">
        <v>41</v>
      </c>
      <c r="C130" s="21">
        <v>235566130.66999999</v>
      </c>
      <c r="D130" s="21">
        <v>0</v>
      </c>
      <c r="E130" s="53">
        <v>119080336</v>
      </c>
      <c r="F130" s="21"/>
      <c r="G130" s="21"/>
      <c r="H130" s="21">
        <f t="shared" si="16"/>
        <v>0</v>
      </c>
      <c r="I130" s="53">
        <f t="shared" si="7"/>
        <v>0</v>
      </c>
      <c r="J130" s="21">
        <f t="shared" si="6"/>
        <v>0</v>
      </c>
      <c r="K130" s="144">
        <f t="shared" si="9"/>
        <v>0</v>
      </c>
    </row>
    <row r="131" spans="1:11" ht="36" x14ac:dyDescent="0.2">
      <c r="A131" s="22">
        <v>2430246</v>
      </c>
      <c r="B131" s="20" t="s">
        <v>42</v>
      </c>
      <c r="C131" s="21">
        <v>230676144.09999999</v>
      </c>
      <c r="D131" s="21">
        <v>452345</v>
      </c>
      <c r="E131" s="53">
        <v>140481828</v>
      </c>
      <c r="F131" s="21"/>
      <c r="G131" s="21"/>
      <c r="H131" s="21">
        <f t="shared" si="16"/>
        <v>0</v>
      </c>
      <c r="I131" s="53">
        <f t="shared" si="7"/>
        <v>0</v>
      </c>
      <c r="J131" s="21">
        <f t="shared" si="6"/>
        <v>452345</v>
      </c>
      <c r="K131" s="144">
        <f t="shared" si="9"/>
        <v>1.9609526670599487E-3</v>
      </c>
    </row>
    <row r="132" spans="1:11" ht="60" x14ac:dyDescent="0.2">
      <c r="A132" s="22">
        <v>2430247</v>
      </c>
      <c r="B132" s="20" t="s">
        <v>43</v>
      </c>
      <c r="C132" s="21">
        <v>70717951</v>
      </c>
      <c r="D132" s="21">
        <v>31500</v>
      </c>
      <c r="E132" s="53">
        <v>25448084</v>
      </c>
      <c r="F132" s="21"/>
      <c r="G132" s="21"/>
      <c r="H132" s="21">
        <f t="shared" si="16"/>
        <v>0</v>
      </c>
      <c r="I132" s="53">
        <f t="shared" si="7"/>
        <v>0</v>
      </c>
      <c r="J132" s="21">
        <f t="shared" si="6"/>
        <v>31500</v>
      </c>
      <c r="K132" s="144">
        <f t="shared" si="9"/>
        <v>4.4543145770725175E-4</v>
      </c>
    </row>
    <row r="133" spans="1:11" ht="48" x14ac:dyDescent="0.2">
      <c r="A133" s="22">
        <v>2466074</v>
      </c>
      <c r="B133" s="20" t="s">
        <v>44</v>
      </c>
      <c r="C133" s="21">
        <v>53822537.07</v>
      </c>
      <c r="D133" s="21">
        <v>0</v>
      </c>
      <c r="E133" s="53">
        <v>13048579</v>
      </c>
      <c r="F133" s="21"/>
      <c r="G133" s="21"/>
      <c r="H133" s="21">
        <f t="shared" si="16"/>
        <v>0</v>
      </c>
      <c r="I133" s="53">
        <f t="shared" si="7"/>
        <v>0</v>
      </c>
      <c r="J133" s="21">
        <f t="shared" si="6"/>
        <v>0</v>
      </c>
      <c r="K133" s="144">
        <f t="shared" si="9"/>
        <v>0</v>
      </c>
    </row>
    <row r="134" spans="1:11" ht="48" x14ac:dyDescent="0.2">
      <c r="A134" s="22">
        <v>2466086</v>
      </c>
      <c r="B134" s="20" t="s">
        <v>45</v>
      </c>
      <c r="C134" s="21">
        <v>86240917.75</v>
      </c>
      <c r="D134" s="21">
        <v>0</v>
      </c>
      <c r="E134" s="53">
        <v>30785417</v>
      </c>
      <c r="F134" s="21"/>
      <c r="G134" s="21"/>
      <c r="H134" s="21">
        <f t="shared" si="16"/>
        <v>0</v>
      </c>
      <c r="I134" s="53">
        <f t="shared" si="7"/>
        <v>0</v>
      </c>
      <c r="J134" s="21">
        <f t="shared" si="6"/>
        <v>0</v>
      </c>
      <c r="K134" s="144">
        <f t="shared" si="9"/>
        <v>0</v>
      </c>
    </row>
    <row r="135" spans="1:11" ht="60" x14ac:dyDescent="0.2">
      <c r="A135" s="22">
        <v>2466354</v>
      </c>
      <c r="B135" s="20" t="s">
        <v>46</v>
      </c>
      <c r="C135" s="21">
        <v>62745378.259999998</v>
      </c>
      <c r="D135" s="21">
        <v>0</v>
      </c>
      <c r="E135" s="53">
        <v>22054548</v>
      </c>
      <c r="F135" s="21"/>
      <c r="G135" s="21"/>
      <c r="H135" s="21">
        <f t="shared" si="16"/>
        <v>0</v>
      </c>
      <c r="I135" s="53">
        <f t="shared" si="7"/>
        <v>0</v>
      </c>
      <c r="J135" s="21">
        <f t="shared" si="6"/>
        <v>0</v>
      </c>
      <c r="K135" s="144">
        <f t="shared" si="9"/>
        <v>0</v>
      </c>
    </row>
    <row r="136" spans="1:11" ht="60" x14ac:dyDescent="0.2">
      <c r="A136" s="22">
        <v>2466581</v>
      </c>
      <c r="B136" s="20" t="s">
        <v>47</v>
      </c>
      <c r="C136" s="21">
        <v>66140072.539999999</v>
      </c>
      <c r="D136" s="21">
        <v>0</v>
      </c>
      <c r="E136" s="53">
        <v>20019900</v>
      </c>
      <c r="F136" s="21"/>
      <c r="G136" s="21"/>
      <c r="H136" s="21">
        <f t="shared" si="16"/>
        <v>0</v>
      </c>
      <c r="I136" s="53">
        <f t="shared" si="7"/>
        <v>0</v>
      </c>
      <c r="J136" s="21">
        <f t="shared" si="6"/>
        <v>0</v>
      </c>
      <c r="K136" s="144">
        <f t="shared" si="9"/>
        <v>0</v>
      </c>
    </row>
    <row r="137" spans="1:11" ht="84" x14ac:dyDescent="0.2">
      <c r="A137" s="22">
        <v>2466660</v>
      </c>
      <c r="B137" s="20" t="s">
        <v>54</v>
      </c>
      <c r="C137" s="21">
        <v>55965310</v>
      </c>
      <c r="D137" s="21">
        <v>0</v>
      </c>
      <c r="E137" s="53">
        <v>12573642</v>
      </c>
      <c r="F137" s="21"/>
      <c r="G137" s="21"/>
      <c r="H137" s="21">
        <f t="shared" si="16"/>
        <v>0</v>
      </c>
      <c r="I137" s="53">
        <f t="shared" si="7"/>
        <v>0</v>
      </c>
      <c r="J137" s="21">
        <f t="shared" si="6"/>
        <v>0</v>
      </c>
      <c r="K137" s="144">
        <f t="shared" si="9"/>
        <v>0</v>
      </c>
    </row>
    <row r="138" spans="1:11" ht="60" x14ac:dyDescent="0.2">
      <c r="A138" s="22">
        <v>2466669</v>
      </c>
      <c r="B138" s="20" t="s">
        <v>48</v>
      </c>
      <c r="C138" s="21">
        <v>54649465.189999998</v>
      </c>
      <c r="D138" s="21">
        <v>0</v>
      </c>
      <c r="E138" s="53">
        <v>19093557</v>
      </c>
      <c r="F138" s="21"/>
      <c r="G138" s="21"/>
      <c r="H138" s="21">
        <f t="shared" si="16"/>
        <v>0</v>
      </c>
      <c r="I138" s="53">
        <f t="shared" si="7"/>
        <v>0</v>
      </c>
      <c r="J138" s="21">
        <f t="shared" si="6"/>
        <v>0</v>
      </c>
      <c r="K138" s="144">
        <f t="shared" si="9"/>
        <v>0</v>
      </c>
    </row>
    <row r="139" spans="1:11" ht="60" x14ac:dyDescent="0.2">
      <c r="A139" s="22">
        <v>2466824</v>
      </c>
      <c r="B139" s="20" t="s">
        <v>49</v>
      </c>
      <c r="C139" s="21">
        <v>51440079.25</v>
      </c>
      <c r="D139" s="21">
        <v>0</v>
      </c>
      <c r="E139" s="53">
        <v>20881704</v>
      </c>
      <c r="F139" s="21"/>
      <c r="G139" s="21"/>
      <c r="H139" s="21">
        <f t="shared" si="16"/>
        <v>0</v>
      </c>
      <c r="I139" s="53">
        <f t="shared" si="7"/>
        <v>0</v>
      </c>
      <c r="J139" s="21">
        <f t="shared" si="6"/>
        <v>0</v>
      </c>
      <c r="K139" s="144">
        <f t="shared" si="9"/>
        <v>0</v>
      </c>
    </row>
    <row r="140" spans="1:11" s="140" customFormat="1" ht="11.25" x14ac:dyDescent="0.2">
      <c r="A140" s="134" t="s">
        <v>180</v>
      </c>
      <c r="B140" s="135"/>
      <c r="C140" s="131"/>
      <c r="D140" s="136"/>
      <c r="E140" s="137"/>
      <c r="F140" s="131"/>
      <c r="G140" s="131"/>
      <c r="H140" s="132"/>
      <c r="I140" s="138"/>
      <c r="J140" s="139"/>
      <c r="K140" s="138"/>
    </row>
    <row r="141" spans="1:11" s="140" customFormat="1" ht="11.25" x14ac:dyDescent="0.2">
      <c r="A141" s="141" t="s">
        <v>6</v>
      </c>
      <c r="B141" s="142"/>
      <c r="C141" s="131"/>
      <c r="D141" s="136"/>
      <c r="E141" s="133"/>
      <c r="F141" s="131"/>
      <c r="G141" s="131"/>
      <c r="H141" s="132"/>
      <c r="I141" s="138"/>
      <c r="J141" s="139"/>
      <c r="K141" s="138"/>
    </row>
    <row r="142" spans="1:11" ht="20.25" customHeight="1" x14ac:dyDescent="0.2">
      <c r="A142" s="69"/>
      <c r="B142" s="158" t="s">
        <v>11</v>
      </c>
      <c r="C142" s="159"/>
      <c r="D142" s="159"/>
      <c r="H142" s="75"/>
    </row>
    <row r="143" spans="1:11" ht="52.5" customHeight="1" x14ac:dyDescent="0.2">
      <c r="A143" s="62"/>
      <c r="B143" s="157" t="s">
        <v>182</v>
      </c>
      <c r="C143" s="157"/>
      <c r="H143" s="75"/>
    </row>
    <row r="144" spans="1:11" ht="71.25" customHeight="1" x14ac:dyDescent="0.2">
      <c r="B144" s="62"/>
    </row>
    <row r="145" spans="2:2" ht="20.25" customHeight="1" x14ac:dyDescent="0.2">
      <c r="B145" s="100"/>
    </row>
    <row r="146" spans="2:2" ht="20.25" customHeight="1" x14ac:dyDescent="0.2">
      <c r="B146" s="100"/>
    </row>
    <row r="147" spans="2:2" ht="20.25" customHeight="1" x14ac:dyDescent="0.2"/>
    <row r="148" spans="2:2" ht="20.25" customHeight="1" x14ac:dyDescent="0.2"/>
    <row r="149" spans="2:2" ht="20.25" customHeight="1" x14ac:dyDescent="0.2"/>
    <row r="150" spans="2:2" ht="20.25" customHeight="1" x14ac:dyDescent="0.2"/>
    <row r="151" spans="2:2" ht="20.25" customHeight="1" x14ac:dyDescent="0.2"/>
    <row r="152" spans="2:2" ht="20.25" customHeight="1" x14ac:dyDescent="0.2"/>
    <row r="153" spans="2:2" ht="20.25" customHeight="1" x14ac:dyDescent="0.2"/>
    <row r="154" spans="2:2" ht="20.25" customHeight="1" x14ac:dyDescent="0.2"/>
    <row r="155" spans="2:2" ht="20.25" customHeight="1" x14ac:dyDescent="0.2"/>
    <row r="156" spans="2:2" ht="20.25" customHeight="1" x14ac:dyDescent="0.2"/>
    <row r="157" spans="2:2" ht="20.25" customHeight="1" x14ac:dyDescent="0.2"/>
    <row r="158" spans="2:2" ht="20.25" customHeight="1" x14ac:dyDescent="0.2"/>
    <row r="159" spans="2:2" ht="20.25" customHeight="1" x14ac:dyDescent="0.2"/>
    <row r="160" spans="2:2"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sheetData>
  <mergeCells count="11">
    <mergeCell ref="A1:K1"/>
    <mergeCell ref="A2:K2"/>
    <mergeCell ref="J4:J5"/>
    <mergeCell ref="K4:K5"/>
    <mergeCell ref="C4:C5"/>
    <mergeCell ref="D4:D5"/>
    <mergeCell ref="B143:C143"/>
    <mergeCell ref="B142:D142"/>
    <mergeCell ref="E4:I4"/>
    <mergeCell ref="A4:A5"/>
    <mergeCell ref="B4:B5"/>
  </mergeCells>
  <phoneticPr fontId="6" type="noConversion"/>
  <hyperlinks>
    <hyperlink ref="B142"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D7E1"/>
    <pageSetUpPr fitToPage="1"/>
  </sheetPr>
  <dimension ref="A1:EJ166"/>
  <sheetViews>
    <sheetView zoomScaleNormal="10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1.42578125" defaultRowHeight="12" x14ac:dyDescent="0.2"/>
  <cols>
    <col min="1" max="1" width="8.5703125" style="16" customWidth="1"/>
    <col min="2" max="2" width="51.42578125" style="18" customWidth="1"/>
    <col min="3" max="3" width="10.5703125" style="18" customWidth="1"/>
    <col min="4" max="4" width="11.42578125" style="99" customWidth="1"/>
    <col min="5" max="5" width="11.140625" style="18" customWidth="1"/>
    <col min="6" max="7" width="11.7109375" style="18" customWidth="1"/>
    <col min="8" max="8" width="10.7109375" style="17" customWidth="1"/>
    <col min="9" max="9" width="9.5703125" style="25" customWidth="1"/>
    <col min="10" max="10" width="13.42578125" style="26" customWidth="1"/>
    <col min="11" max="11" width="9.85546875" style="25" customWidth="1"/>
    <col min="12" max="16384" width="11.42578125" style="17"/>
  </cols>
  <sheetData>
    <row r="1" spans="1:11" ht="18" customHeight="1" x14ac:dyDescent="0.2">
      <c r="A1" s="178" t="s">
        <v>24</v>
      </c>
      <c r="B1" s="178"/>
      <c r="C1" s="178"/>
      <c r="D1" s="178"/>
      <c r="E1" s="178"/>
      <c r="F1" s="178"/>
      <c r="G1" s="178"/>
      <c r="H1" s="178"/>
      <c r="I1" s="178"/>
      <c r="J1" s="178"/>
      <c r="K1" s="178"/>
    </row>
    <row r="2" spans="1:11" ht="18" customHeight="1" x14ac:dyDescent="0.2">
      <c r="A2" s="165" t="s">
        <v>162</v>
      </c>
      <c r="B2" s="165"/>
      <c r="C2" s="165"/>
      <c r="D2" s="165"/>
      <c r="E2" s="165"/>
      <c r="F2" s="165"/>
      <c r="G2" s="165"/>
      <c r="H2" s="165"/>
      <c r="I2" s="165"/>
      <c r="J2" s="165"/>
      <c r="K2" s="165"/>
    </row>
    <row r="3" spans="1:11" ht="25.5" customHeight="1" x14ac:dyDescent="0.2">
      <c r="B3" s="16"/>
      <c r="C3" s="79"/>
      <c r="D3" s="81"/>
      <c r="E3" s="79"/>
      <c r="F3" s="81"/>
      <c r="G3" s="81"/>
      <c r="H3" s="79"/>
      <c r="I3" s="79"/>
      <c r="J3" s="81"/>
      <c r="K3" s="79"/>
    </row>
    <row r="4" spans="1:11" ht="20.25" customHeight="1" x14ac:dyDescent="0.2">
      <c r="A4" s="182" t="s">
        <v>38</v>
      </c>
      <c r="B4" s="184" t="s">
        <v>5</v>
      </c>
      <c r="C4" s="181" t="s">
        <v>22</v>
      </c>
      <c r="D4" s="171" t="s">
        <v>133</v>
      </c>
      <c r="E4" s="173" t="s">
        <v>136</v>
      </c>
      <c r="F4" s="174"/>
      <c r="G4" s="174"/>
      <c r="H4" s="174"/>
      <c r="I4" s="175"/>
      <c r="J4" s="176" t="s">
        <v>8</v>
      </c>
      <c r="K4" s="179" t="s">
        <v>23</v>
      </c>
    </row>
    <row r="5" spans="1:11" s="19" customFormat="1" ht="65.25" customHeight="1" thickBot="1" x14ac:dyDescent="0.25">
      <c r="A5" s="183"/>
      <c r="B5" s="181"/>
      <c r="C5" s="181"/>
      <c r="D5" s="172"/>
      <c r="E5" s="7" t="s">
        <v>158</v>
      </c>
      <c r="F5" s="9" t="s">
        <v>135</v>
      </c>
      <c r="G5" s="9" t="s">
        <v>163</v>
      </c>
      <c r="H5" s="8" t="s">
        <v>137</v>
      </c>
      <c r="I5" s="10" t="s">
        <v>7</v>
      </c>
      <c r="J5" s="177"/>
      <c r="K5" s="180"/>
    </row>
    <row r="6" spans="1:11" s="44" customFormat="1" ht="18.75" customHeight="1" x14ac:dyDescent="0.25">
      <c r="A6" s="43"/>
      <c r="B6" s="42" t="s">
        <v>10</v>
      </c>
      <c r="C6" s="60">
        <f>C7+C12</f>
        <v>405789162.73000002</v>
      </c>
      <c r="D6" s="60">
        <f>D7+D12</f>
        <v>14541407.149999999</v>
      </c>
      <c r="E6" s="61">
        <f t="shared" ref="E6:G6" si="0">E7+E12</f>
        <v>26368895</v>
      </c>
      <c r="F6" s="61">
        <f t="shared" si="0"/>
        <v>0</v>
      </c>
      <c r="G6" s="61">
        <f t="shared" si="0"/>
        <v>3975</v>
      </c>
      <c r="H6" s="61">
        <f>SUM(F6:G6)</f>
        <v>3975</v>
      </c>
      <c r="I6" s="61">
        <f t="shared" ref="I6:I12" si="1">H6/E6%</f>
        <v>1.5074579348129681E-2</v>
      </c>
      <c r="J6" s="60">
        <f>SUM(D6+H6)</f>
        <v>14545382.149999999</v>
      </c>
      <c r="K6" s="185">
        <f>+J6/C6</f>
        <v>3.5844678680288122E-2</v>
      </c>
    </row>
    <row r="7" spans="1:11" ht="21.75" customHeight="1" x14ac:dyDescent="0.2">
      <c r="A7" s="45"/>
      <c r="B7" s="35" t="s">
        <v>25</v>
      </c>
      <c r="C7" s="23">
        <f>SUM(C8:C11)</f>
        <v>367597474.06</v>
      </c>
      <c r="D7" s="23">
        <f>SUM(D8:D11)</f>
        <v>11901439.609999999</v>
      </c>
      <c r="E7" s="23">
        <f>SUM(E8:E11)</f>
        <v>8915497</v>
      </c>
      <c r="F7" s="36">
        <f>SUM(F8:F11)</f>
        <v>0</v>
      </c>
      <c r="G7" s="23">
        <f>SUM(G8:G11)</f>
        <v>3975</v>
      </c>
      <c r="H7" s="23">
        <f t="shared" ref="H7:H18" si="2">SUM(F7:G7)</f>
        <v>3975</v>
      </c>
      <c r="I7" s="36">
        <f t="shared" si="1"/>
        <v>4.4585287842057487E-2</v>
      </c>
      <c r="J7" s="23">
        <f>SUM(D7+H7)</f>
        <v>11905414.609999999</v>
      </c>
      <c r="K7" s="186">
        <f>+J7/C7</f>
        <v>3.2387095804844335E-2</v>
      </c>
    </row>
    <row r="8" spans="1:11" ht="48" x14ac:dyDescent="0.2">
      <c r="A8" s="22">
        <v>2178584</v>
      </c>
      <c r="B8" s="20" t="s">
        <v>154</v>
      </c>
      <c r="C8" s="66">
        <v>13709587</v>
      </c>
      <c r="D8" s="66">
        <v>8222406.3799999999</v>
      </c>
      <c r="E8" s="66">
        <v>3640314</v>
      </c>
      <c r="F8" s="66"/>
      <c r="G8" s="66"/>
      <c r="H8" s="66">
        <f t="shared" si="2"/>
        <v>0</v>
      </c>
      <c r="I8" s="67">
        <f t="shared" si="1"/>
        <v>0</v>
      </c>
      <c r="J8" s="66">
        <f t="shared" ref="J8:J18" si="3">SUM(D8+H8)</f>
        <v>8222406.3799999999</v>
      </c>
      <c r="K8" s="187">
        <f>J8/C8</f>
        <v>0.59975595034336193</v>
      </c>
    </row>
    <row r="9" spans="1:11" ht="36" x14ac:dyDescent="0.2">
      <c r="A9" s="22">
        <v>2271925</v>
      </c>
      <c r="B9" s="20" t="s">
        <v>64</v>
      </c>
      <c r="C9" s="66">
        <v>330000000</v>
      </c>
      <c r="D9" s="66">
        <v>1346565.53</v>
      </c>
      <c r="E9" s="66">
        <v>1173183</v>
      </c>
      <c r="F9" s="66"/>
      <c r="G9" s="66">
        <v>3975</v>
      </c>
      <c r="H9" s="66">
        <f t="shared" si="2"/>
        <v>3975</v>
      </c>
      <c r="I9" s="67">
        <f t="shared" si="1"/>
        <v>0.33882182063667815</v>
      </c>
      <c r="J9" s="66">
        <f t="shared" si="3"/>
        <v>1350540.53</v>
      </c>
      <c r="K9" s="187">
        <f t="shared" ref="K9:K18" si="4">J9/C9</f>
        <v>4.0925470606060603E-3</v>
      </c>
    </row>
    <row r="10" spans="1:11" ht="60" x14ac:dyDescent="0.2">
      <c r="A10" s="22">
        <v>2443550</v>
      </c>
      <c r="B10" s="20" t="s">
        <v>36</v>
      </c>
      <c r="C10" s="66">
        <v>14927339.43</v>
      </c>
      <c r="D10" s="66">
        <v>2007708.1</v>
      </c>
      <c r="E10" s="66">
        <v>3031973</v>
      </c>
      <c r="F10" s="66"/>
      <c r="G10" s="66"/>
      <c r="H10" s="66">
        <f t="shared" si="2"/>
        <v>0</v>
      </c>
      <c r="I10" s="67">
        <f t="shared" si="1"/>
        <v>0</v>
      </c>
      <c r="J10" s="66">
        <f t="shared" si="3"/>
        <v>2007708.1</v>
      </c>
      <c r="K10" s="187">
        <f t="shared" si="4"/>
        <v>0.13449872359471096</v>
      </c>
    </row>
    <row r="11" spans="1:11" ht="68.25" customHeight="1" x14ac:dyDescent="0.2">
      <c r="A11" s="22">
        <v>2461958</v>
      </c>
      <c r="B11" s="20" t="s">
        <v>50</v>
      </c>
      <c r="C11" s="66">
        <v>8960547.6300000008</v>
      </c>
      <c r="D11" s="66">
        <v>324759.59999999998</v>
      </c>
      <c r="E11" s="66">
        <v>1070027</v>
      </c>
      <c r="F11" s="66"/>
      <c r="G11" s="66"/>
      <c r="H11" s="66">
        <f t="shared" si="2"/>
        <v>0</v>
      </c>
      <c r="I11" s="67">
        <f t="shared" si="1"/>
        <v>0</v>
      </c>
      <c r="J11" s="66">
        <f t="shared" si="3"/>
        <v>324759.59999999998</v>
      </c>
      <c r="K11" s="187">
        <f t="shared" si="4"/>
        <v>3.6243275903439391E-2</v>
      </c>
    </row>
    <row r="12" spans="1:11" ht="28.5" customHeight="1" x14ac:dyDescent="0.2">
      <c r="A12" s="22"/>
      <c r="B12" s="35" t="s">
        <v>26</v>
      </c>
      <c r="C12" s="23">
        <f>SUM(C13:C18)</f>
        <v>38191688.669999994</v>
      </c>
      <c r="D12" s="23">
        <f>SUM(D13:D18)</f>
        <v>2639967.54</v>
      </c>
      <c r="E12" s="36">
        <f t="shared" ref="E12:F12" si="5">SUM(E13:E18)</f>
        <v>17453398</v>
      </c>
      <c r="F12" s="36">
        <f t="shared" si="5"/>
        <v>0</v>
      </c>
      <c r="G12" s="36"/>
      <c r="H12" s="36">
        <f t="shared" si="2"/>
        <v>0</v>
      </c>
      <c r="I12" s="36">
        <f t="shared" si="1"/>
        <v>0</v>
      </c>
      <c r="J12" s="23">
        <f t="shared" si="3"/>
        <v>2639967.54</v>
      </c>
      <c r="K12" s="186">
        <f>+J12/C12</f>
        <v>6.9124137526647894E-2</v>
      </c>
    </row>
    <row r="13" spans="1:11" ht="72" x14ac:dyDescent="0.2">
      <c r="A13" s="82">
        <v>2423756</v>
      </c>
      <c r="B13" s="83" t="s">
        <v>155</v>
      </c>
      <c r="C13" s="66">
        <v>11474050.91</v>
      </c>
      <c r="D13" s="84">
        <v>314492.52</v>
      </c>
      <c r="E13" s="85">
        <v>2616100</v>
      </c>
      <c r="F13" s="84"/>
      <c r="G13" s="84"/>
      <c r="H13" s="84">
        <f t="shared" si="2"/>
        <v>0</v>
      </c>
      <c r="I13" s="67">
        <f t="shared" ref="I13:I18" si="6">H13/E13%</f>
        <v>0</v>
      </c>
      <c r="J13" s="66">
        <f t="shared" si="3"/>
        <v>314492.52</v>
      </c>
      <c r="K13" s="187">
        <f t="shared" si="4"/>
        <v>2.7409022538492468E-2</v>
      </c>
    </row>
    <row r="14" spans="1:11" ht="48" x14ac:dyDescent="0.2">
      <c r="A14" s="82">
        <v>2425167</v>
      </c>
      <c r="B14" s="83" t="s">
        <v>129</v>
      </c>
      <c r="C14" s="66">
        <v>8543286.1699999999</v>
      </c>
      <c r="D14" s="84">
        <v>147360.47</v>
      </c>
      <c r="E14" s="85">
        <v>1505300</v>
      </c>
      <c r="F14" s="84"/>
      <c r="G14" s="84"/>
      <c r="H14" s="84">
        <f t="shared" si="2"/>
        <v>0</v>
      </c>
      <c r="I14" s="67">
        <f t="shared" si="6"/>
        <v>0</v>
      </c>
      <c r="J14" s="66">
        <f t="shared" si="3"/>
        <v>147360.47</v>
      </c>
      <c r="K14" s="187">
        <f t="shared" si="4"/>
        <v>1.7248687105608215E-2</v>
      </c>
    </row>
    <row r="15" spans="1:11" ht="48" x14ac:dyDescent="0.2">
      <c r="A15" s="82"/>
      <c r="B15" s="83" t="s">
        <v>156</v>
      </c>
      <c r="C15" s="66">
        <v>6380155.6200000001</v>
      </c>
      <c r="D15" s="84">
        <v>193973.7</v>
      </c>
      <c r="E15" s="85">
        <v>6186181</v>
      </c>
      <c r="F15" s="84"/>
      <c r="G15" s="84"/>
      <c r="H15" s="84">
        <f t="shared" si="2"/>
        <v>0</v>
      </c>
      <c r="I15" s="67">
        <f t="shared" si="6"/>
        <v>0</v>
      </c>
      <c r="J15" s="66">
        <f t="shared" si="3"/>
        <v>193973.7</v>
      </c>
      <c r="K15" s="187">
        <f t="shared" si="4"/>
        <v>3.0402659676818353E-2</v>
      </c>
    </row>
    <row r="16" spans="1:11" ht="84" x14ac:dyDescent="0.2">
      <c r="A16" s="82"/>
      <c r="B16" s="83" t="s">
        <v>157</v>
      </c>
      <c r="C16" s="66">
        <v>7297298.0700000003</v>
      </c>
      <c r="D16" s="84">
        <v>137543.12</v>
      </c>
      <c r="E16" s="85">
        <v>6337131</v>
      </c>
      <c r="F16" s="84"/>
      <c r="G16" s="84"/>
      <c r="H16" s="84">
        <f t="shared" si="2"/>
        <v>0</v>
      </c>
      <c r="I16" s="67">
        <f t="shared" si="6"/>
        <v>0</v>
      </c>
      <c r="J16" s="66">
        <f t="shared" si="3"/>
        <v>137543.12</v>
      </c>
      <c r="K16" s="187">
        <f t="shared" si="4"/>
        <v>1.8848499633782944E-2</v>
      </c>
    </row>
    <row r="17" spans="1:140" ht="60" x14ac:dyDescent="0.2">
      <c r="A17" s="82">
        <v>2462000</v>
      </c>
      <c r="B17" s="20" t="s">
        <v>122</v>
      </c>
      <c r="C17" s="66">
        <v>2510879.5699999998</v>
      </c>
      <c r="D17" s="84">
        <v>1651080.6</v>
      </c>
      <c r="E17" s="85">
        <v>517796</v>
      </c>
      <c r="F17" s="66"/>
      <c r="G17" s="66"/>
      <c r="H17" s="66">
        <f t="shared" si="2"/>
        <v>0</v>
      </c>
      <c r="I17" s="67">
        <f t="shared" si="6"/>
        <v>0</v>
      </c>
      <c r="J17" s="66">
        <f t="shared" si="3"/>
        <v>1651080.6</v>
      </c>
      <c r="K17" s="187">
        <f t="shared" si="4"/>
        <v>0.65757060582559135</v>
      </c>
    </row>
    <row r="18" spans="1:140" ht="48" x14ac:dyDescent="0.2">
      <c r="A18" s="22">
        <v>2495555</v>
      </c>
      <c r="B18" s="20" t="s">
        <v>130</v>
      </c>
      <c r="C18" s="66">
        <v>1986018.33</v>
      </c>
      <c r="D18" s="66">
        <v>195517.13</v>
      </c>
      <c r="E18" s="67">
        <v>290890</v>
      </c>
      <c r="F18" s="66"/>
      <c r="G18" s="66"/>
      <c r="H18" s="66">
        <f t="shared" si="2"/>
        <v>0</v>
      </c>
      <c r="I18" s="67">
        <f t="shared" si="6"/>
        <v>0</v>
      </c>
      <c r="J18" s="66">
        <f t="shared" si="3"/>
        <v>195517.13</v>
      </c>
      <c r="K18" s="187">
        <f t="shared" si="4"/>
        <v>9.8446790267036455E-2</v>
      </c>
    </row>
    <row r="19" spans="1:140" s="25" customFormat="1" ht="20.25" customHeight="1" x14ac:dyDescent="0.2">
      <c r="A19" s="47" t="s">
        <v>180</v>
      </c>
      <c r="B19" s="48"/>
      <c r="C19" s="49"/>
      <c r="D19" s="98"/>
      <c r="E19" s="62"/>
      <c r="F19" s="70"/>
      <c r="G19" s="70"/>
      <c r="H19" s="17"/>
      <c r="I19" s="17"/>
      <c r="J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row>
    <row r="20" spans="1:140" s="25" customFormat="1" ht="16.5" customHeight="1" x14ac:dyDescent="0.2">
      <c r="A20" s="50" t="s">
        <v>6</v>
      </c>
      <c r="B20" s="51"/>
      <c r="C20" s="49"/>
      <c r="D20" s="98"/>
      <c r="E20" s="62"/>
      <c r="F20" s="70"/>
      <c r="G20" s="70"/>
      <c r="H20" s="17"/>
      <c r="I20" s="17"/>
      <c r="J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row>
    <row r="21" spans="1:140" s="25" customFormat="1" x14ac:dyDescent="0.2">
      <c r="A21" s="52"/>
      <c r="B21" s="158" t="s">
        <v>11</v>
      </c>
      <c r="C21" s="148"/>
      <c r="D21" s="148"/>
      <c r="E21" s="71"/>
      <c r="F21" s="70"/>
      <c r="G21" s="70"/>
      <c r="H21" s="17"/>
      <c r="I21" s="17"/>
      <c r="J21" s="59"/>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row>
    <row r="22" spans="1:140" ht="57" customHeight="1" x14ac:dyDescent="0.2">
      <c r="A22" s="72"/>
      <c r="B22" s="62" t="s">
        <v>181</v>
      </c>
      <c r="C22" s="62"/>
      <c r="E22" s="62"/>
      <c r="F22" s="70"/>
      <c r="G22" s="70"/>
    </row>
    <row r="23" spans="1:140" x14ac:dyDescent="0.2">
      <c r="B23" s="55"/>
      <c r="C23" s="55"/>
      <c r="F23" s="17"/>
      <c r="G23" s="17"/>
    </row>
    <row r="24" spans="1:140" x14ac:dyDescent="0.2">
      <c r="B24" s="55"/>
      <c r="C24" s="55"/>
      <c r="F24" s="17"/>
      <c r="G24" s="17"/>
    </row>
    <row r="25" spans="1:140" x14ac:dyDescent="0.2">
      <c r="B25" s="55"/>
      <c r="C25" s="55"/>
      <c r="F25" s="17"/>
      <c r="G25" s="17"/>
    </row>
    <row r="26" spans="1:140" x14ac:dyDescent="0.2">
      <c r="B26" s="56"/>
      <c r="C26" s="55"/>
      <c r="F26" s="17"/>
      <c r="G26" s="17"/>
    </row>
    <row r="27" spans="1:140" x14ac:dyDescent="0.2">
      <c r="F27" s="17"/>
      <c r="G27" s="17"/>
    </row>
    <row r="28" spans="1:140" ht="15" x14ac:dyDescent="0.25">
      <c r="B28" s="57"/>
      <c r="F28" s="17"/>
      <c r="G28" s="17"/>
    </row>
    <row r="29" spans="1:140" ht="15" x14ac:dyDescent="0.25">
      <c r="B29" s="68"/>
      <c r="F29" s="17"/>
      <c r="G29" s="17"/>
    </row>
    <row r="30" spans="1:140" x14ac:dyDescent="0.2">
      <c r="B30" s="58"/>
      <c r="F30" s="17"/>
      <c r="G30" s="17"/>
    </row>
    <row r="31" spans="1:140" x14ac:dyDescent="0.2">
      <c r="F31" s="17"/>
      <c r="G31" s="17"/>
    </row>
    <row r="32" spans="1:140" x14ac:dyDescent="0.2">
      <c r="F32" s="17"/>
      <c r="G32" s="17"/>
    </row>
    <row r="33" spans="6:7" x14ac:dyDescent="0.2">
      <c r="F33" s="17"/>
      <c r="G33" s="17"/>
    </row>
    <row r="34" spans="6:7" x14ac:dyDescent="0.2">
      <c r="F34" s="17"/>
      <c r="G34" s="17"/>
    </row>
    <row r="35" spans="6:7" x14ac:dyDescent="0.2">
      <c r="F35" s="17"/>
      <c r="G35" s="17"/>
    </row>
    <row r="36" spans="6:7" x14ac:dyDescent="0.2">
      <c r="F36" s="17"/>
      <c r="G36" s="17"/>
    </row>
    <row r="37" spans="6:7" x14ac:dyDescent="0.2">
      <c r="F37" s="17"/>
      <c r="G37" s="17"/>
    </row>
    <row r="38" spans="6:7" x14ac:dyDescent="0.2">
      <c r="F38" s="17"/>
      <c r="G38" s="17"/>
    </row>
    <row r="39" spans="6:7" x14ac:dyDescent="0.2">
      <c r="F39" s="17"/>
      <c r="G39" s="17"/>
    </row>
    <row r="40" spans="6:7" x14ac:dyDescent="0.2">
      <c r="F40" s="17"/>
      <c r="G40" s="17"/>
    </row>
    <row r="41" spans="6:7" x14ac:dyDescent="0.2">
      <c r="F41" s="17"/>
      <c r="G41" s="17"/>
    </row>
    <row r="42" spans="6:7" x14ac:dyDescent="0.2">
      <c r="F42" s="17"/>
      <c r="G42" s="17"/>
    </row>
    <row r="43" spans="6:7" x14ac:dyDescent="0.2">
      <c r="F43" s="17"/>
      <c r="G43" s="17"/>
    </row>
    <row r="44" spans="6:7" x14ac:dyDescent="0.2">
      <c r="F44" s="17"/>
      <c r="G44" s="17"/>
    </row>
    <row r="45" spans="6:7" x14ac:dyDescent="0.2">
      <c r="F45" s="17"/>
      <c r="G45" s="17"/>
    </row>
    <row r="46" spans="6:7" x14ac:dyDescent="0.2">
      <c r="F46" s="17"/>
      <c r="G46" s="17"/>
    </row>
    <row r="47" spans="6:7" x14ac:dyDescent="0.2">
      <c r="F47" s="17"/>
      <c r="G47" s="17"/>
    </row>
    <row r="48" spans="6:7" x14ac:dyDescent="0.2">
      <c r="F48" s="17"/>
      <c r="G48" s="17"/>
    </row>
    <row r="49" spans="6:7" x14ac:dyDescent="0.2">
      <c r="F49" s="17"/>
      <c r="G49" s="17"/>
    </row>
    <row r="50" spans="6:7" x14ac:dyDescent="0.2">
      <c r="F50" s="17"/>
      <c r="G50" s="17"/>
    </row>
    <row r="51" spans="6:7" x14ac:dyDescent="0.2">
      <c r="F51" s="17"/>
      <c r="G51" s="17"/>
    </row>
    <row r="52" spans="6:7" x14ac:dyDescent="0.2">
      <c r="F52" s="17"/>
      <c r="G52" s="17"/>
    </row>
    <row r="53" spans="6:7" x14ac:dyDescent="0.2">
      <c r="F53" s="17"/>
      <c r="G53" s="17"/>
    </row>
    <row r="54" spans="6:7" x14ac:dyDescent="0.2">
      <c r="F54" s="17"/>
      <c r="G54" s="17"/>
    </row>
    <row r="55" spans="6:7" x14ac:dyDescent="0.2">
      <c r="F55" s="17"/>
      <c r="G55" s="17"/>
    </row>
    <row r="56" spans="6:7" x14ac:dyDescent="0.2">
      <c r="F56" s="17"/>
      <c r="G56" s="17"/>
    </row>
    <row r="57" spans="6:7" x14ac:dyDescent="0.2">
      <c r="F57" s="17"/>
      <c r="G57" s="17"/>
    </row>
    <row r="58" spans="6:7" x14ac:dyDescent="0.2">
      <c r="F58" s="17"/>
      <c r="G58" s="17"/>
    </row>
    <row r="59" spans="6:7" x14ac:dyDescent="0.2">
      <c r="F59" s="17"/>
      <c r="G59" s="17"/>
    </row>
    <row r="60" spans="6:7" x14ac:dyDescent="0.2">
      <c r="F60" s="17"/>
      <c r="G60" s="17"/>
    </row>
    <row r="61" spans="6:7" x14ac:dyDescent="0.2">
      <c r="F61" s="17"/>
      <c r="G61" s="17"/>
    </row>
    <row r="62" spans="6:7" x14ac:dyDescent="0.2">
      <c r="F62" s="17"/>
      <c r="G62" s="17"/>
    </row>
    <row r="63" spans="6:7" x14ac:dyDescent="0.2">
      <c r="F63" s="17"/>
      <c r="G63" s="17"/>
    </row>
    <row r="64" spans="6:7" x14ac:dyDescent="0.2">
      <c r="F64" s="17"/>
      <c r="G64" s="17"/>
    </row>
    <row r="65" spans="3:7" x14ac:dyDescent="0.2">
      <c r="F65" s="17"/>
      <c r="G65" s="17"/>
    </row>
    <row r="66" spans="3:7" x14ac:dyDescent="0.2">
      <c r="F66" s="17"/>
      <c r="G66" s="17"/>
    </row>
    <row r="67" spans="3:7" x14ac:dyDescent="0.2">
      <c r="F67" s="17"/>
      <c r="G67" s="17"/>
    </row>
    <row r="68" spans="3:7" x14ac:dyDescent="0.2">
      <c r="F68" s="17"/>
      <c r="G68" s="17"/>
    </row>
    <row r="69" spans="3:7" x14ac:dyDescent="0.2">
      <c r="F69" s="17"/>
      <c r="G69" s="17"/>
    </row>
    <row r="70" spans="3:7" x14ac:dyDescent="0.2">
      <c r="F70" s="17"/>
      <c r="G70" s="17"/>
    </row>
    <row r="71" spans="3:7" x14ac:dyDescent="0.2">
      <c r="F71" s="17"/>
      <c r="G71" s="17"/>
    </row>
    <row r="72" spans="3:7" x14ac:dyDescent="0.2">
      <c r="F72" s="17"/>
      <c r="G72" s="17"/>
    </row>
    <row r="73" spans="3:7" x14ac:dyDescent="0.2">
      <c r="C73" s="32"/>
      <c r="F73" s="17"/>
      <c r="G73" s="17"/>
    </row>
    <row r="74" spans="3:7" x14ac:dyDescent="0.2">
      <c r="F74" s="17"/>
      <c r="G74" s="17"/>
    </row>
    <row r="75" spans="3:7" x14ac:dyDescent="0.2">
      <c r="F75" s="17"/>
      <c r="G75" s="17"/>
    </row>
    <row r="76" spans="3:7" x14ac:dyDescent="0.2">
      <c r="F76" s="17"/>
      <c r="G76" s="17"/>
    </row>
    <row r="77" spans="3:7" x14ac:dyDescent="0.2">
      <c r="F77" s="17"/>
      <c r="G77" s="17"/>
    </row>
    <row r="78" spans="3:7" x14ac:dyDescent="0.2">
      <c r="F78" s="17"/>
      <c r="G78" s="17"/>
    </row>
    <row r="79" spans="3:7" x14ac:dyDescent="0.2">
      <c r="F79" s="17"/>
      <c r="G79" s="17"/>
    </row>
    <row r="80" spans="3:7" x14ac:dyDescent="0.2">
      <c r="F80" s="17"/>
      <c r="G80" s="17"/>
    </row>
    <row r="81" spans="6:7" x14ac:dyDescent="0.2">
      <c r="F81" s="17"/>
      <c r="G81" s="17"/>
    </row>
    <row r="82" spans="6:7" x14ac:dyDescent="0.2">
      <c r="F82" s="17"/>
      <c r="G82" s="17"/>
    </row>
    <row r="83" spans="6:7" x14ac:dyDescent="0.2">
      <c r="F83" s="17"/>
      <c r="G83" s="17"/>
    </row>
    <row r="84" spans="6:7" x14ac:dyDescent="0.2">
      <c r="F84" s="17"/>
      <c r="G84" s="17"/>
    </row>
    <row r="85" spans="6:7" x14ac:dyDescent="0.2">
      <c r="F85" s="17"/>
      <c r="G85" s="17"/>
    </row>
    <row r="86" spans="6:7" x14ac:dyDescent="0.2">
      <c r="F86" s="17"/>
      <c r="G86" s="17"/>
    </row>
    <row r="87" spans="6:7" x14ac:dyDescent="0.2">
      <c r="F87" s="17"/>
      <c r="G87" s="17"/>
    </row>
    <row r="88" spans="6:7" x14ac:dyDescent="0.2">
      <c r="F88" s="17"/>
      <c r="G88" s="17"/>
    </row>
    <row r="89" spans="6:7" x14ac:dyDescent="0.2">
      <c r="F89" s="17"/>
      <c r="G89" s="17"/>
    </row>
    <row r="90" spans="6:7" x14ac:dyDescent="0.2">
      <c r="F90" s="17"/>
      <c r="G90" s="17"/>
    </row>
    <row r="91" spans="6:7" x14ac:dyDescent="0.2">
      <c r="F91" s="17"/>
      <c r="G91" s="17"/>
    </row>
    <row r="92" spans="6:7" x14ac:dyDescent="0.2">
      <c r="F92" s="17"/>
      <c r="G92" s="17"/>
    </row>
    <row r="93" spans="6:7" x14ac:dyDescent="0.2">
      <c r="F93" s="17"/>
      <c r="G93" s="17"/>
    </row>
    <row r="94" spans="6:7" x14ac:dyDescent="0.2">
      <c r="F94" s="17"/>
      <c r="G94" s="17"/>
    </row>
    <row r="95" spans="6:7" x14ac:dyDescent="0.2">
      <c r="F95" s="17"/>
      <c r="G95" s="17"/>
    </row>
    <row r="96" spans="6:7" x14ac:dyDescent="0.2">
      <c r="F96" s="17"/>
      <c r="G96" s="17"/>
    </row>
    <row r="97" spans="6:7" x14ac:dyDescent="0.2">
      <c r="F97" s="17"/>
      <c r="G97" s="17"/>
    </row>
    <row r="98" spans="6:7" x14ac:dyDescent="0.2">
      <c r="F98" s="17"/>
      <c r="G98" s="17"/>
    </row>
    <row r="99" spans="6:7" x14ac:dyDescent="0.2">
      <c r="F99" s="17"/>
      <c r="G99" s="17"/>
    </row>
    <row r="100" spans="6:7" x14ac:dyDescent="0.2">
      <c r="F100" s="17"/>
      <c r="G100" s="17"/>
    </row>
    <row r="101" spans="6:7" x14ac:dyDescent="0.2">
      <c r="F101" s="17"/>
      <c r="G101" s="17"/>
    </row>
    <row r="102" spans="6:7" x14ac:dyDescent="0.2">
      <c r="F102" s="17"/>
      <c r="G102" s="17"/>
    </row>
    <row r="103" spans="6:7" x14ac:dyDescent="0.2">
      <c r="F103" s="17"/>
      <c r="G103" s="17"/>
    </row>
    <row r="104" spans="6:7" x14ac:dyDescent="0.2">
      <c r="F104" s="17"/>
      <c r="G104" s="17"/>
    </row>
    <row r="105" spans="6:7" x14ac:dyDescent="0.2">
      <c r="F105" s="17"/>
      <c r="G105" s="17"/>
    </row>
    <row r="106" spans="6:7" x14ac:dyDescent="0.2">
      <c r="F106" s="17"/>
      <c r="G106" s="17"/>
    </row>
    <row r="107" spans="6:7" x14ac:dyDescent="0.2">
      <c r="F107" s="17"/>
      <c r="G107" s="17"/>
    </row>
    <row r="108" spans="6:7" x14ac:dyDescent="0.2">
      <c r="F108" s="17"/>
      <c r="G108" s="17"/>
    </row>
    <row r="109" spans="6:7" x14ac:dyDescent="0.2">
      <c r="F109" s="17"/>
      <c r="G109" s="17"/>
    </row>
    <row r="110" spans="6:7" x14ac:dyDescent="0.2">
      <c r="F110" s="17"/>
      <c r="G110" s="17"/>
    </row>
    <row r="111" spans="6:7" x14ac:dyDescent="0.2">
      <c r="F111" s="17"/>
      <c r="G111" s="17"/>
    </row>
    <row r="112" spans="6:7" x14ac:dyDescent="0.2">
      <c r="F112" s="17"/>
      <c r="G112" s="17"/>
    </row>
    <row r="113" spans="6:7" x14ac:dyDescent="0.2">
      <c r="F113" s="17"/>
      <c r="G113" s="17"/>
    </row>
    <row r="114" spans="6:7" x14ac:dyDescent="0.2">
      <c r="F114" s="17"/>
      <c r="G114" s="17"/>
    </row>
    <row r="115" spans="6:7" x14ac:dyDescent="0.2">
      <c r="F115" s="17"/>
      <c r="G115" s="17"/>
    </row>
    <row r="116" spans="6:7" x14ac:dyDescent="0.2">
      <c r="F116" s="17"/>
      <c r="G116" s="17"/>
    </row>
    <row r="117" spans="6:7" x14ac:dyDescent="0.2">
      <c r="F117" s="17"/>
      <c r="G117" s="17"/>
    </row>
    <row r="118" spans="6:7" x14ac:dyDescent="0.2">
      <c r="F118" s="17"/>
      <c r="G118" s="17"/>
    </row>
    <row r="119" spans="6:7" x14ac:dyDescent="0.2">
      <c r="F119" s="17"/>
      <c r="G119" s="17"/>
    </row>
    <row r="120" spans="6:7" x14ac:dyDescent="0.2">
      <c r="F120" s="17"/>
      <c r="G120" s="17"/>
    </row>
    <row r="121" spans="6:7" x14ac:dyDescent="0.2">
      <c r="F121" s="17"/>
      <c r="G121" s="17"/>
    </row>
    <row r="122" spans="6:7" x14ac:dyDescent="0.2">
      <c r="F122" s="17"/>
      <c r="G122" s="17"/>
    </row>
    <row r="123" spans="6:7" x14ac:dyDescent="0.2">
      <c r="F123" s="17"/>
      <c r="G123" s="17"/>
    </row>
    <row r="124" spans="6:7" x14ac:dyDescent="0.2">
      <c r="F124" s="17"/>
      <c r="G124" s="17"/>
    </row>
    <row r="125" spans="6:7" x14ac:dyDescent="0.2">
      <c r="F125" s="17"/>
      <c r="G125" s="17"/>
    </row>
    <row r="126" spans="6:7" x14ac:dyDescent="0.2">
      <c r="F126" s="17"/>
      <c r="G126" s="17"/>
    </row>
    <row r="127" spans="6:7" x14ac:dyDescent="0.2">
      <c r="F127" s="17"/>
      <c r="G127" s="17"/>
    </row>
    <row r="128" spans="6:7" x14ac:dyDescent="0.2">
      <c r="F128" s="17"/>
      <c r="G128" s="17"/>
    </row>
    <row r="129" spans="6:7" x14ac:dyDescent="0.2">
      <c r="F129" s="17"/>
      <c r="G129" s="17"/>
    </row>
    <row r="130" spans="6:7" x14ac:dyDescent="0.2">
      <c r="F130" s="17"/>
      <c r="G130" s="17"/>
    </row>
    <row r="131" spans="6:7" x14ac:dyDescent="0.2">
      <c r="F131" s="17"/>
      <c r="G131" s="17"/>
    </row>
    <row r="132" spans="6:7" x14ac:dyDescent="0.2">
      <c r="F132" s="17"/>
      <c r="G132" s="17"/>
    </row>
    <row r="133" spans="6:7" x14ac:dyDescent="0.2">
      <c r="F133" s="17"/>
      <c r="G133" s="17"/>
    </row>
    <row r="134" spans="6:7" x14ac:dyDescent="0.2">
      <c r="F134" s="17"/>
      <c r="G134" s="17"/>
    </row>
    <row r="135" spans="6:7" x14ac:dyDescent="0.2">
      <c r="F135" s="17"/>
      <c r="G135" s="17"/>
    </row>
    <row r="136" spans="6:7" x14ac:dyDescent="0.2">
      <c r="F136" s="17"/>
      <c r="G136" s="17"/>
    </row>
    <row r="137" spans="6:7" x14ac:dyDescent="0.2">
      <c r="F137" s="17"/>
      <c r="G137" s="17"/>
    </row>
    <row r="138" spans="6:7" x14ac:dyDescent="0.2">
      <c r="F138" s="17"/>
      <c r="G138" s="17"/>
    </row>
    <row r="139" spans="6:7" x14ac:dyDescent="0.2">
      <c r="F139" s="17"/>
      <c r="G139" s="17"/>
    </row>
    <row r="140" spans="6:7" x14ac:dyDescent="0.2">
      <c r="F140" s="17"/>
      <c r="G140" s="17"/>
    </row>
    <row r="141" spans="6:7" x14ac:dyDescent="0.2">
      <c r="F141" s="17"/>
      <c r="G141" s="17"/>
    </row>
    <row r="142" spans="6:7" x14ac:dyDescent="0.2">
      <c r="F142" s="17"/>
      <c r="G142" s="17"/>
    </row>
    <row r="143" spans="6:7" x14ac:dyDescent="0.2">
      <c r="F143" s="17"/>
      <c r="G143" s="17"/>
    </row>
    <row r="144" spans="6:7" x14ac:dyDescent="0.2">
      <c r="F144" s="17"/>
      <c r="G144" s="17"/>
    </row>
    <row r="145" spans="6:7" x14ac:dyDescent="0.2">
      <c r="F145" s="17"/>
      <c r="G145" s="17"/>
    </row>
    <row r="146" spans="6:7" x14ac:dyDescent="0.2">
      <c r="F146" s="17"/>
      <c r="G146" s="17"/>
    </row>
    <row r="147" spans="6:7" x14ac:dyDescent="0.2">
      <c r="F147" s="17"/>
      <c r="G147" s="17"/>
    </row>
    <row r="148" spans="6:7" x14ac:dyDescent="0.2">
      <c r="F148" s="17"/>
      <c r="G148" s="17"/>
    </row>
    <row r="149" spans="6:7" x14ac:dyDescent="0.2">
      <c r="F149" s="17"/>
      <c r="G149" s="17"/>
    </row>
    <row r="150" spans="6:7" x14ac:dyDescent="0.2">
      <c r="F150" s="17"/>
      <c r="G150" s="17"/>
    </row>
    <row r="151" spans="6:7" x14ac:dyDescent="0.2">
      <c r="F151" s="17"/>
      <c r="G151" s="17"/>
    </row>
    <row r="152" spans="6:7" x14ac:dyDescent="0.2">
      <c r="F152" s="17"/>
      <c r="G152" s="17"/>
    </row>
    <row r="153" spans="6:7" x14ac:dyDescent="0.2">
      <c r="F153" s="17"/>
      <c r="G153" s="17"/>
    </row>
    <row r="154" spans="6:7" x14ac:dyDescent="0.2">
      <c r="F154" s="17"/>
      <c r="G154" s="17"/>
    </row>
    <row r="155" spans="6:7" x14ac:dyDescent="0.2">
      <c r="F155" s="17"/>
      <c r="G155" s="17"/>
    </row>
    <row r="156" spans="6:7" x14ac:dyDescent="0.2">
      <c r="F156" s="17"/>
      <c r="G156" s="17"/>
    </row>
    <row r="157" spans="6:7" x14ac:dyDescent="0.2">
      <c r="F157" s="17"/>
      <c r="G157" s="17"/>
    </row>
    <row r="158" spans="6:7" x14ac:dyDescent="0.2">
      <c r="F158" s="17"/>
      <c r="G158" s="17"/>
    </row>
    <row r="159" spans="6:7" x14ac:dyDescent="0.2">
      <c r="F159" s="17"/>
      <c r="G159" s="17"/>
    </row>
    <row r="160" spans="6:7" x14ac:dyDescent="0.2">
      <c r="F160" s="17"/>
      <c r="G160" s="17"/>
    </row>
    <row r="161" spans="6:7" x14ac:dyDescent="0.2">
      <c r="F161" s="17"/>
      <c r="G161" s="17"/>
    </row>
    <row r="162" spans="6:7" x14ac:dyDescent="0.2">
      <c r="F162" s="17"/>
      <c r="G162" s="17"/>
    </row>
    <row r="163" spans="6:7" x14ac:dyDescent="0.2">
      <c r="F163" s="17"/>
      <c r="G163" s="17"/>
    </row>
    <row r="164" spans="6:7" x14ac:dyDescent="0.2">
      <c r="F164" s="17"/>
      <c r="G164" s="17"/>
    </row>
    <row r="165" spans="6:7" x14ac:dyDescent="0.2">
      <c r="F165" s="17"/>
      <c r="G165" s="17"/>
    </row>
    <row r="166" spans="6:7" x14ac:dyDescent="0.2">
      <c r="F166" s="17"/>
      <c r="G166" s="17"/>
    </row>
  </sheetData>
  <mergeCells count="10">
    <mergeCell ref="E4:I4"/>
    <mergeCell ref="B21:D21"/>
    <mergeCell ref="J4:J5"/>
    <mergeCell ref="A1:K1"/>
    <mergeCell ref="K4:K5"/>
    <mergeCell ref="A2:K2"/>
    <mergeCell ref="C4:C5"/>
    <mergeCell ref="D4:D5"/>
    <mergeCell ref="A4:A5"/>
    <mergeCell ref="B4:B5"/>
  </mergeCells>
  <hyperlinks>
    <hyperlink ref="B21"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miriam</cp:lastModifiedBy>
  <cp:lastPrinted>2021-12-10T08:04:14Z</cp:lastPrinted>
  <dcterms:created xsi:type="dcterms:W3CDTF">2009-03-02T15:11:29Z</dcterms:created>
  <dcterms:modified xsi:type="dcterms:W3CDTF">2022-03-08T16:54:33Z</dcterms:modified>
</cp:coreProperties>
</file>