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7010" windowHeight="9555" activeTab="1"/>
  </bookViews>
  <sheets>
    <sheet name="MIGRA" sheetId="5" r:id="rId1"/>
    <sheet name="GTOS ALTA DIRECCION" sheetId="6" r:id="rId2"/>
    <sheet name="Data1" sheetId="7" state="hidden" r:id="rId3"/>
    <sheet name="Data2" sheetId="8" state="hidden" r:id="rId4"/>
    <sheet name="Data3" sheetId="9" state="hidden" r:id="rId5"/>
  </sheets>
  <definedNames>
    <definedName name="_xlnm._FilterDatabase" localSheetId="2" hidden="1">Data1!$A$1:$F$95</definedName>
    <definedName name="_xlnm._FilterDatabase" localSheetId="3" hidden="1">Data2!$A$1:$B$106</definedName>
    <definedName name="_xlnm._FilterDatabase" localSheetId="4" hidden="1">Data3!$A$1:$E$95</definedName>
    <definedName name="_xlnm._FilterDatabase" localSheetId="0" hidden="1">MIGRA!$A$1:$N$106</definedName>
    <definedName name="_xlnm.Print_Area" localSheetId="0">MIGRA!$A$1:$N$106</definedName>
    <definedName name="_xlnm.Print_Titles" localSheetId="0">MIGRA!$1:$1</definedName>
  </definedNames>
  <calcPr calcId="145621" fullCalcOnLoad="1"/>
</workbook>
</file>

<file path=xl/calcChain.xml><?xml version="1.0" encoding="utf-8"?>
<calcChain xmlns="http://schemas.openxmlformats.org/spreadsheetml/2006/main">
  <c r="I36" i="5" l="1"/>
  <c r="F104" i="5" l="1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K102" i="5"/>
  <c r="K101" i="5"/>
  <c r="K26" i="5"/>
  <c r="K25" i="5"/>
  <c r="J25" i="5"/>
  <c r="K41" i="5"/>
  <c r="K40" i="5"/>
  <c r="J40" i="5"/>
  <c r="K34" i="5"/>
  <c r="K33" i="5"/>
  <c r="J33" i="5"/>
  <c r="K30" i="5"/>
  <c r="K29" i="5"/>
  <c r="K27" i="5"/>
  <c r="J27" i="5"/>
  <c r="K23" i="5"/>
  <c r="J23" i="5"/>
  <c r="K19" i="5"/>
  <c r="K18" i="5"/>
  <c r="J18" i="5"/>
  <c r="K9" i="5"/>
  <c r="K8" i="5"/>
  <c r="J9" i="5"/>
  <c r="L102" i="5"/>
  <c r="L41" i="5"/>
  <c r="L34" i="5"/>
  <c r="L30" i="5"/>
  <c r="I31" i="5"/>
  <c r="J31" i="5"/>
  <c r="K31" i="5"/>
  <c r="L31" i="5"/>
  <c r="L28" i="5"/>
  <c r="L26" i="5"/>
  <c r="L24" i="5"/>
  <c r="L19" i="5"/>
  <c r="L9" i="5"/>
  <c r="C13" i="6"/>
  <c r="C12" i="6"/>
  <c r="C10" i="6"/>
  <c r="C9" i="6"/>
  <c r="C7" i="6"/>
  <c r="E7" i="6"/>
  <c r="G12" i="6"/>
  <c r="E13" i="6"/>
  <c r="E12" i="6"/>
  <c r="E11" i="6"/>
  <c r="E10" i="6"/>
  <c r="E9" i="6"/>
  <c r="E8" i="6"/>
  <c r="E14" i="6"/>
  <c r="F14" i="6"/>
  <c r="F2" i="5"/>
  <c r="I2" i="5"/>
  <c r="J2" i="5"/>
  <c r="K2" i="5"/>
  <c r="L2" i="5"/>
  <c r="I3" i="5"/>
  <c r="J3" i="5"/>
  <c r="K3" i="5"/>
  <c r="L3" i="5"/>
  <c r="I4" i="5"/>
  <c r="J4" i="5"/>
  <c r="K4" i="5"/>
  <c r="L4" i="5"/>
  <c r="I5" i="5"/>
  <c r="J5" i="5"/>
  <c r="K5" i="5"/>
  <c r="L5" i="5"/>
  <c r="I6" i="5"/>
  <c r="J6" i="5"/>
  <c r="K6" i="5"/>
  <c r="L6" i="5"/>
  <c r="I7" i="5"/>
  <c r="J7" i="5"/>
  <c r="K7" i="5"/>
  <c r="L7" i="5"/>
  <c r="L8" i="5"/>
  <c r="I10" i="5"/>
  <c r="J10" i="5"/>
  <c r="K10" i="5"/>
  <c r="L10" i="5"/>
  <c r="I11" i="5"/>
  <c r="J11" i="5"/>
  <c r="K11" i="5"/>
  <c r="L11" i="5"/>
  <c r="I12" i="5"/>
  <c r="J12" i="5"/>
  <c r="K12" i="5"/>
  <c r="L12" i="5"/>
  <c r="I13" i="5"/>
  <c r="J13" i="5"/>
  <c r="K13" i="5"/>
  <c r="L13" i="5"/>
  <c r="I14" i="5"/>
  <c r="J14" i="5"/>
  <c r="K14" i="5"/>
  <c r="L14" i="5"/>
  <c r="I15" i="5"/>
  <c r="K15" i="5"/>
  <c r="L15" i="5"/>
  <c r="I16" i="5"/>
  <c r="J16" i="5"/>
  <c r="K16" i="5"/>
  <c r="L16" i="5"/>
  <c r="I17" i="5"/>
  <c r="J17" i="5"/>
  <c r="K17" i="5"/>
  <c r="L18" i="5"/>
  <c r="I20" i="5"/>
  <c r="J20" i="5"/>
  <c r="K20" i="5"/>
  <c r="L20" i="5"/>
  <c r="I21" i="5"/>
  <c r="J21" i="5"/>
  <c r="K21" i="5"/>
  <c r="L21" i="5"/>
  <c r="I22" i="5"/>
  <c r="J22" i="5"/>
  <c r="K22" i="5"/>
  <c r="L22" i="5"/>
  <c r="L23" i="5"/>
  <c r="L25" i="5"/>
  <c r="L27" i="5"/>
  <c r="L29" i="5"/>
  <c r="I32" i="5"/>
  <c r="J32" i="5"/>
  <c r="K32" i="5"/>
  <c r="L32" i="5"/>
  <c r="L33" i="5"/>
  <c r="I35" i="5"/>
  <c r="J35" i="5"/>
  <c r="K35" i="5"/>
  <c r="L35" i="5"/>
  <c r="J36" i="5"/>
  <c r="K36" i="5"/>
  <c r="L36" i="5"/>
  <c r="I37" i="5"/>
  <c r="J37" i="5"/>
  <c r="K37" i="5"/>
  <c r="L37" i="5"/>
  <c r="I38" i="5"/>
  <c r="J38" i="5"/>
  <c r="K38" i="5"/>
  <c r="L38" i="5"/>
  <c r="I39" i="5"/>
  <c r="J39" i="5"/>
  <c r="K39" i="5"/>
  <c r="L39" i="5"/>
  <c r="L40" i="5"/>
  <c r="I42" i="5"/>
  <c r="J42" i="5"/>
  <c r="K42" i="5"/>
  <c r="L42" i="5"/>
  <c r="I43" i="5"/>
  <c r="J43" i="5"/>
  <c r="K43" i="5"/>
  <c r="L43" i="5"/>
  <c r="I44" i="5"/>
  <c r="J44" i="5"/>
  <c r="K44" i="5"/>
  <c r="I45" i="5"/>
  <c r="J45" i="5"/>
  <c r="K45" i="5"/>
  <c r="L45" i="5"/>
  <c r="I46" i="5"/>
  <c r="J46" i="5"/>
  <c r="K46" i="5"/>
  <c r="L46" i="5"/>
  <c r="I47" i="5"/>
  <c r="J47" i="5"/>
  <c r="K47" i="5"/>
  <c r="L47" i="5"/>
  <c r="I48" i="5"/>
  <c r="J48" i="5"/>
  <c r="K48" i="5"/>
  <c r="L48" i="5"/>
  <c r="I49" i="5"/>
  <c r="J49" i="5"/>
  <c r="K49" i="5"/>
  <c r="L49" i="5"/>
  <c r="I50" i="5"/>
  <c r="J50" i="5"/>
  <c r="K50" i="5"/>
  <c r="L50" i="5"/>
  <c r="I51" i="5"/>
  <c r="J51" i="5"/>
  <c r="K51" i="5"/>
  <c r="L51" i="5"/>
  <c r="I52" i="5"/>
  <c r="J52" i="5"/>
  <c r="K52" i="5"/>
  <c r="L52" i="5"/>
  <c r="I53" i="5"/>
  <c r="J53" i="5"/>
  <c r="K53" i="5"/>
  <c r="L53" i="5"/>
  <c r="I54" i="5"/>
  <c r="J54" i="5"/>
  <c r="K54" i="5"/>
  <c r="L54" i="5"/>
  <c r="I55" i="5"/>
  <c r="J55" i="5"/>
  <c r="K55" i="5"/>
  <c r="L55" i="5"/>
  <c r="I56" i="5"/>
  <c r="J56" i="5"/>
  <c r="K56" i="5"/>
  <c r="L56" i="5"/>
  <c r="I57" i="5"/>
  <c r="J57" i="5"/>
  <c r="K57" i="5"/>
  <c r="L57" i="5"/>
  <c r="I58" i="5"/>
  <c r="J58" i="5"/>
  <c r="K58" i="5"/>
  <c r="L58" i="5"/>
  <c r="I59" i="5"/>
  <c r="J59" i="5"/>
  <c r="K59" i="5"/>
  <c r="L59" i="5"/>
  <c r="I60" i="5"/>
  <c r="J60" i="5"/>
  <c r="K60" i="5"/>
  <c r="L60" i="5"/>
  <c r="I61" i="5"/>
  <c r="J61" i="5"/>
  <c r="K61" i="5"/>
  <c r="L61" i="5"/>
  <c r="I62" i="5"/>
  <c r="J62" i="5"/>
  <c r="K62" i="5"/>
  <c r="L62" i="5"/>
  <c r="I63" i="5"/>
  <c r="J63" i="5"/>
  <c r="K63" i="5"/>
  <c r="L63" i="5"/>
  <c r="I64" i="5"/>
  <c r="J64" i="5"/>
  <c r="K64" i="5"/>
  <c r="L64" i="5"/>
  <c r="I65" i="5"/>
  <c r="J65" i="5"/>
  <c r="K65" i="5"/>
  <c r="L65" i="5"/>
  <c r="I66" i="5"/>
  <c r="J66" i="5"/>
  <c r="K66" i="5"/>
  <c r="L66" i="5"/>
  <c r="I67" i="5"/>
  <c r="J67" i="5"/>
  <c r="K67" i="5"/>
  <c r="L67" i="5"/>
  <c r="I68" i="5"/>
  <c r="J68" i="5"/>
  <c r="K68" i="5"/>
  <c r="L68" i="5"/>
  <c r="I69" i="5"/>
  <c r="J69" i="5"/>
  <c r="K69" i="5"/>
  <c r="L69" i="5"/>
  <c r="I70" i="5"/>
  <c r="J70" i="5"/>
  <c r="K70" i="5"/>
  <c r="L70" i="5"/>
  <c r="I71" i="5"/>
  <c r="J71" i="5"/>
  <c r="K71" i="5"/>
  <c r="L71" i="5"/>
  <c r="I72" i="5"/>
  <c r="J72" i="5"/>
  <c r="K72" i="5"/>
  <c r="L72" i="5"/>
  <c r="I73" i="5"/>
  <c r="J73" i="5"/>
  <c r="K73" i="5"/>
  <c r="L73" i="5"/>
  <c r="I74" i="5"/>
  <c r="J74" i="5"/>
  <c r="K74" i="5"/>
  <c r="L74" i="5"/>
  <c r="I75" i="5"/>
  <c r="J75" i="5"/>
  <c r="K75" i="5"/>
  <c r="L75" i="5"/>
  <c r="I76" i="5"/>
  <c r="J76" i="5"/>
  <c r="K76" i="5"/>
  <c r="L76" i="5"/>
  <c r="I77" i="5"/>
  <c r="J77" i="5"/>
  <c r="K77" i="5"/>
  <c r="L77" i="5"/>
  <c r="I78" i="5"/>
  <c r="J78" i="5"/>
  <c r="K78" i="5"/>
  <c r="L78" i="5"/>
  <c r="I79" i="5"/>
  <c r="J79" i="5"/>
  <c r="K79" i="5"/>
  <c r="L79" i="5"/>
  <c r="I80" i="5"/>
  <c r="J80" i="5"/>
  <c r="K80" i="5"/>
  <c r="L80" i="5"/>
  <c r="I81" i="5"/>
  <c r="J81" i="5"/>
  <c r="K81" i="5"/>
  <c r="L81" i="5"/>
  <c r="I82" i="5"/>
  <c r="J82" i="5"/>
  <c r="K82" i="5"/>
  <c r="L82" i="5"/>
  <c r="I83" i="5"/>
  <c r="J83" i="5"/>
  <c r="K83" i="5"/>
  <c r="L83" i="5"/>
  <c r="I84" i="5"/>
  <c r="J84" i="5"/>
  <c r="K84" i="5"/>
  <c r="L84" i="5"/>
  <c r="I85" i="5"/>
  <c r="J85" i="5"/>
  <c r="K85" i="5"/>
  <c r="L85" i="5"/>
  <c r="I86" i="5"/>
  <c r="J86" i="5"/>
  <c r="K86" i="5"/>
  <c r="L86" i="5"/>
  <c r="I87" i="5"/>
  <c r="J87" i="5"/>
  <c r="K87" i="5"/>
  <c r="L87" i="5"/>
  <c r="I88" i="5"/>
  <c r="J88" i="5"/>
  <c r="K88" i="5"/>
  <c r="L88" i="5"/>
  <c r="I89" i="5"/>
  <c r="J89" i="5"/>
  <c r="K89" i="5"/>
  <c r="L89" i="5"/>
  <c r="I90" i="5"/>
  <c r="J90" i="5"/>
  <c r="K90" i="5"/>
  <c r="L90" i="5"/>
  <c r="I91" i="5"/>
  <c r="J91" i="5"/>
  <c r="K91" i="5"/>
  <c r="L91" i="5"/>
  <c r="I92" i="5"/>
  <c r="J92" i="5"/>
  <c r="K92" i="5"/>
  <c r="L92" i="5"/>
  <c r="I93" i="5"/>
  <c r="J93" i="5"/>
  <c r="K93" i="5"/>
  <c r="L93" i="5"/>
  <c r="I94" i="5"/>
  <c r="J94" i="5"/>
  <c r="K94" i="5"/>
  <c r="L94" i="5"/>
  <c r="I95" i="5"/>
  <c r="J95" i="5"/>
  <c r="K95" i="5"/>
  <c r="L95" i="5"/>
  <c r="I96" i="5"/>
  <c r="J96" i="5"/>
  <c r="K96" i="5"/>
  <c r="L96" i="5"/>
  <c r="I97" i="5"/>
  <c r="J97" i="5"/>
  <c r="K97" i="5"/>
  <c r="I98" i="5"/>
  <c r="J98" i="5"/>
  <c r="K98" i="5"/>
  <c r="L98" i="5"/>
  <c r="I99" i="5"/>
  <c r="J99" i="5"/>
  <c r="K99" i="5"/>
  <c r="L99" i="5"/>
  <c r="I100" i="5"/>
  <c r="J100" i="5"/>
  <c r="K100" i="5"/>
  <c r="L100" i="5"/>
  <c r="L101" i="5"/>
  <c r="I103" i="5"/>
  <c r="J103" i="5"/>
  <c r="K103" i="5"/>
  <c r="L103" i="5"/>
  <c r="I104" i="5"/>
  <c r="J104" i="5"/>
  <c r="K104" i="5"/>
  <c r="L104" i="5"/>
  <c r="K105" i="5" l="1"/>
</calcChain>
</file>

<file path=xl/sharedStrings.xml><?xml version="1.0" encoding="utf-8"?>
<sst xmlns="http://schemas.openxmlformats.org/spreadsheetml/2006/main" count="1215" uniqueCount="332">
  <si>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</si>
  <si>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</si>
  <si>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</si>
  <si>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</si>
  <si>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</si>
  <si>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</si>
  <si>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</si>
  <si>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</si>
  <si>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</si>
  <si>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</si>
  <si>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EP-1202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</si>
  <si>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</si>
  <si>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</si>
  <si>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</si>
  <si>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</si>
  <si>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</si>
  <si>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</si>
  <si>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</si>
  <si>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</si>
  <si>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</si>
  <si>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</si>
  <si>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</si>
  <si>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</si>
  <si>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</si>
  <si>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</si>
  <si>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</si>
  <si>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</si>
  <si>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</si>
  <si>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</si>
  <si>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</si>
  <si>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</si>
  <si>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</si>
  <si>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</si>
  <si>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</si>
  <si>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</si>
  <si>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</si>
  <si>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</si>
  <si>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</si>
  <si>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</si>
  <si>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</si>
  <si>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</si>
  <si>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</si>
  <si>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</si>
  <si>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</si>
  <si>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</si>
  <si>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</si>
  <si>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</si>
  <si>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</si>
  <si>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</si>
  <si>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</si>
  <si>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</si>
  <si>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</si>
  <si>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</si>
  <si>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</si>
  <si>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</si>
  <si>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</si>
  <si>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</si>
  <si>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</si>
  <si>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</si>
  <si>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</si>
  <si>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</si>
  <si>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</si>
  <si>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</si>
  <si>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</si>
  <si>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</si>
  <si>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</si>
  <si>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</si>
  <si>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</si>
  <si>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</si>
  <si>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</si>
  <si>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</si>
  <si>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</si>
  <si>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</si>
  <si>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</si>
  <si>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SEDE CENTRAL</t>
  </si>
  <si>
    <t>DIGESA</t>
  </si>
  <si>
    <t>DGIEM</t>
  </si>
  <si>
    <t>GLP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</si>
  <si>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</si>
  <si>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</si>
  <si>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</si>
  <si>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</si>
  <si>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</si>
  <si>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</si>
  <si>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</si>
  <si>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</si>
  <si>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</si>
  <si>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</si>
  <si>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</si>
  <si>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</si>
  <si>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</si>
  <si>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</si>
  <si>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</si>
  <si>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Camioneta</t>
  </si>
  <si>
    <t>MARTIN YAGUI MOSCOSO</t>
  </si>
  <si>
    <t>DIRECTOR GENERAL DE EPIDEMIOLOGIA</t>
  </si>
  <si>
    <t>Minibus</t>
  </si>
  <si>
    <t>DIRECCION GENERAL DE SALUD DE LAS PERSONAS</t>
  </si>
  <si>
    <t>DIRECCION GENERAL DE COMUNICACIONES</t>
  </si>
  <si>
    <t>Motocicleta</t>
  </si>
  <si>
    <t>Automovil</t>
  </si>
  <si>
    <t>SECRETARIA GENERAL</t>
  </si>
  <si>
    <t xml:space="preserve">Camioneta </t>
  </si>
  <si>
    <t xml:space="preserve">Automovil </t>
  </si>
  <si>
    <t>DESPACHO MINISTERIAL</t>
  </si>
  <si>
    <t>Camión</t>
  </si>
  <si>
    <t>AUTOMOVIL</t>
  </si>
  <si>
    <t>EPIDEMIOLOGIA</t>
  </si>
  <si>
    <t>DIGEMID</t>
  </si>
  <si>
    <t>SANTILLAN RODULIO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</si>
  <si>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</si>
  <si>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</si>
  <si>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</si>
  <si>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</si>
  <si>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</si>
  <si>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</si>
  <si>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</si>
  <si>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</si>
  <si>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</si>
  <si>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</si>
  <si>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</si>
  <si>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</si>
  <si>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</si>
  <si>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</si>
  <si>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</si>
  <si>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</si>
  <si>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GASTOS DE LA ALTA DIRECCION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</si>
  <si>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</si>
  <si>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</si>
  <si>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</si>
  <si>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</si>
  <si>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</si>
  <si>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</si>
  <si>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Resguardo del Despacho Ministerial</t>
  </si>
  <si>
    <t>DESPACHO VICE MINISTERIAL</t>
  </si>
  <si>
    <t xml:space="preserve">SECRETARIA GENERAL </t>
  </si>
  <si>
    <t>TOTALES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</si>
  <si>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</si>
  <si>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</si>
  <si>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</si>
  <si>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</si>
  <si>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</si>
  <si>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</si>
  <si>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</si>
  <si>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</si>
  <si>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YACTAYO RUBEN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</si>
  <si>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</si>
  <si>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</si>
  <si>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</si>
  <si>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</si>
  <si>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</si>
  <si>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</si>
  <si>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</si>
  <si>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</si>
  <si>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ROSPIGUIOSI CARLOS</t>
  </si>
  <si>
    <t>SUNQUILPO JUVENAL</t>
  </si>
  <si>
    <t>CUEVA ALEJANDRO</t>
  </si>
  <si>
    <t>CABRERA ANTENOR</t>
  </si>
  <si>
    <t>CESAR BRAVO</t>
  </si>
  <si>
    <t>LOPEZ JESUS</t>
  </si>
  <si>
    <t>GARCIA AQUILINO</t>
  </si>
  <si>
    <t>GONZALES JOSE</t>
  </si>
  <si>
    <t>LUNA ERNESTO</t>
  </si>
  <si>
    <t>ROMERO RICARDO</t>
  </si>
  <si>
    <t>BERROSPI ALCIDES</t>
  </si>
  <si>
    <t>TEJEDA RICARDO</t>
  </si>
  <si>
    <t>VILLALOBOS CARLOS</t>
  </si>
  <si>
    <t>GARCIA MIGUEL</t>
  </si>
  <si>
    <t>NIGRO PEPE</t>
  </si>
  <si>
    <t>VEGA JUAN</t>
  </si>
  <si>
    <t>ARANA JORGE</t>
  </si>
  <si>
    <t>EDUARDO  LEIVA</t>
  </si>
  <si>
    <t>ELERA JUAN</t>
  </si>
  <si>
    <t>BAILON ALEJANDRO</t>
  </si>
  <si>
    <t>INGARUCA FELIX</t>
  </si>
  <si>
    <t>TORRES JULIO</t>
  </si>
  <si>
    <t>BELSUZARRI MARCIAL</t>
  </si>
  <si>
    <t>PAICO FIDEL</t>
  </si>
  <si>
    <t>MEJIA TITO</t>
  </si>
  <si>
    <t>HERRERA JULIO</t>
  </si>
  <si>
    <t>ROJAS LEONARDO</t>
  </si>
  <si>
    <t>LIMAHUAY VICENTE</t>
  </si>
  <si>
    <t>VALZ JUAN</t>
  </si>
  <si>
    <t>SANCHEZ MANUEL</t>
  </si>
  <si>
    <t>ACOSTA WALTER</t>
  </si>
  <si>
    <t>ROULD LUIS</t>
  </si>
  <si>
    <t>SANCHEZ ALEJANDRO</t>
  </si>
  <si>
    <t>SONO FRANCISCO</t>
  </si>
  <si>
    <t>VARGAS JULIO</t>
  </si>
  <si>
    <t>CASANOVA JAIME</t>
  </si>
  <si>
    <t>ACOSTA ENZZO</t>
  </si>
  <si>
    <t>ORTIZ JEAN PAUL</t>
  </si>
  <si>
    <t>VICTOR DIAZ</t>
  </si>
  <si>
    <t>GUZMAN JORGE</t>
  </si>
  <si>
    <t>NEGLI JULIO</t>
  </si>
  <si>
    <t>JULCA PETTER</t>
  </si>
  <si>
    <t>CASANOVA ROLANDO</t>
  </si>
  <si>
    <t>AGAPITO JESUS</t>
  </si>
  <si>
    <t>PEREZ ANTONIO</t>
  </si>
  <si>
    <t>LIMAHUAY ALEX</t>
  </si>
  <si>
    <t>ZAGACETA JORGE</t>
  </si>
  <si>
    <t>LAÑAS  JUAN</t>
  </si>
  <si>
    <t>CASANOVA MARTIN</t>
  </si>
  <si>
    <t>PEREZ WILFREDO</t>
  </si>
  <si>
    <t>MORENO ROMULO</t>
  </si>
  <si>
    <t>ROQUE CESAR</t>
  </si>
  <si>
    <t>ESPINOZA JAVIER</t>
  </si>
  <si>
    <t>DIAZ SEGUNDO</t>
  </si>
  <si>
    <t>ROMERO MANUEL</t>
  </si>
  <si>
    <t>ZEGARRA ENRIQUE</t>
  </si>
  <si>
    <t>MEJIA WILFREDO</t>
  </si>
  <si>
    <t>MINAYA ROSBEL</t>
  </si>
  <si>
    <t>ESTRADA ANGEL</t>
  </si>
  <si>
    <t>BUENO JUAN</t>
  </si>
  <si>
    <t>CUETO RICARDO</t>
  </si>
  <si>
    <t>PEREZ LUIS</t>
  </si>
  <si>
    <t>ACEVEDO JOSE</t>
  </si>
  <si>
    <t>MOLLEDA ORTIZ</t>
  </si>
  <si>
    <t>RODRIGUEZ JOSE</t>
  </si>
  <si>
    <t>BARRETO EMILIO</t>
  </si>
  <si>
    <t>CHOFER</t>
  </si>
  <si>
    <t>DEFENSA NACIONAL</t>
  </si>
  <si>
    <t>USUARIO</t>
  </si>
  <si>
    <t>*</t>
  </si>
  <si>
    <t>* Odómetro malogrado</t>
  </si>
  <si>
    <t>SEDE CENTRAL (DESPACHO MINISTERIAL)</t>
  </si>
  <si>
    <t>ANGULO LIZARDO</t>
  </si>
  <si>
    <t>JUAN JOSE BOBADILLA AGUILAR</t>
  </si>
  <si>
    <t>NORA REYES PUMA
(DIRECTORA GENERAL)</t>
  </si>
  <si>
    <t>MANUEL ALBERTO SUNICO RABORG
(DIRECTOR GENERAL)</t>
  </si>
  <si>
    <t>PROCURADURIA PUBLICA</t>
  </si>
  <si>
    <t>LUIS CELEDONIO VALDEZ PALLETE
(PROCURADOR)</t>
  </si>
  <si>
    <t>MONICA PATRICIA SAAVEDRA CHUMBE
(DIRECTORA GENERAL)</t>
  </si>
  <si>
    <t>DIRECCION GENERAL DE SALUD AMBIENTAL</t>
  </si>
  <si>
    <t>DIRECCION GENERAL DE GESTION DEL DESARROLLO DE RECURSOS HUMANOS</t>
  </si>
  <si>
    <t>MANUEL LEON NUÑEZ VERGARA
(DIRECTOR GENERAL)</t>
  </si>
  <si>
    <t>OFICINA GENERAL DE ADMINISTRACION</t>
  </si>
  <si>
    <t>GERSON VILLAR SANDY
(DIRECTOR GENERAL)</t>
  </si>
  <si>
    <t>GABINETE DE ASESORES</t>
  </si>
  <si>
    <t>DALIA MIROSLAVA SUAREZ SALAZAR
(JEFA DE GABINETE)</t>
  </si>
  <si>
    <t>EGD - 973</t>
  </si>
  <si>
    <t>EGD-982</t>
  </si>
  <si>
    <t>EGE-276</t>
  </si>
  <si>
    <t>EGR-677</t>
  </si>
  <si>
    <t>EGR-357</t>
  </si>
  <si>
    <t>EGR-307</t>
  </si>
  <si>
    <t>EGE-259</t>
  </si>
  <si>
    <t>EGE 269</t>
  </si>
  <si>
    <t>EGJ-503</t>
  </si>
  <si>
    <t>EGG-110</t>
  </si>
  <si>
    <t>VIGENCIA SOAT</t>
  </si>
  <si>
    <t>GNV</t>
  </si>
  <si>
    <t>GNV - G90 PLUS</t>
  </si>
  <si>
    <t>COMBUSTIBLE</t>
  </si>
  <si>
    <t>GNV - G97 PLUS</t>
  </si>
  <si>
    <t>FUNCIONARIO</t>
  </si>
  <si>
    <t>Aníbal Velasquez Valdivia</t>
  </si>
  <si>
    <t>Pedro Fidel Grillo Rojas</t>
  </si>
  <si>
    <t>VICEMINISTERIO DE PRESTACIONES Y ASEGURAMIENTO EN SALUD</t>
  </si>
  <si>
    <t>VICEMINISTERIO DE SALUD PÚBLICA</t>
  </si>
  <si>
    <t>Percy Luis Minaya León</t>
  </si>
  <si>
    <t>Silvia Ynes Ruiz Zarate</t>
  </si>
  <si>
    <t>Asistente de Ministro</t>
  </si>
  <si>
    <t>SETIEMBRE 2,015</t>
  </si>
  <si>
    <t>SEDE CENTRAL (TITO MEJIA)</t>
  </si>
  <si>
    <t>SEDE CENTRAL (HERRERA JULIO)</t>
  </si>
  <si>
    <t>SEDE CENTRAL (ESPINOZA JAVIER)</t>
  </si>
  <si>
    <t>SEDE CENTRAL (JULCA PETTER)</t>
  </si>
  <si>
    <t>SEDE CENTRAL (MONTEMAYOR DOMINGO)</t>
  </si>
  <si>
    <t>SEDE CENTRAL (RODRIGUEZ JOSE)</t>
  </si>
  <si>
    <t>SEDE CENTRAL (GAMARRA ABEL)</t>
  </si>
  <si>
    <t>SEDE CENTRAL (MAX DIAZ)</t>
  </si>
  <si>
    <t>SEDE CENTRAL (ORTIZ JEAN PAUL y ANGULO LIZARDO)</t>
  </si>
  <si>
    <t>SEDE CENTRAL ( HUGO OYOLA y CUETO RICARDO)</t>
  </si>
  <si>
    <t>SEDE CENTRAL (GUZMAN JORGE y JULCA PETTER)</t>
  </si>
  <si>
    <t>DAVILA RAUL</t>
  </si>
  <si>
    <t>JOSE PACHECO</t>
  </si>
  <si>
    <t>VICTOR MENDOZA</t>
  </si>
  <si>
    <t>ALMESTAR SEGUNDO</t>
  </si>
  <si>
    <t>SEDE CENTRAL (PEREZ ANTONIO)</t>
  </si>
  <si>
    <t>REYNOSO JUAN</t>
  </si>
  <si>
    <t>SEDE CENTRAL (ALMESTAR SEGUNDO)</t>
  </si>
  <si>
    <t>DIGEMID (MEJIA TITO y SANCHEZ MANUEL)</t>
  </si>
  <si>
    <t>SEDE CENTRAL (JULCA PETTER y CASTRO CLAUDIO)</t>
  </si>
  <si>
    <t>SEDE CENTRAL (SANCHEZ MANUEL)</t>
  </si>
  <si>
    <t>SEDE CENTRAL (RISCO PRAXI)</t>
  </si>
  <si>
    <t>DIGEMID (LOPEZ JESUS)</t>
  </si>
  <si>
    <t>CESAR BRAVO / EDUARDO  LEIVA / VICTOR MENDOZA / MARCO GUERRERO / ROBLES YHONNY</t>
  </si>
  <si>
    <t>VILLALOBOS CARLOS / EDUARDO  LEIVA / ZEGARRA ENRIQUE</t>
  </si>
  <si>
    <t>ZEGARRA ENRIQUE / VILLALOBOS CARLOS</t>
  </si>
  <si>
    <t>ROMERO MANUEL / COTERA JOSE</t>
  </si>
  <si>
    <t>PONCE TOMAS / MINAYA ROSBEL</t>
  </si>
  <si>
    <t>DUAL</t>
  </si>
  <si>
    <t>BRAVO CESAR</t>
  </si>
  <si>
    <t>DIAZ VICTOR</t>
  </si>
  <si>
    <t>CAMPOS MOISES</t>
  </si>
  <si>
    <t>ARELLANO SALAZAR</t>
  </si>
  <si>
    <t>SIGUAS LUIS</t>
  </si>
  <si>
    <t>MONTEMAYOR GUSTAVO</t>
  </si>
  <si>
    <t>ALVADADO RICARDO</t>
  </si>
  <si>
    <t>SIERRA ALEJANDRO</t>
  </si>
  <si>
    <t>CRUZ TOMAS</t>
  </si>
  <si>
    <t>ARQUINIGO JUAN</t>
  </si>
  <si>
    <t>VEGA NESTOR</t>
  </si>
  <si>
    <t>CHOQUE WALTER</t>
  </si>
  <si>
    <t>PACHECO JOSE</t>
  </si>
  <si>
    <t>GARCIA JHONY</t>
  </si>
  <si>
    <t>COTERA JOSE</t>
  </si>
  <si>
    <t>SEDE CENTRAL (ACOSTA ENZZO)</t>
  </si>
  <si>
    <t>SEDE CENTRAL (CABRERA JACINTO / GUERRERO MARCO / ROBLES JHONY / VICTOR MENDOZA)</t>
  </si>
  <si>
    <t>DIGESA (PEREZ LUIS)</t>
  </si>
  <si>
    <t>SEDE CENTRAL (GARCIA AQUILINO)</t>
  </si>
  <si>
    <t>DGIEM (MENDOZA HENRY)</t>
  </si>
  <si>
    <t>DGIEM (JAMANCA PEDRO)</t>
  </si>
  <si>
    <t>DGIEM (ROMERO RICARDO)</t>
  </si>
  <si>
    <t>SEDE CENTRAL (DIAZ VICTOR)</t>
  </si>
  <si>
    <t>EPIDEMIOLOGIA (PARRAGA DAVID)</t>
  </si>
  <si>
    <t>DIGESA (MORENO ROMULO)</t>
  </si>
  <si>
    <t>SEDE CENTRAL (ZEGARRA ENRIQUE)</t>
  </si>
  <si>
    <t>DIGEMID (LOPEZ JESUS y ESTRADA ANGEL)</t>
  </si>
  <si>
    <t>DIGESA (REYNOSO JUAN)</t>
  </si>
  <si>
    <t>SEDE CENTRAL (ARQUINIGO JUAN / DIAZ SEGUNDO / VALZ JUAN / ZAGACETA JORGE)</t>
  </si>
  <si>
    <t>EDWAR LEIVA</t>
  </si>
  <si>
    <t>SEDE CENTRAL (VALZ JUAN / VILLALOBOS CARLOS)</t>
  </si>
  <si>
    <t>SEDE CENTRAL (ROBLES JHONY / VICTOR MENDOZA)</t>
  </si>
  <si>
    <t>SEDE CENTRAL (HERRERA JULIO / DIAZ VICTOR / SANCHEZ MANUEL)</t>
  </si>
  <si>
    <t>SEDE CENTRAL (CRUZ TOMAS / LIMAHUAY VICENTE)</t>
  </si>
  <si>
    <t>SEDE CENTRAL (ACOSTA ENZZO / ANGULO LIZARDO / SANCHEZ ALEJANDRO)</t>
  </si>
  <si>
    <t>SEDE CENTRAL (BAILON ALEJANDRO / ROJAS LEONARDO / TEJEDA RICARDO)</t>
  </si>
  <si>
    <t>SEDE CENTRAL (BAILON ALEJANDRO / DIAZ VICTOR)</t>
  </si>
  <si>
    <t>SEDE CENTRAL (ROMERO MANUEL)</t>
  </si>
  <si>
    <t>DIGEMID (SONO FRANCISCO)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</si>
</sst>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S/.&quot;\ #,##0.00;&quot;S/.&quot;\ \-#,##0.00"/>
    <numFmt numFmtId="43" formatCode="_ * #,##0.00_ ;_ * \-#,##0.00_ ;_ * &quot;-&quot;??_ ;_ @_ "/>
    <numFmt numFmtId="169" formatCode="&quot;S/.&quot;\ #,##0.00"/>
    <numFmt numFmtId="171" formatCode="dd/mm/yyyy;@"/>
    <numFmt numFmtId="172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8" applyNumberFormat="0" applyAlignment="0" applyProtection="0"/>
    <xf numFmtId="0" fontId="5" fillId="22" borderId="9" applyNumberFormat="0" applyAlignment="0" applyProtection="0"/>
    <xf numFmtId="0" fontId="6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8" applyNumberFormat="0" applyAlignment="0" applyProtection="0"/>
    <xf numFmtId="0" fontId="9" fillId="30" borderId="0" applyNumberFormat="0" applyBorder="0" applyAlignment="0" applyProtection="0"/>
    <xf numFmtId="43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11" applyNumberFormat="0" applyFont="0" applyAlignment="0" applyProtection="0"/>
    <xf numFmtId="0" fontId="11" fillId="21" borderId="1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7" fillId="0" borderId="14" applyNumberFormat="0" applyFill="0" applyAlignment="0" applyProtection="0"/>
    <xf numFmtId="0" fontId="16" fillId="0" borderId="15" applyNumberFormat="0" applyFill="0" applyAlignment="0" applyProtection="0"/>
  </cellStyleXfs>
  <cellXfs count="135">
    <xf numFmtId="0" fontId="0" fillId="0" borderId="0" xfId="0"/>
    <xf numFmtId="0" fontId="0" fillId="33" borderId="0" xfId="0" applyFill="1"/>
    <xf numFmtId="0" fontId="0" fillId="0" borderId="0" xfId="0" applyFill="1"/>
    <xf numFmtId="0" fontId="0" fillId="0" borderId="0" xfId="0" quotePrefix="1" applyNumberFormat="1"/>
    <xf numFmtId="0" fontId="0" fillId="33" borderId="0" xfId="0" quotePrefix="1" applyNumberFormat="1" applyFill="1"/>
    <xf numFmtId="0" fontId="0" fillId="0" borderId="0" xfId="0" quotePrefix="1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7" fontId="0" fillId="34" borderId="0" xfId="0" applyNumberFormat="1" applyFill="1"/>
    <xf numFmtId="0" fontId="0" fillId="34" borderId="0" xfId="0" applyFill="1"/>
    <xf numFmtId="0" fontId="17" fillId="0" borderId="1" xfId="0" applyFont="1" applyBorder="1" applyAlignment="1">
      <alignment horizontal="center" vertical="center" wrapText="1"/>
    </xf>
    <xf numFmtId="0" fontId="0" fillId="33" borderId="0" xfId="0" quotePrefix="1" applyNumberFormat="1" applyFill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quotePrefix="1" applyNumberFormat="1" applyFont="1" applyBorder="1" applyAlignment="1">
      <alignment horizontal="center" vertical="center"/>
    </xf>
    <xf numFmtId="0" fontId="18" fillId="33" borderId="2" xfId="0" quotePrefix="1" applyNumberFormat="1" applyFont="1" applyFill="1" applyBorder="1" applyAlignment="1">
      <alignment horizontal="center" vertical="center"/>
    </xf>
    <xf numFmtId="43" fontId="18" fillId="33" borderId="2" xfId="32" quotePrefix="1" applyFont="1" applyFill="1" applyBorder="1" applyAlignment="1">
      <alignment vertical="center"/>
    </xf>
    <xf numFmtId="43" fontId="18" fillId="33" borderId="2" xfId="32" quotePrefix="1" applyFont="1" applyFill="1" applyBorder="1" applyAlignment="1">
      <alignment vertical="center" wrapText="1"/>
    </xf>
    <xf numFmtId="43" fontId="18" fillId="0" borderId="2" xfId="32" quotePrefix="1" applyFont="1" applyFill="1" applyBorder="1" applyAlignment="1">
      <alignment vertical="center"/>
    </xf>
    <xf numFmtId="0" fontId="18" fillId="0" borderId="2" xfId="0" quotePrefix="1" applyNumberFormat="1" applyFont="1" applyFill="1" applyBorder="1" applyAlignment="1">
      <alignment vertical="center" wrapText="1"/>
    </xf>
    <xf numFmtId="0" fontId="18" fillId="0" borderId="2" xfId="0" quotePrefix="1" applyNumberFormat="1" applyFont="1" applyFill="1" applyBorder="1" applyAlignment="1">
      <alignment horizontal="center" vertical="center" wrapText="1"/>
    </xf>
    <xf numFmtId="43" fontId="18" fillId="0" borderId="2" xfId="32" quotePrefix="1" applyFont="1" applyFill="1" applyBorder="1" applyAlignment="1">
      <alignment vertical="center" wrapText="1"/>
    </xf>
    <xf numFmtId="169" fontId="19" fillId="33" borderId="2" xfId="0" quotePrefix="1" applyNumberFormat="1" applyFont="1" applyFill="1" applyBorder="1" applyAlignment="1">
      <alignment horizontal="right" vertical="center"/>
    </xf>
    <xf numFmtId="3" fontId="18" fillId="33" borderId="2" xfId="0" quotePrefix="1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3" fontId="19" fillId="33" borderId="2" xfId="32" quotePrefix="1" applyNumberFormat="1" applyFont="1" applyFill="1" applyBorder="1" applyAlignment="1">
      <alignment vertical="center"/>
    </xf>
    <xf numFmtId="169" fontId="19" fillId="33" borderId="2" xfId="32" applyNumberFormat="1" applyFont="1" applyFill="1" applyBorder="1" applyAlignment="1">
      <alignment horizontal="right" vertical="center"/>
    </xf>
    <xf numFmtId="3" fontId="18" fillId="33" borderId="2" xfId="32" applyNumberFormat="1" applyFont="1" applyFill="1" applyBorder="1" applyAlignment="1">
      <alignment vertical="center"/>
    </xf>
    <xf numFmtId="3" fontId="19" fillId="33" borderId="2" xfId="32" applyNumberFormat="1" applyFont="1" applyFill="1" applyBorder="1" applyAlignment="1">
      <alignment vertical="center"/>
    </xf>
    <xf numFmtId="169" fontId="19" fillId="33" borderId="2" xfId="0" applyNumberFormat="1" applyFont="1" applyFill="1" applyBorder="1" applyAlignment="1">
      <alignment horizontal="right" vertical="center"/>
    </xf>
    <xf numFmtId="1" fontId="18" fillId="0" borderId="2" xfId="0" quotePrefix="1" applyNumberFormat="1" applyFont="1" applyBorder="1" applyAlignment="1">
      <alignment horizontal="left" vertical="center"/>
    </xf>
    <xf numFmtId="0" fontId="18" fillId="0" borderId="2" xfId="0" quotePrefix="1" applyNumberFormat="1" applyFont="1" applyBorder="1" applyAlignment="1">
      <alignment horizontal="left" vertical="center"/>
    </xf>
    <xf numFmtId="3" fontId="18" fillId="33" borderId="2" xfId="32" quotePrefix="1" applyNumberFormat="1" applyFont="1" applyFill="1" applyBorder="1" applyAlignment="1">
      <alignment vertical="center"/>
    </xf>
    <xf numFmtId="169" fontId="19" fillId="33" borderId="2" xfId="32" quotePrefix="1" applyNumberFormat="1" applyFont="1" applyFill="1" applyBorder="1" applyAlignment="1">
      <alignment vertical="center"/>
    </xf>
    <xf numFmtId="43" fontId="18" fillId="0" borderId="2" xfId="32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vertical="center" wrapText="1"/>
    </xf>
    <xf numFmtId="169" fontId="19" fillId="33" borderId="2" xfId="32" quotePrefix="1" applyNumberFormat="1" applyFont="1" applyFill="1" applyBorder="1" applyAlignment="1">
      <alignment horizontal="right" vertical="center"/>
    </xf>
    <xf numFmtId="0" fontId="19" fillId="0" borderId="2" xfId="0" quotePrefix="1" applyNumberFormat="1" applyFont="1" applyFill="1" applyBorder="1" applyAlignment="1">
      <alignment vertical="center" wrapText="1"/>
    </xf>
    <xf numFmtId="169" fontId="19" fillId="33" borderId="2" xfId="0" quotePrefix="1" applyNumberFormat="1" applyFont="1" applyFill="1" applyBorder="1" applyAlignment="1">
      <alignment vertical="center"/>
    </xf>
    <xf numFmtId="43" fontId="18" fillId="0" borderId="2" xfId="32" quotePrefix="1" applyFont="1" applyFill="1" applyBorder="1" applyAlignment="1">
      <alignment horizontal="left" vertical="center"/>
    </xf>
    <xf numFmtId="172" fontId="18" fillId="33" borderId="2" xfId="32" quotePrefix="1" applyNumberFormat="1" applyFont="1" applyFill="1" applyBorder="1" applyAlignment="1">
      <alignment vertical="center"/>
    </xf>
    <xf numFmtId="43" fontId="18" fillId="0" borderId="2" xfId="32" quotePrefix="1" applyFont="1" applyFill="1" applyBorder="1" applyAlignment="1">
      <alignment horizontal="left" vertical="center" wrapText="1"/>
    </xf>
    <xf numFmtId="0" fontId="18" fillId="0" borderId="2" xfId="0" quotePrefix="1" applyNumberFormat="1" applyFont="1" applyFill="1" applyBorder="1" applyAlignment="1">
      <alignment horizontal="left" vertical="center"/>
    </xf>
    <xf numFmtId="3" fontId="18" fillId="33" borderId="2" xfId="0" applyNumberFormat="1" applyFont="1" applyFill="1" applyBorder="1" applyAlignment="1">
      <alignment vertical="center"/>
    </xf>
    <xf numFmtId="171" fontId="18" fillId="33" borderId="2" xfId="0" quotePrefix="1" applyNumberFormat="1" applyFont="1" applyFill="1" applyBorder="1" applyAlignment="1">
      <alignment horizontal="center" vertical="center"/>
    </xf>
    <xf numFmtId="0" fontId="18" fillId="0" borderId="0" xfId="0" quotePrefix="1" applyNumberFormat="1" applyFont="1"/>
    <xf numFmtId="0" fontId="18" fillId="33" borderId="0" xfId="0" quotePrefix="1" applyNumberFormat="1" applyFont="1" applyFill="1"/>
    <xf numFmtId="0" fontId="18" fillId="33" borderId="0" xfId="0" applyFont="1" applyFill="1"/>
    <xf numFmtId="0" fontId="18" fillId="0" borderId="0" xfId="0" quotePrefix="1" applyNumberFormat="1" applyFont="1" applyAlignment="1">
      <alignment horizontal="center" vertical="center"/>
    </xf>
    <xf numFmtId="0" fontId="18" fillId="33" borderId="0" xfId="0" quotePrefix="1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8" fillId="0" borderId="2" xfId="0" quotePrefix="1" applyNumberFormat="1" applyFont="1" applyBorder="1" applyAlignment="1">
      <alignment vertical="center"/>
    </xf>
    <xf numFmtId="0" fontId="18" fillId="33" borderId="2" xfId="0" quotePrefix="1" applyNumberFormat="1" applyFont="1" applyFill="1" applyBorder="1" applyAlignment="1">
      <alignment vertical="center"/>
    </xf>
    <xf numFmtId="3" fontId="18" fillId="0" borderId="2" xfId="0" quotePrefix="1" applyNumberFormat="1" applyFont="1" applyFill="1" applyBorder="1" applyAlignment="1">
      <alignment vertical="center"/>
    </xf>
    <xf numFmtId="169" fontId="19" fillId="0" borderId="2" xfId="32" applyNumberFormat="1" applyFont="1" applyFill="1" applyBorder="1" applyAlignment="1">
      <alignment horizontal="right" vertical="center"/>
    </xf>
    <xf numFmtId="3" fontId="19" fillId="0" borderId="2" xfId="32" quotePrefix="1" applyNumberFormat="1" applyFont="1" applyFill="1" applyBorder="1" applyAlignment="1">
      <alignment vertical="center"/>
    </xf>
    <xf numFmtId="169" fontId="19" fillId="0" borderId="2" xfId="0" quotePrefix="1" applyNumberFormat="1" applyFont="1" applyFill="1" applyBorder="1" applyAlignment="1">
      <alignment horizontal="right" vertical="center"/>
    </xf>
    <xf numFmtId="3" fontId="19" fillId="0" borderId="2" xfId="32" applyNumberFormat="1" applyFont="1" applyFill="1" applyBorder="1" applyAlignment="1">
      <alignment vertical="center"/>
    </xf>
    <xf numFmtId="3" fontId="19" fillId="0" borderId="2" xfId="0" quotePrefix="1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 wrapText="1"/>
    </xf>
    <xf numFmtId="169" fontId="19" fillId="0" borderId="2" xfId="0" applyNumberFormat="1" applyFont="1" applyFill="1" applyBorder="1" applyAlignment="1">
      <alignment horizontal="right" vertical="center"/>
    </xf>
    <xf numFmtId="3" fontId="18" fillId="0" borderId="2" xfId="32" applyNumberFormat="1" applyFont="1" applyFill="1" applyBorder="1" applyAlignment="1">
      <alignment vertical="center"/>
    </xf>
    <xf numFmtId="3" fontId="18" fillId="0" borderId="2" xfId="32" quotePrefix="1" applyNumberFormat="1" applyFont="1" applyFill="1" applyBorder="1" applyAlignment="1">
      <alignment vertical="center"/>
    </xf>
    <xf numFmtId="169" fontId="19" fillId="0" borderId="2" xfId="32" quotePrefix="1" applyNumberFormat="1" applyFont="1" applyFill="1" applyBorder="1" applyAlignment="1">
      <alignment horizontal="right" vertical="center"/>
    </xf>
    <xf numFmtId="0" fontId="18" fillId="33" borderId="2" xfId="0" applyFont="1" applyFill="1" applyBorder="1" applyAlignment="1">
      <alignment vertical="center"/>
    </xf>
    <xf numFmtId="169" fontId="19" fillId="33" borderId="2" xfId="0" applyNumberFormat="1" applyFont="1" applyFill="1" applyBorder="1" applyAlignment="1">
      <alignment vertical="center"/>
    </xf>
    <xf numFmtId="0" fontId="18" fillId="0" borderId="2" xfId="0" quotePrefix="1" applyNumberFormat="1" applyFont="1" applyFill="1" applyBorder="1" applyAlignment="1">
      <alignment vertical="center"/>
    </xf>
    <xf numFmtId="0" fontId="18" fillId="0" borderId="2" xfId="0" quotePrefix="1" applyNumberFormat="1" applyFont="1" applyFill="1" applyBorder="1" applyAlignment="1">
      <alignment horizontal="center" vertical="center"/>
    </xf>
    <xf numFmtId="43" fontId="18" fillId="0" borderId="2" xfId="32" applyFont="1" applyFill="1" applyBorder="1" applyAlignment="1">
      <alignment vertical="center"/>
    </xf>
    <xf numFmtId="169" fontId="19" fillId="33" borderId="2" xfId="32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7" fontId="18" fillId="0" borderId="2" xfId="0" applyNumberFormat="1" applyFont="1" applyFill="1" applyBorder="1" applyAlignment="1">
      <alignment vertical="center"/>
    </xf>
    <xf numFmtId="7" fontId="18" fillId="0" borderId="0" xfId="0" applyNumberFormat="1" applyFont="1" applyFill="1"/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1" fontId="18" fillId="0" borderId="3" xfId="0" quotePrefix="1" applyNumberFormat="1" applyFont="1" applyBorder="1" applyAlignment="1">
      <alignment horizontal="left" vertical="center"/>
    </xf>
    <xf numFmtId="0" fontId="18" fillId="0" borderId="3" xfId="0" quotePrefix="1" applyNumberFormat="1" applyFont="1" applyBorder="1" applyAlignment="1">
      <alignment horizontal="left" vertical="center"/>
    </xf>
    <xf numFmtId="0" fontId="18" fillId="0" borderId="3" xfId="0" quotePrefix="1" applyNumberFormat="1" applyFont="1" applyBorder="1" applyAlignment="1">
      <alignment horizontal="center" vertical="center"/>
    </xf>
    <xf numFmtId="43" fontId="18" fillId="0" borderId="3" xfId="32" quotePrefix="1" applyFont="1" applyBorder="1" applyAlignment="1">
      <alignment vertical="center"/>
    </xf>
    <xf numFmtId="0" fontId="18" fillId="0" borderId="3" xfId="0" quotePrefix="1" applyNumberFormat="1" applyFont="1" applyFill="1" applyBorder="1" applyAlignment="1">
      <alignment vertical="center" wrapText="1"/>
    </xf>
    <xf numFmtId="0" fontId="18" fillId="0" borderId="3" xfId="0" quotePrefix="1" applyNumberFormat="1" applyFont="1" applyFill="1" applyBorder="1" applyAlignment="1">
      <alignment horizontal="center" vertical="center" wrapText="1"/>
    </xf>
    <xf numFmtId="43" fontId="18" fillId="33" borderId="3" xfId="32" quotePrefix="1" applyFont="1" applyFill="1" applyBorder="1" applyAlignment="1">
      <alignment vertical="center"/>
    </xf>
    <xf numFmtId="3" fontId="18" fillId="33" borderId="3" xfId="0" applyNumberFormat="1" applyFont="1" applyFill="1" applyBorder="1" applyAlignment="1">
      <alignment vertical="center"/>
    </xf>
    <xf numFmtId="169" fontId="19" fillId="33" borderId="3" xfId="32" quotePrefix="1" applyNumberFormat="1" applyFont="1" applyFill="1" applyBorder="1" applyAlignment="1">
      <alignment vertical="center"/>
    </xf>
    <xf numFmtId="171" fontId="18" fillId="33" borderId="3" xfId="0" quotePrefix="1" applyNumberFormat="1" applyFont="1" applyFill="1" applyBorder="1" applyAlignment="1">
      <alignment horizontal="center" vertical="center"/>
    </xf>
    <xf numFmtId="43" fontId="18" fillId="33" borderId="3" xfId="32" quotePrefix="1" applyFont="1" applyFill="1" applyBorder="1" applyAlignment="1">
      <alignment vertical="center" wrapText="1"/>
    </xf>
    <xf numFmtId="0" fontId="20" fillId="35" borderId="4" xfId="0" quotePrefix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3" fontId="21" fillId="0" borderId="2" xfId="32" applyFont="1" applyFill="1" applyBorder="1" applyAlignment="1">
      <alignment horizontal="center" vertical="center"/>
    </xf>
    <xf numFmtId="43" fontId="21" fillId="0" borderId="2" xfId="32" applyFont="1" applyFill="1" applyBorder="1" applyAlignment="1">
      <alignment vertical="center" wrapText="1"/>
    </xf>
    <xf numFmtId="43" fontId="22" fillId="0" borderId="2" xfId="32" applyFont="1" applyFill="1" applyBorder="1" applyAlignment="1">
      <alignment horizontal="right" vertical="center" wrapText="1"/>
    </xf>
    <xf numFmtId="43" fontId="21" fillId="0" borderId="2" xfId="32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43" fontId="21" fillId="0" borderId="1" xfId="32" applyFont="1" applyFill="1" applyBorder="1" applyAlignment="1">
      <alignment horizontal="center" vertical="center"/>
    </xf>
    <xf numFmtId="43" fontId="21" fillId="0" borderId="1" xfId="32" applyFont="1" applyFill="1" applyBorder="1" applyAlignment="1">
      <alignment horizontal="right" vertical="center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3" fillId="35" borderId="5" xfId="0" applyNumberFormat="1" applyFont="1" applyFill="1" applyBorder="1" applyAlignment="1">
      <alignment horizontal="center" vertical="top"/>
    </xf>
    <xf numFmtId="43" fontId="23" fillId="35" borderId="5" xfId="0" applyNumberFormat="1" applyFont="1" applyFill="1" applyBorder="1" applyAlignment="1">
      <alignment horizontal="center" vertical="top"/>
    </xf>
    <xf numFmtId="0" fontId="24" fillId="36" borderId="5" xfId="0" applyFont="1" applyFill="1" applyBorder="1" applyAlignment="1">
      <alignment horizontal="center"/>
    </xf>
    <xf numFmtId="1" fontId="18" fillId="0" borderId="0" xfId="0" quotePrefix="1" applyNumberFormat="1" applyFont="1" applyBorder="1" applyAlignment="1">
      <alignment horizontal="left" vertical="center"/>
    </xf>
    <xf numFmtId="0" fontId="18" fillId="0" borderId="0" xfId="0" quotePrefix="1" applyNumberFormat="1" applyFont="1" applyBorder="1" applyAlignment="1">
      <alignment horizontal="left" vertical="center"/>
    </xf>
    <xf numFmtId="0" fontId="18" fillId="0" borderId="0" xfId="0" quotePrefix="1" applyNumberFormat="1" applyFont="1" applyBorder="1" applyAlignment="1">
      <alignment horizontal="center" vertical="center"/>
    </xf>
    <xf numFmtId="43" fontId="18" fillId="0" borderId="0" xfId="32" quotePrefix="1" applyFont="1" applyFill="1" applyBorder="1" applyAlignment="1">
      <alignment vertical="center"/>
    </xf>
    <xf numFmtId="0" fontId="18" fillId="0" borderId="0" xfId="0" quotePrefix="1" applyNumberFormat="1" applyFont="1" applyFill="1" applyBorder="1" applyAlignment="1">
      <alignment vertical="center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8" fillId="33" borderId="0" xfId="0" quotePrefix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1" fontId="18" fillId="33" borderId="0" xfId="0" quotePrefix="1" applyNumberFormat="1" applyFont="1" applyFill="1" applyBorder="1" applyAlignment="1">
      <alignment horizontal="center" vertical="center"/>
    </xf>
    <xf numFmtId="0" fontId="18" fillId="33" borderId="0" xfId="0" quotePrefix="1" applyNumberFormat="1" applyFont="1" applyFill="1" applyBorder="1" applyAlignment="1">
      <alignment horizontal="center" vertical="center"/>
    </xf>
    <xf numFmtId="0" fontId="18" fillId="0" borderId="0" xfId="0" quotePrefix="1" applyNumberFormat="1" applyFont="1" applyBorder="1" applyAlignment="1">
      <alignment vertical="center"/>
    </xf>
    <xf numFmtId="7" fontId="18" fillId="0" borderId="1" xfId="0" applyNumberFormat="1" applyFont="1" applyFill="1" applyBorder="1" applyAlignment="1">
      <alignment vertical="center"/>
    </xf>
    <xf numFmtId="7" fontId="18" fillId="35" borderId="4" xfId="0" applyNumberFormat="1" applyFont="1" applyFill="1" applyBorder="1" applyAlignment="1">
      <alignment vertical="center"/>
    </xf>
    <xf numFmtId="0" fontId="18" fillId="0" borderId="2" xfId="0" quotePrefix="1" applyNumberFormat="1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2" fontId="18" fillId="0" borderId="2" xfId="32" quotePrefix="1" applyNumberFormat="1" applyFont="1" applyFill="1" applyBorder="1" applyAlignment="1">
      <alignment vertical="center"/>
    </xf>
    <xf numFmtId="3" fontId="18" fillId="0" borderId="2" xfId="0" quotePrefix="1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27" fillId="35" borderId="2" xfId="0" applyFont="1" applyFill="1" applyBorder="1" applyAlignment="1">
      <alignment horizontal="center" vertical="center" wrapText="1"/>
    </xf>
    <xf numFmtId="0" fontId="29" fillId="35" borderId="2" xfId="0" applyFont="1" applyFill="1" applyBorder="1" applyAlignment="1">
      <alignment horizontal="center" vertical="center" wrapText="1"/>
    </xf>
    <xf numFmtId="0" fontId="23" fillId="35" borderId="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37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35" borderId="1" xfId="0" applyFont="1" applyFill="1" applyBorder="1" applyAlignment="1">
      <alignment horizontal="center" vertical="center" wrapText="1"/>
    </xf>
    <xf numFmtId="0" fontId="27" fillId="35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/>
    </xf>
    <xf numFmtId="0" fontId="28" fillId="36" borderId="7" xfId="0" applyFont="1" applyFill="1" applyBorder="1" applyAlignment="1">
      <alignment horizontal="center"/>
    </xf>
    <xf numFmtId="0" fontId="28" fillId="36" borderId="16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view="pageBreakPreview" zoomScale="85" zoomScaleNormal="100" zoomScaleSheetLayoutView="85" workbookViewId="0">
      <pane ySplit="1" topLeftCell="A2" activePane="bottomLeft" state="frozen"/>
      <selection activeCell="F1" sqref="F1"/>
      <selection pane="bottomLeft" activeCell="A2" sqref="A2"/>
    </sheetView>
  </sheetViews>
  <sheetFormatPr baseColWidth="10" defaultColWidth="9.140625" defaultRowHeight="15" x14ac:dyDescent="0.25"/>
  <cols>
    <col min="1" max="1" width="12.5703125" style="3" customWidth="1"/>
    <col min="2" max="2" width="7.42578125" style="3" customWidth="1"/>
    <col min="3" max="3" width="8.140625" style="3" customWidth="1"/>
    <col min="4" max="4" width="12.7109375" style="3" customWidth="1"/>
    <col min="5" max="5" width="12.42578125" style="3" customWidth="1"/>
    <col min="6" max="6" width="21.42578125" style="3" customWidth="1"/>
    <col min="7" max="7" width="22.5703125" style="3" hidden="1" customWidth="1"/>
    <col min="8" max="8" width="36.85546875" style="3" hidden="1" customWidth="1"/>
    <col min="9" max="9" width="20.85546875" style="4" customWidth="1"/>
    <col min="10" max="10" width="12.42578125" style="1" customWidth="1"/>
    <col min="11" max="11" width="12.7109375" style="7" customWidth="1"/>
    <col min="12" max="12" width="13.5703125" style="5" customWidth="1"/>
    <col min="13" max="13" width="11.140625" style="10" customWidth="1"/>
    <col min="14" max="14" width="36.28515625" style="3" customWidth="1"/>
    <col min="15" max="15" width="1.85546875" style="49" bestFit="1" customWidth="1"/>
    <col min="16" max="16" width="0" style="2" hidden="1" customWidth="1"/>
    <col min="17" max="16384" width="9.140625" style="2"/>
  </cols>
  <sheetData>
    <row r="1" spans="1:17" s="6" customFormat="1" ht="47.25" customHeight="1" thickTop="1" thickBot="1" x14ac:dyDescent="0.3">
      <c r="A1" s="86" t="s">
        <v>78</v>
      </c>
      <c r="B1" s="86" t="s">
        <v>79</v>
      </c>
      <c r="C1" s="86" t="s">
        <v>80</v>
      </c>
      <c r="D1" s="86" t="s">
        <v>81</v>
      </c>
      <c r="E1" s="86" t="s">
        <v>82</v>
      </c>
      <c r="F1" s="86" t="s">
        <v>83</v>
      </c>
      <c r="G1" s="86" t="s">
        <v>84</v>
      </c>
      <c r="H1" s="86" t="s">
        <v>85</v>
      </c>
      <c r="I1" s="86" t="s">
        <v>86</v>
      </c>
      <c r="J1" s="86" t="s">
        <v>87</v>
      </c>
      <c r="K1" s="86" t="s">
        <v>88</v>
      </c>
      <c r="L1" s="86" t="s">
        <v>89</v>
      </c>
      <c r="M1" s="86" t="s">
        <v>90</v>
      </c>
      <c r="N1" s="86" t="s">
        <v>91</v>
      </c>
      <c r="O1" s="48"/>
    </row>
    <row r="2" spans="1:17" ht="20.100000000000001" customHeight="1" thickTop="1" x14ac:dyDescent="0.25">
      <c r="A2" s="75">
        <v>20131373237</v>
      </c>
      <c r="B2" s="76">
        <v>2015</v>
      </c>
      <c r="C2" s="77">
        <v>9</v>
      </c>
      <c r="D2" s="77">
        <v>4</v>
      </c>
      <c r="E2" s="78" t="s">
        <v>103</v>
      </c>
      <c r="F2" s="79" t="str">
        <f>+VLOOKUP(M2,Data1!$A$2:$E$95,4,0)</f>
        <v>VARGAS JULIO</v>
      </c>
      <c r="G2" s="80">
        <v>0</v>
      </c>
      <c r="H2" s="80">
        <v>0</v>
      </c>
      <c r="I2" s="81" t="str">
        <f>+VLOOKUP(M2,Data1!$A$2:$F$95,6,0)</f>
        <v>GASOHOL 90 PLUS</v>
      </c>
      <c r="J2" s="82">
        <f>+VLOOKUP(M2,Data1!$A$2:$C$95,2,0)</f>
        <v>663</v>
      </c>
      <c r="K2" s="83">
        <f>+VLOOKUP(M2,Data1!$A$2:$C$95,3,0)</f>
        <v>329.77549999999997</v>
      </c>
      <c r="L2" s="84">
        <f>VLOOKUP(M2,Data2!$A$2:$B$106,2,0)</f>
        <v>42624</v>
      </c>
      <c r="M2" s="117" t="s">
        <v>39</v>
      </c>
      <c r="N2" s="85" t="s">
        <v>108</v>
      </c>
    </row>
    <row r="3" spans="1:17" ht="20.100000000000001" customHeight="1" x14ac:dyDescent="0.25">
      <c r="A3" s="28">
        <v>20131373237</v>
      </c>
      <c r="B3" s="29">
        <v>2015</v>
      </c>
      <c r="C3" s="12">
        <v>9</v>
      </c>
      <c r="D3" s="13">
        <v>3</v>
      </c>
      <c r="E3" s="14" t="s">
        <v>93</v>
      </c>
      <c r="F3" s="17" t="str">
        <f>+VLOOKUP(M3,Data1!$A$2:$E$95,4,0)</f>
        <v>ROSPIGUIOSI CARLOS</v>
      </c>
      <c r="G3" s="18">
        <v>0</v>
      </c>
      <c r="H3" s="18">
        <v>0</v>
      </c>
      <c r="I3" s="15" t="str">
        <f>+VLOOKUP(M3,Data1!$A$2:$F$95,6,0)</f>
        <v>DB5 S-50 UV</v>
      </c>
      <c r="J3" s="63">
        <f>+VLOOKUP(M3,Data1!$A$2:$C$95,2,0)</f>
        <v>1417</v>
      </c>
      <c r="K3" s="64">
        <f>+VLOOKUP(M3,Data1!$A$2:$C$95,3,0)</f>
        <v>562.03956999999991</v>
      </c>
      <c r="L3" s="42">
        <f>VLOOKUP(M3,Data2!$A$2:$B$106,2,0)</f>
        <v>42494</v>
      </c>
      <c r="M3" s="66" t="s">
        <v>120</v>
      </c>
      <c r="N3" s="15" t="s">
        <v>74</v>
      </c>
    </row>
    <row r="4" spans="1:17" ht="20.100000000000001" customHeight="1" x14ac:dyDescent="0.25">
      <c r="A4" s="28">
        <v>20131373237</v>
      </c>
      <c r="B4" s="29">
        <v>2015</v>
      </c>
      <c r="C4" s="12">
        <v>9</v>
      </c>
      <c r="D4" s="13">
        <v>4</v>
      </c>
      <c r="E4" s="14" t="s">
        <v>93</v>
      </c>
      <c r="F4" s="17" t="str">
        <f>+VLOOKUP(M4,Data1!$A$2:$E$95,4,0)</f>
        <v>SUNQUILPO JUVENAL</v>
      </c>
      <c r="G4" s="18">
        <v>0</v>
      </c>
      <c r="H4" s="18">
        <v>0</v>
      </c>
      <c r="I4" s="14" t="str">
        <f>+VLOOKUP(M4,Data1!$A$2:$F$95,6,0)</f>
        <v>DB5 S-50 UV</v>
      </c>
      <c r="J4" s="21">
        <f>+VLOOKUP(M4,Data1!$A$2:$C$95,2,0)</f>
        <v>1085</v>
      </c>
      <c r="K4" s="20">
        <f>+VLOOKUP(M4,Data1!$A$2:$C$95,3,0)</f>
        <v>522.53290000000004</v>
      </c>
      <c r="L4" s="42">
        <f>VLOOKUP(M4,Data2!$A$2:$B$106,2,0)</f>
        <v>42582</v>
      </c>
      <c r="M4" s="116" t="s">
        <v>69</v>
      </c>
      <c r="N4" s="15" t="s">
        <v>108</v>
      </c>
    </row>
    <row r="5" spans="1:17" ht="20.100000000000001" customHeight="1" x14ac:dyDescent="0.25">
      <c r="A5" s="28">
        <v>20131373237</v>
      </c>
      <c r="B5" s="29">
        <v>2015</v>
      </c>
      <c r="C5" s="12">
        <v>9</v>
      </c>
      <c r="D5" s="13">
        <v>4</v>
      </c>
      <c r="E5" s="14" t="s">
        <v>93</v>
      </c>
      <c r="F5" s="17" t="str">
        <f>+VLOOKUP(M5,Data1!$A$2:$E$95,4,0)</f>
        <v>CUEVA ALEJANDRO</v>
      </c>
      <c r="G5" s="18">
        <v>0</v>
      </c>
      <c r="H5" s="18">
        <v>0</v>
      </c>
      <c r="I5" s="14" t="str">
        <f>+VLOOKUP(M5,Data1!$A$2:$F$95,6,0)</f>
        <v>DB5 S-50 UV</v>
      </c>
      <c r="J5" s="21">
        <f>+VLOOKUP(M5,Data1!$A$2:$C$95,2,0)</f>
        <v>1036</v>
      </c>
      <c r="K5" s="24">
        <f>+VLOOKUP(M5,Data1!$A$2:$C$95,3,0)</f>
        <v>561.74847999999997</v>
      </c>
      <c r="L5" s="42">
        <f>VLOOKUP(M5,Data2!$A$2:$B$106,2,0)</f>
        <v>42582</v>
      </c>
      <c r="M5" s="116" t="s">
        <v>9</v>
      </c>
      <c r="N5" s="14" t="s">
        <v>108</v>
      </c>
    </row>
    <row r="6" spans="1:17" ht="20.100000000000001" customHeight="1" x14ac:dyDescent="0.25">
      <c r="A6" s="28">
        <v>20131373237</v>
      </c>
      <c r="B6" s="29">
        <v>2015</v>
      </c>
      <c r="C6" s="12">
        <v>9</v>
      </c>
      <c r="D6" s="13">
        <v>4</v>
      </c>
      <c r="E6" s="14" t="s">
        <v>102</v>
      </c>
      <c r="F6" s="17" t="str">
        <f>+VLOOKUP(M6,Data1!$A$2:$E$95,4,0)</f>
        <v>CABRERA ANTENOR</v>
      </c>
      <c r="G6" s="18">
        <v>0</v>
      </c>
      <c r="H6" s="18">
        <v>0</v>
      </c>
      <c r="I6" s="15" t="str">
        <f>+VLOOKUP(M6,Data1!$A$2:$F$95,6,0)</f>
        <v>DB5 S-50 UV</v>
      </c>
      <c r="J6" s="21">
        <f>+VLOOKUP(M6,Data1!$A$2:$C$95,2,0)</f>
        <v>1532</v>
      </c>
      <c r="K6" s="24">
        <f>+VLOOKUP(M6,Data1!$A$2:$C$95,3,0)</f>
        <v>502.61243000000002</v>
      </c>
      <c r="L6" s="42">
        <f>VLOOKUP(M6,Data2!$A$2:$B$106,2,0)</f>
        <v>42602</v>
      </c>
      <c r="M6" s="116" t="s">
        <v>47</v>
      </c>
      <c r="N6" s="15" t="s">
        <v>75</v>
      </c>
    </row>
    <row r="7" spans="1:17" ht="20.100000000000001" customHeight="1" x14ac:dyDescent="0.25">
      <c r="A7" s="28">
        <v>20131373237</v>
      </c>
      <c r="B7" s="29">
        <v>2015</v>
      </c>
      <c r="C7" s="12">
        <v>9</v>
      </c>
      <c r="D7" s="13">
        <v>4</v>
      </c>
      <c r="E7" s="37" t="s">
        <v>93</v>
      </c>
      <c r="F7" s="17" t="str">
        <f>+VLOOKUP(M7,Data1!$A$2:$E$95,4,0)</f>
        <v>CARRILLO DANTE</v>
      </c>
      <c r="G7" s="18">
        <v>0</v>
      </c>
      <c r="H7" s="18">
        <v>0</v>
      </c>
      <c r="I7" s="16" t="str">
        <f>+VLOOKUP(M7,Data1!$A$2:$F$95,6,0)</f>
        <v>DB5 S-50 UV</v>
      </c>
      <c r="J7" s="21">
        <f>+VLOOKUP(M7,Data1!$A$2:$C$95,2,0)</f>
        <v>459</v>
      </c>
      <c r="K7" s="20">
        <f>+VLOOKUP(M7,Data1!$A$2:$C$95,3,0)</f>
        <v>307.81380000000001</v>
      </c>
      <c r="L7" s="42">
        <f>VLOOKUP(M7,Data2!$A$2:$B$106,2,0)</f>
        <v>42582</v>
      </c>
      <c r="M7" s="116" t="s">
        <v>70</v>
      </c>
      <c r="N7" s="39" t="s">
        <v>108</v>
      </c>
    </row>
    <row r="8" spans="1:17" x14ac:dyDescent="0.25">
      <c r="A8" s="28">
        <v>20131373237</v>
      </c>
      <c r="B8" s="29">
        <v>2015</v>
      </c>
      <c r="C8" s="12">
        <v>9</v>
      </c>
      <c r="D8" s="13">
        <v>3</v>
      </c>
      <c r="E8" s="16" t="s">
        <v>93</v>
      </c>
      <c r="F8" s="17" t="str">
        <f>+VLOOKUP(M8,Data1!$A$2:$E$95,4,0)</f>
        <v>MEJIA TITO</v>
      </c>
      <c r="G8" s="18">
        <v>0</v>
      </c>
      <c r="H8" s="18">
        <v>0</v>
      </c>
      <c r="I8" s="19" t="s">
        <v>251</v>
      </c>
      <c r="J8" s="57">
        <v>452</v>
      </c>
      <c r="K8" s="20">
        <f>10.842+23.239+18.618+17.229+15.015</f>
        <v>84.942999999999998</v>
      </c>
      <c r="L8" s="42">
        <f>VLOOKUP(M8,Data2!$A$2:$B$106,2,0)</f>
        <v>42649</v>
      </c>
      <c r="M8" s="116" t="s">
        <v>62</v>
      </c>
      <c r="N8" s="39" t="s">
        <v>308</v>
      </c>
      <c r="P8" s="120" t="s">
        <v>292</v>
      </c>
      <c r="Q8" s="120"/>
    </row>
    <row r="9" spans="1:17" x14ac:dyDescent="0.25">
      <c r="A9" s="28">
        <v>20131373237</v>
      </c>
      <c r="B9" s="29">
        <v>2015</v>
      </c>
      <c r="C9" s="12">
        <v>9</v>
      </c>
      <c r="D9" s="13">
        <v>3</v>
      </c>
      <c r="E9" s="16" t="s">
        <v>93</v>
      </c>
      <c r="F9" s="17" t="str">
        <f>+VLOOKUP(M9,Data1!$A$2:$E$95,4,0)</f>
        <v>MEJIA TITO</v>
      </c>
      <c r="G9" s="18">
        <v>0</v>
      </c>
      <c r="H9" s="18">
        <v>0</v>
      </c>
      <c r="I9" s="19" t="s">
        <v>1</v>
      </c>
      <c r="J9" s="57">
        <f>182637-182185</f>
        <v>452</v>
      </c>
      <c r="K9" s="20">
        <f>107.28+72.197</f>
        <v>179.477</v>
      </c>
      <c r="L9" s="42">
        <f>VLOOKUP(M9,Data2!$A$2:$B$106,2,0)</f>
        <v>42649</v>
      </c>
      <c r="M9" s="116" t="s">
        <v>62</v>
      </c>
      <c r="N9" s="39" t="s">
        <v>308</v>
      </c>
      <c r="P9" s="120" t="s">
        <v>292</v>
      </c>
    </row>
    <row r="10" spans="1:17" ht="38.25" x14ac:dyDescent="0.25">
      <c r="A10" s="28">
        <v>20131373237</v>
      </c>
      <c r="B10" s="29">
        <v>2015</v>
      </c>
      <c r="C10" s="12">
        <v>9</v>
      </c>
      <c r="D10" s="13">
        <v>2</v>
      </c>
      <c r="E10" s="16" t="s">
        <v>93</v>
      </c>
      <c r="F10" s="17" t="str">
        <f>+VLOOKUP(M10,Data1!$A$2:$E$95,4,0)</f>
        <v>BRAVO CESAR</v>
      </c>
      <c r="G10" s="18" t="s">
        <v>133</v>
      </c>
      <c r="H10" s="18" t="s">
        <v>104</v>
      </c>
      <c r="I10" s="19" t="str">
        <f>+VLOOKUP(M10,Data1!$A$2:$F$95,6,0)</f>
        <v>DB5 S-50 UV</v>
      </c>
      <c r="J10" s="21">
        <f>+VLOOKUP(M10,Data1!$A$2:$C$95,2,0)</f>
        <v>2313</v>
      </c>
      <c r="K10" s="20">
        <f>+VLOOKUP(M10,Data1!$A$2:$C$95,3,0)</f>
        <v>824.43943999999988</v>
      </c>
      <c r="L10" s="42">
        <f>VLOOKUP(M10,Data2!$A$2:$B$106,2,0)</f>
        <v>42699</v>
      </c>
      <c r="M10" s="116" t="s">
        <v>20</v>
      </c>
      <c r="N10" s="19" t="s">
        <v>309</v>
      </c>
    </row>
    <row r="11" spans="1:17" ht="20.100000000000001" customHeight="1" x14ac:dyDescent="0.25">
      <c r="A11" s="28">
        <v>20131373237</v>
      </c>
      <c r="B11" s="29">
        <v>2015</v>
      </c>
      <c r="C11" s="12">
        <v>9</v>
      </c>
      <c r="D11" s="13">
        <v>4</v>
      </c>
      <c r="E11" s="16" t="s">
        <v>93</v>
      </c>
      <c r="F11" s="17" t="str">
        <f>+VLOOKUP(M11,Data1!$A$2:$E$95,4,0)</f>
        <v>LIMAHUAY ALEX</v>
      </c>
      <c r="G11" s="18">
        <v>0</v>
      </c>
      <c r="H11" s="18">
        <v>0</v>
      </c>
      <c r="I11" s="16" t="str">
        <f>+VLOOKUP(M11,Data1!$A$2:$F$95,6,0)</f>
        <v>GASOHOL 97 PLUS</v>
      </c>
      <c r="J11" s="21">
        <f>+VLOOKUP(M11,Data1!$A$2:$C$95,2,0)</f>
        <v>991</v>
      </c>
      <c r="K11" s="24">
        <f>+VLOOKUP(M11,Data1!$A$2:$C$95,3,0)</f>
        <v>436.334</v>
      </c>
      <c r="L11" s="42">
        <f>VLOOKUP(M11,Data2!$A$2:$B$106,2,0)</f>
        <v>42538</v>
      </c>
      <c r="M11" s="116" t="s">
        <v>17</v>
      </c>
      <c r="N11" s="16" t="s">
        <v>108</v>
      </c>
    </row>
    <row r="12" spans="1:17" ht="20.100000000000001" customHeight="1" x14ac:dyDescent="0.25">
      <c r="A12" s="28">
        <v>20131373237</v>
      </c>
      <c r="B12" s="29">
        <v>2015</v>
      </c>
      <c r="C12" s="12">
        <v>9</v>
      </c>
      <c r="D12" s="13">
        <v>3</v>
      </c>
      <c r="E12" s="16" t="s">
        <v>105</v>
      </c>
      <c r="F12" s="17" t="str">
        <f>+VLOOKUP(M12,Data1!$A$2:$E$95,4,0)</f>
        <v>LOPEZ JESUS</v>
      </c>
      <c r="G12" s="18">
        <v>0</v>
      </c>
      <c r="H12" s="18">
        <v>0</v>
      </c>
      <c r="I12" s="19" t="str">
        <f>+VLOOKUP(M12,Data1!$A$2:$F$95,6,0)</f>
        <v>DB5 S-50 UV</v>
      </c>
      <c r="J12" s="52">
        <f>+VLOOKUP(M12,Data1!$A$2:$C$95,2,0)</f>
        <v>237</v>
      </c>
      <c r="K12" s="53">
        <f>+VLOOKUP(M12,Data1!$A$2:$C$95,3,0)</f>
        <v>114.79</v>
      </c>
      <c r="L12" s="42">
        <f>VLOOKUP(M12,Data2!$A$2:$B$106,2,0)</f>
        <v>42582</v>
      </c>
      <c r="M12" s="116" t="s">
        <v>137</v>
      </c>
      <c r="N12" s="16" t="s">
        <v>108</v>
      </c>
    </row>
    <row r="13" spans="1:17" x14ac:dyDescent="0.25">
      <c r="A13" s="28">
        <v>20131373237</v>
      </c>
      <c r="B13" s="29">
        <v>2015</v>
      </c>
      <c r="C13" s="12">
        <v>9</v>
      </c>
      <c r="D13" s="13">
        <v>4</v>
      </c>
      <c r="E13" s="16" t="s">
        <v>100</v>
      </c>
      <c r="F13" s="33" t="str">
        <f>+VLOOKUP(M13,Data1!$A$2:$E$95,4,0)</f>
        <v>ZAGACETA JORGE</v>
      </c>
      <c r="G13" s="18">
        <v>0</v>
      </c>
      <c r="H13" s="22">
        <v>0</v>
      </c>
      <c r="I13" s="32" t="str">
        <f>+VLOOKUP(M13,Data1!$A$2:$F$95,6,0)</f>
        <v>GASOHOL 97 PLUS</v>
      </c>
      <c r="J13" s="54">
        <f>+VLOOKUP(M13,Data1!$A$2:$C$95,2,0)</f>
        <v>307</v>
      </c>
      <c r="K13" s="53">
        <f>+VLOOKUP(M13,Data1!$A$2:$C$95,3,0)</f>
        <v>168.423</v>
      </c>
      <c r="L13" s="42">
        <f>VLOOKUP(M13,Data2!$A$2:$B$106,2,0)</f>
        <v>42643</v>
      </c>
      <c r="M13" s="116" t="s">
        <v>121</v>
      </c>
      <c r="N13" s="19" t="s">
        <v>264</v>
      </c>
    </row>
    <row r="14" spans="1:17" ht="20.100000000000001" customHeight="1" x14ac:dyDescent="0.25">
      <c r="A14" s="28">
        <v>20131373237</v>
      </c>
      <c r="B14" s="29">
        <v>2015</v>
      </c>
      <c r="C14" s="12">
        <v>9</v>
      </c>
      <c r="D14" s="13">
        <v>3</v>
      </c>
      <c r="E14" s="16" t="s">
        <v>93</v>
      </c>
      <c r="F14" s="17" t="str">
        <f>+VLOOKUP(M14,Data1!$A$2:$E$95,4,0)</f>
        <v>CASANOVA JAIME</v>
      </c>
      <c r="G14" s="18">
        <v>0</v>
      </c>
      <c r="H14" s="18">
        <v>0</v>
      </c>
      <c r="I14" s="19" t="str">
        <f>+VLOOKUP(M14,Data1!$A$2:$F$95,6,0)</f>
        <v>GASOHOL 90 PLUS</v>
      </c>
      <c r="J14" s="52">
        <f>+VLOOKUP(M14,Data1!$A$2:$C$95,2,0)</f>
        <v>1086</v>
      </c>
      <c r="K14" s="55">
        <f>+VLOOKUP(M14,Data1!$A$2:$C$95,3,0)</f>
        <v>700.44983999999999</v>
      </c>
      <c r="L14" s="42">
        <f>VLOOKUP(M14,Data2!$A$2:$B$106,2,0)</f>
        <v>42588</v>
      </c>
      <c r="M14" s="116" t="s">
        <v>44</v>
      </c>
      <c r="N14" s="19" t="s">
        <v>74</v>
      </c>
    </row>
    <row r="15" spans="1:17" ht="20.100000000000001" customHeight="1" x14ac:dyDescent="0.25">
      <c r="A15" s="28">
        <v>20131373237</v>
      </c>
      <c r="B15" s="29">
        <v>2015</v>
      </c>
      <c r="C15" s="12">
        <v>9</v>
      </c>
      <c r="D15" s="13"/>
      <c r="E15" s="16" t="s">
        <v>93</v>
      </c>
      <c r="F15" s="17" t="str">
        <f>+VLOOKUP(M15,Data1!$A$2:$E$95,4,0)</f>
        <v>LAÑAS  JUAN</v>
      </c>
      <c r="G15" s="18">
        <v>0</v>
      </c>
      <c r="H15" s="18">
        <v>0</v>
      </c>
      <c r="I15" s="32" t="str">
        <f>+VLOOKUP(M15,Data1!$A$2:$F$95,6,0)</f>
        <v>GASOHOL 97 PLUS</v>
      </c>
      <c r="J15" s="122" t="s">
        <v>223</v>
      </c>
      <c r="K15" s="55">
        <f>+VLOOKUP(M15,Data1!$A$2:$C$95,3,0)</f>
        <v>822.24742000000015</v>
      </c>
      <c r="L15" s="42">
        <f>VLOOKUP(M15,Data2!$A$2:$B$106,2,0)</f>
        <v>42649</v>
      </c>
      <c r="M15" s="116" t="s">
        <v>138</v>
      </c>
      <c r="N15" s="19" t="s">
        <v>74</v>
      </c>
    </row>
    <row r="16" spans="1:17" ht="20.100000000000001" customHeight="1" x14ac:dyDescent="0.25">
      <c r="A16" s="28">
        <v>20131373237</v>
      </c>
      <c r="B16" s="29">
        <v>2015</v>
      </c>
      <c r="C16" s="12">
        <v>9</v>
      </c>
      <c r="D16" s="13">
        <v>3</v>
      </c>
      <c r="E16" s="16" t="s">
        <v>93</v>
      </c>
      <c r="F16" s="17" t="str">
        <f>+VLOOKUP(M16,Data1!$A$2:$E$95,4,0)</f>
        <v>ACOSTA ENZZO</v>
      </c>
      <c r="G16" s="18">
        <v>0</v>
      </c>
      <c r="H16" s="18">
        <v>0</v>
      </c>
      <c r="I16" s="19" t="str">
        <f>+VLOOKUP(M16,Data1!$A$2:$F$95,6,0)</f>
        <v>GASOHOL 90 PLUS</v>
      </c>
      <c r="J16" s="63">
        <f>+VLOOKUP(M16,Data1!$A$2:$C$95,2,0)</f>
        <v>1148</v>
      </c>
      <c r="K16" s="64">
        <f>+VLOOKUP(M16,Data1!$A$2:$C$95,3,0)</f>
        <v>912.25176999999996</v>
      </c>
      <c r="L16" s="42">
        <f>VLOOKUP(M16,Data2!$A$2:$B$106,2,0)</f>
        <v>42628</v>
      </c>
      <c r="M16" s="66" t="s">
        <v>122</v>
      </c>
      <c r="N16" s="19" t="s">
        <v>74</v>
      </c>
    </row>
    <row r="17" spans="1:17" ht="25.5" customHeight="1" x14ac:dyDescent="0.25">
      <c r="A17" s="28">
        <v>20131373237</v>
      </c>
      <c r="B17" s="29">
        <v>2015</v>
      </c>
      <c r="C17" s="12">
        <v>9</v>
      </c>
      <c r="D17" s="13">
        <v>1</v>
      </c>
      <c r="E17" s="16" t="s">
        <v>93</v>
      </c>
      <c r="F17" s="17" t="str">
        <f>+VLOOKUP(M17,Data1!$A$2:$E$95,4,0)</f>
        <v>CASANOVA MARTIN</v>
      </c>
      <c r="G17" s="18" t="s">
        <v>262</v>
      </c>
      <c r="H17" s="18" t="s">
        <v>104</v>
      </c>
      <c r="I17" s="19" t="str">
        <f>+VLOOKUP(M17,Data1!$A$2:$F$95,6,0)</f>
        <v>GASOHOL 97 PLUS</v>
      </c>
      <c r="J17" s="25">
        <f>+VLOOKUP(M17,Data1!$A$2:$C$95,2,0)</f>
        <v>770</v>
      </c>
      <c r="K17" s="20">
        <f>+VLOOKUP(M17,Data1!$A$2:$C$95,3,0)</f>
        <v>812.09400000000005</v>
      </c>
      <c r="L17" s="42">
        <v>42643</v>
      </c>
      <c r="M17" s="116" t="s">
        <v>67</v>
      </c>
      <c r="N17" s="19" t="s">
        <v>225</v>
      </c>
    </row>
    <row r="18" spans="1:17" ht="20.100000000000001" customHeight="1" x14ac:dyDescent="0.25">
      <c r="A18" s="28">
        <v>20131373237</v>
      </c>
      <c r="B18" s="29">
        <v>2015</v>
      </c>
      <c r="C18" s="12">
        <v>9</v>
      </c>
      <c r="D18" s="13">
        <v>3</v>
      </c>
      <c r="E18" s="16" t="s">
        <v>100</v>
      </c>
      <c r="F18" s="33" t="str">
        <f>+VLOOKUP(M18,Data1!$A$2:$E$95,4,0)</f>
        <v>CASANOVA MARTIN</v>
      </c>
      <c r="G18" s="18">
        <v>0</v>
      </c>
      <c r="H18" s="18">
        <v>0</v>
      </c>
      <c r="I18" s="32" t="s">
        <v>251</v>
      </c>
      <c r="J18" s="54">
        <f>88618-87838</f>
        <v>780</v>
      </c>
      <c r="K18" s="24">
        <f>16.172+14.858+16.036+16.127+16.519+16.051+16.58</f>
        <v>112.34299999999999</v>
      </c>
      <c r="L18" s="42">
        <f>VLOOKUP(M18,Data2!$A$2:$B$106,2,0)</f>
        <v>42623</v>
      </c>
      <c r="M18" s="116" t="s">
        <v>51</v>
      </c>
      <c r="N18" s="19" t="s">
        <v>74</v>
      </c>
      <c r="P18" s="120" t="s">
        <v>292</v>
      </c>
      <c r="Q18" s="120"/>
    </row>
    <row r="19" spans="1:17" ht="20.100000000000001" customHeight="1" x14ac:dyDescent="0.25">
      <c r="A19" s="28">
        <v>20131373237</v>
      </c>
      <c r="B19" s="29">
        <v>2015</v>
      </c>
      <c r="C19" s="12">
        <v>9</v>
      </c>
      <c r="D19" s="13">
        <v>3</v>
      </c>
      <c r="E19" s="16" t="s">
        <v>100</v>
      </c>
      <c r="F19" s="33" t="str">
        <f>+VLOOKUP(M19,Data1!$A$2:$E$95,4,0)</f>
        <v>CASANOVA MARTIN</v>
      </c>
      <c r="G19" s="18">
        <v>0</v>
      </c>
      <c r="H19" s="18">
        <v>0</v>
      </c>
      <c r="I19" s="32" t="s">
        <v>0</v>
      </c>
      <c r="J19" s="54">
        <v>780</v>
      </c>
      <c r="K19" s="24">
        <f>122.559+145.762</f>
        <v>268.32100000000003</v>
      </c>
      <c r="L19" s="42">
        <f>VLOOKUP(M19,Data2!$A$2:$B$106,2,0)</f>
        <v>42623</v>
      </c>
      <c r="M19" s="116" t="s">
        <v>51</v>
      </c>
      <c r="N19" s="19" t="s">
        <v>74</v>
      </c>
      <c r="P19" s="120" t="s">
        <v>292</v>
      </c>
    </row>
    <row r="20" spans="1:17" ht="20.100000000000001" customHeight="1" x14ac:dyDescent="0.25">
      <c r="A20" s="28">
        <v>20131373237</v>
      </c>
      <c r="B20" s="29">
        <v>2015</v>
      </c>
      <c r="C20" s="12">
        <v>9</v>
      </c>
      <c r="D20" s="13">
        <v>3</v>
      </c>
      <c r="E20" s="16" t="s">
        <v>93</v>
      </c>
      <c r="F20" s="17" t="str">
        <f>+VLOOKUP(M20,Data1!$A$2:$E$95,4,0)</f>
        <v>ORTIZ JEAN PAUL</v>
      </c>
      <c r="G20" s="18">
        <v>0</v>
      </c>
      <c r="H20" s="18">
        <v>0</v>
      </c>
      <c r="I20" s="19" t="str">
        <f>+VLOOKUP(M20,Data1!$A$2:$F$95,6,0)</f>
        <v>GASOHOL 90 PLUS</v>
      </c>
      <c r="J20" s="21">
        <f>+VLOOKUP(M20,Data1!$A$2:$C$95,2,0)</f>
        <v>645</v>
      </c>
      <c r="K20" s="20">
        <f>+VLOOKUP(M20,Data1!$A$2:$C$95,3,0)</f>
        <v>729.88665000000003</v>
      </c>
      <c r="L20" s="42">
        <f>VLOOKUP(M20,Data2!$A$2:$B$106,2,0)</f>
        <v>42649</v>
      </c>
      <c r="M20" s="116" t="s">
        <v>31</v>
      </c>
      <c r="N20" s="19" t="s">
        <v>74</v>
      </c>
    </row>
    <row r="21" spans="1:17" ht="20.100000000000001" customHeight="1" x14ac:dyDescent="0.25">
      <c r="A21" s="28">
        <v>20131373237</v>
      </c>
      <c r="B21" s="29">
        <v>2015</v>
      </c>
      <c r="C21" s="12">
        <v>9</v>
      </c>
      <c r="D21" s="13">
        <v>3</v>
      </c>
      <c r="E21" s="16" t="s">
        <v>102</v>
      </c>
      <c r="F21" s="17" t="str">
        <f>+VLOOKUP(M21,Data1!$A$2:$E$95,4,0)</f>
        <v>SANCHEZ ALEJANDRO</v>
      </c>
      <c r="G21" s="18">
        <v>0</v>
      </c>
      <c r="H21" s="18">
        <v>0</v>
      </c>
      <c r="I21" s="19" t="str">
        <f>+VLOOKUP(M21,Data1!$A$2:$F$95,6,0)</f>
        <v>GASOHOL 90 PLUS</v>
      </c>
      <c r="J21" s="26">
        <f>+VLOOKUP(M21,Data1!$A$2:$C$95,2,0)</f>
        <v>294</v>
      </c>
      <c r="K21" s="20">
        <f>+VLOOKUP(M21,Data1!$A$2:$C$95,3,0)</f>
        <v>154.85272000000001</v>
      </c>
      <c r="L21" s="42">
        <f>VLOOKUP(M21,Data2!$A$2:$B$106,2,0)</f>
        <v>42649</v>
      </c>
      <c r="M21" s="116" t="s">
        <v>14</v>
      </c>
      <c r="N21" s="19" t="s">
        <v>74</v>
      </c>
    </row>
    <row r="22" spans="1:17" x14ac:dyDescent="0.25">
      <c r="A22" s="28">
        <v>20131373237</v>
      </c>
      <c r="B22" s="29">
        <v>2015</v>
      </c>
      <c r="C22" s="12">
        <v>9</v>
      </c>
      <c r="D22" s="13">
        <v>3</v>
      </c>
      <c r="E22" s="16" t="s">
        <v>93</v>
      </c>
      <c r="F22" s="17" t="str">
        <f>+VLOOKUP(M22,Data1!$A$2:$E$95,4,0)</f>
        <v>GUZMAN JORGE</v>
      </c>
      <c r="G22" s="18">
        <v>0</v>
      </c>
      <c r="H22" s="18">
        <v>0</v>
      </c>
      <c r="I22" s="19" t="str">
        <f>+VLOOKUP(M22,Data1!$A$2:$F$95,6,0)</f>
        <v>GASOHOL 90 PLUS</v>
      </c>
      <c r="J22" s="21">
        <f>+VLOOKUP(M22,Data1!$A$2:$C$95,2,0)</f>
        <v>1469</v>
      </c>
      <c r="K22" s="27">
        <f>+VLOOKUP(M22,Data1!$A$2:$C$95,3,0)</f>
        <v>1182.78225</v>
      </c>
      <c r="L22" s="42">
        <f>VLOOKUP(M22,Data2!$A$2:$B$106,2,0)</f>
        <v>42649</v>
      </c>
      <c r="M22" s="116" t="s">
        <v>38</v>
      </c>
      <c r="N22" s="19" t="s">
        <v>267</v>
      </c>
    </row>
    <row r="23" spans="1:17" ht="20.100000000000001" customHeight="1" x14ac:dyDescent="0.25">
      <c r="A23" s="28">
        <v>20131373237</v>
      </c>
      <c r="B23" s="29">
        <v>2015</v>
      </c>
      <c r="C23" s="12">
        <v>9</v>
      </c>
      <c r="D23" s="13">
        <v>4</v>
      </c>
      <c r="E23" s="16" t="s">
        <v>93</v>
      </c>
      <c r="F23" s="17" t="str">
        <f>+VLOOKUP(M23,Data1!$A$2:$E$95,4,0)</f>
        <v>LUNA ERNESTO</v>
      </c>
      <c r="G23" s="18">
        <v>0</v>
      </c>
      <c r="H23" s="18">
        <v>0</v>
      </c>
      <c r="I23" s="19" t="s">
        <v>251</v>
      </c>
      <c r="J23" s="56">
        <f>299843-299431</f>
        <v>412</v>
      </c>
      <c r="K23" s="20">
        <f>19.222+19.253+18.165+17.154+19.147+8.532</f>
        <v>101.473</v>
      </c>
      <c r="L23" s="42">
        <f>VLOOKUP(M23,Data2!$A$2:$B$106,2,0)</f>
        <v>42649</v>
      </c>
      <c r="M23" s="116" t="s">
        <v>27</v>
      </c>
      <c r="N23" s="19" t="s">
        <v>310</v>
      </c>
      <c r="P23" s="120" t="s">
        <v>292</v>
      </c>
    </row>
    <row r="24" spans="1:17" ht="20.100000000000001" customHeight="1" x14ac:dyDescent="0.25">
      <c r="A24" s="28">
        <v>20131373237</v>
      </c>
      <c r="B24" s="29">
        <v>2015</v>
      </c>
      <c r="C24" s="12">
        <v>9</v>
      </c>
      <c r="D24" s="13">
        <v>4</v>
      </c>
      <c r="E24" s="16" t="s">
        <v>93</v>
      </c>
      <c r="F24" s="17" t="str">
        <f>+VLOOKUP(M24,Data1!$A$2:$E$95,4,0)</f>
        <v>LUNA ERNESTO</v>
      </c>
      <c r="G24" s="18">
        <v>0</v>
      </c>
      <c r="H24" s="18">
        <v>0</v>
      </c>
      <c r="I24" s="19" t="s">
        <v>1</v>
      </c>
      <c r="J24" s="56">
        <v>412</v>
      </c>
      <c r="K24" s="20">
        <v>169.905</v>
      </c>
      <c r="L24" s="42">
        <f>VLOOKUP(M24,Data2!$A$2:$B$106,2,0)</f>
        <v>42649</v>
      </c>
      <c r="M24" s="116" t="s">
        <v>27</v>
      </c>
      <c r="N24" s="19" t="s">
        <v>310</v>
      </c>
      <c r="P24" s="120" t="s">
        <v>292</v>
      </c>
    </row>
    <row r="25" spans="1:17" x14ac:dyDescent="0.25">
      <c r="A25" s="28">
        <v>20131373237</v>
      </c>
      <c r="B25" s="29">
        <v>2015</v>
      </c>
      <c r="C25" s="12">
        <v>9</v>
      </c>
      <c r="D25" s="13"/>
      <c r="E25" s="16" t="s">
        <v>93</v>
      </c>
      <c r="F25" s="17" t="str">
        <f>+VLOOKUP(M25,Data1!$A$2:$E$95,4,0)</f>
        <v>ALMESTAR SEGUNDO</v>
      </c>
      <c r="G25" s="18">
        <v>0</v>
      </c>
      <c r="H25" s="18">
        <v>0</v>
      </c>
      <c r="I25" s="19" t="s">
        <v>251</v>
      </c>
      <c r="J25" s="56">
        <f>442858-441402</f>
        <v>1456</v>
      </c>
      <c r="K25" s="55">
        <f>22.303+22.106+22.333+22.665+22.741+9.996+12.624+16.595+19.811+18.981+15.266+19.056</f>
        <v>224.477</v>
      </c>
      <c r="L25" s="42">
        <f>VLOOKUP(M25,Data2!$A$2:$B$106,2,0)</f>
        <v>42649</v>
      </c>
      <c r="M25" s="116" t="s">
        <v>139</v>
      </c>
      <c r="N25" s="19" t="s">
        <v>267</v>
      </c>
      <c r="P25" s="120" t="s">
        <v>292</v>
      </c>
    </row>
    <row r="26" spans="1:17" x14ac:dyDescent="0.25">
      <c r="A26" s="28">
        <v>20131373237</v>
      </c>
      <c r="B26" s="29">
        <v>2015</v>
      </c>
      <c r="C26" s="12">
        <v>9</v>
      </c>
      <c r="D26" s="13"/>
      <c r="E26" s="16" t="s">
        <v>93</v>
      </c>
      <c r="F26" s="17" t="str">
        <f>+VLOOKUP(M26,Data1!$A$2:$E$95,4,0)</f>
        <v>ALMESTAR SEGUNDO</v>
      </c>
      <c r="G26" s="18">
        <v>0</v>
      </c>
      <c r="H26" s="18">
        <v>0</v>
      </c>
      <c r="I26" s="19" t="s">
        <v>1</v>
      </c>
      <c r="J26" s="56">
        <v>1456</v>
      </c>
      <c r="K26" s="55">
        <f>117.5+162.796</f>
        <v>280.29599999999999</v>
      </c>
      <c r="L26" s="42">
        <f>VLOOKUP(M26,Data2!$A$2:$B$106,2,0)</f>
        <v>42649</v>
      </c>
      <c r="M26" s="116" t="s">
        <v>139</v>
      </c>
      <c r="N26" s="19" t="s">
        <v>267</v>
      </c>
      <c r="P26" s="120" t="s">
        <v>292</v>
      </c>
    </row>
    <row r="27" spans="1:17" ht="20.100000000000001" customHeight="1" x14ac:dyDescent="0.25">
      <c r="A27" s="28">
        <v>20131373237</v>
      </c>
      <c r="B27" s="29">
        <v>2015</v>
      </c>
      <c r="C27" s="12">
        <v>9</v>
      </c>
      <c r="D27" s="13">
        <v>4</v>
      </c>
      <c r="E27" s="16" t="s">
        <v>93</v>
      </c>
      <c r="F27" s="17" t="str">
        <f>+VLOOKUP(M27,Data1!$A$2:$E$95,4,0)</f>
        <v>ACEVEDO JOSE</v>
      </c>
      <c r="G27" s="18">
        <v>0</v>
      </c>
      <c r="H27" s="18">
        <v>0</v>
      </c>
      <c r="I27" s="19" t="s">
        <v>251</v>
      </c>
      <c r="J27" s="56">
        <f>302800-302057</f>
        <v>743</v>
      </c>
      <c r="K27" s="20">
        <f>20.34+20.838+17.154+19.766+15.795+15.946+20.415+18.558+20.053</f>
        <v>168.86499999999998</v>
      </c>
      <c r="L27" s="42">
        <f>VLOOKUP(M27,Data2!$A$2:$B$106,2,0)</f>
        <v>42649</v>
      </c>
      <c r="M27" s="116" t="s">
        <v>66</v>
      </c>
      <c r="N27" s="19" t="s">
        <v>75</v>
      </c>
      <c r="P27" s="120" t="s">
        <v>292</v>
      </c>
    </row>
    <row r="28" spans="1:17" ht="20.100000000000001" customHeight="1" x14ac:dyDescent="0.25">
      <c r="A28" s="28">
        <v>20131373237</v>
      </c>
      <c r="B28" s="29">
        <v>2015</v>
      </c>
      <c r="C28" s="12">
        <v>9</v>
      </c>
      <c r="D28" s="13">
        <v>4</v>
      </c>
      <c r="E28" s="16" t="s">
        <v>93</v>
      </c>
      <c r="F28" s="17" t="str">
        <f>+VLOOKUP(M28,Data1!$A$2:$E$95,4,0)</f>
        <v>ACEVEDO JOSE</v>
      </c>
      <c r="G28" s="18">
        <v>0</v>
      </c>
      <c r="H28" s="18">
        <v>0</v>
      </c>
      <c r="I28" s="19" t="s">
        <v>1</v>
      </c>
      <c r="J28" s="56">
        <v>743</v>
      </c>
      <c r="K28" s="20">
        <v>178.70500000000001</v>
      </c>
      <c r="L28" s="42">
        <f>VLOOKUP(M28,Data2!$A$2:$B$106,2,0)</f>
        <v>42649</v>
      </c>
      <c r="M28" s="116" t="s">
        <v>66</v>
      </c>
      <c r="N28" s="19" t="s">
        <v>75</v>
      </c>
      <c r="P28" s="120" t="s">
        <v>292</v>
      </c>
    </row>
    <row r="29" spans="1:17" x14ac:dyDescent="0.25">
      <c r="A29" s="28">
        <v>20131373237</v>
      </c>
      <c r="B29" s="29">
        <v>2015</v>
      </c>
      <c r="C29" s="12">
        <v>9</v>
      </c>
      <c r="D29" s="13">
        <v>1</v>
      </c>
      <c r="E29" s="16" t="s">
        <v>100</v>
      </c>
      <c r="F29" s="17" t="str">
        <f>+VLOOKUP(M29,Data1!$A$2:$E$95,4,0)</f>
        <v>MOLLEDA ORTIZ</v>
      </c>
      <c r="G29" s="18">
        <v>0</v>
      </c>
      <c r="H29" s="18">
        <v>0</v>
      </c>
      <c r="I29" s="19" t="s">
        <v>251</v>
      </c>
      <c r="J29" s="61">
        <v>1224</v>
      </c>
      <c r="K29" s="31">
        <f>10.661+11.265+14.481+10.917+8.773+9.558+12.005+10.963+10.978+11.068+11.627</f>
        <v>122.29599999999998</v>
      </c>
      <c r="L29" s="42">
        <f>VLOOKUP(M29,Data2!$A$2:$B$106,2,0)</f>
        <v>42538</v>
      </c>
      <c r="M29" s="116" t="s">
        <v>23</v>
      </c>
      <c r="N29" s="19" t="s">
        <v>268</v>
      </c>
      <c r="P29" s="120" t="s">
        <v>292</v>
      </c>
    </row>
    <row r="30" spans="1:17" x14ac:dyDescent="0.25">
      <c r="A30" s="28">
        <v>20131373237</v>
      </c>
      <c r="B30" s="29">
        <v>2015</v>
      </c>
      <c r="C30" s="12">
        <v>9</v>
      </c>
      <c r="D30" s="13">
        <v>1</v>
      </c>
      <c r="E30" s="16" t="s">
        <v>100</v>
      </c>
      <c r="F30" s="17" t="str">
        <f>+VLOOKUP(M30,Data1!$A$2:$E$95,4,0)</f>
        <v>MOLLEDA ORTIZ</v>
      </c>
      <c r="G30" s="18">
        <v>0</v>
      </c>
      <c r="H30" s="18">
        <v>0</v>
      </c>
      <c r="I30" s="19" t="s">
        <v>1</v>
      </c>
      <c r="J30" s="61">
        <v>1224</v>
      </c>
      <c r="K30" s="31">
        <f>60.2+58.75+58.75+58.45</f>
        <v>236.14999999999998</v>
      </c>
      <c r="L30" s="42">
        <f>VLOOKUP(M30,Data2!$A$2:$B$106,2,0)</f>
        <v>42538</v>
      </c>
      <c r="M30" s="116" t="s">
        <v>23</v>
      </c>
      <c r="N30" s="19" t="s">
        <v>268</v>
      </c>
      <c r="P30" s="120" t="s">
        <v>292</v>
      </c>
    </row>
    <row r="31" spans="1:17" x14ac:dyDescent="0.25">
      <c r="A31" s="28">
        <v>20131373237</v>
      </c>
      <c r="B31" s="29">
        <v>2015</v>
      </c>
      <c r="C31" s="12">
        <v>9</v>
      </c>
      <c r="D31" s="13">
        <v>3</v>
      </c>
      <c r="E31" s="16" t="s">
        <v>105</v>
      </c>
      <c r="F31" s="65" t="str">
        <f>+VLOOKUP(M31,Data1!$A$2:$E$95,4,0)</f>
        <v>DIAZ VICTOR</v>
      </c>
      <c r="G31" s="18">
        <v>0</v>
      </c>
      <c r="H31" s="66">
        <v>0</v>
      </c>
      <c r="I31" s="16" t="str">
        <f>+VLOOKUP(M31,Data1!$A$2:$F$95,6,0)</f>
        <v>DB5 S-50 UV</v>
      </c>
      <c r="J31" s="38">
        <f>+VLOOKUP(M31,Data1!$A$2:$C$95,2,0)</f>
        <v>2880</v>
      </c>
      <c r="K31" s="31">
        <f>+VLOOKUP(M31,Data1!$A$2:$C$95,3,0)</f>
        <v>686.60313999999994</v>
      </c>
      <c r="L31" s="42">
        <f>VLOOKUP(M31,Data2!$A$2:$B$106,2,0)</f>
        <v>42649</v>
      </c>
      <c r="M31" s="116" t="s">
        <v>58</v>
      </c>
      <c r="N31" s="19" t="s">
        <v>311</v>
      </c>
    </row>
    <row r="32" spans="1:17" x14ac:dyDescent="0.25">
      <c r="A32" s="28">
        <v>20131373237</v>
      </c>
      <c r="B32" s="29">
        <v>2015</v>
      </c>
      <c r="C32" s="12">
        <v>9</v>
      </c>
      <c r="D32" s="13">
        <v>2</v>
      </c>
      <c r="E32" s="16" t="s">
        <v>105</v>
      </c>
      <c r="F32" s="65" t="str">
        <f>+VLOOKUP(M32,Data1!$A$2:$E$95,4,0)</f>
        <v>GONZALES JOSE</v>
      </c>
      <c r="G32" s="18">
        <v>0</v>
      </c>
      <c r="H32" s="66">
        <v>0</v>
      </c>
      <c r="I32" s="16" t="str">
        <f>+VLOOKUP(M32,Data1!$A$2:$F$95,6,0)</f>
        <v>DB5 S-50 UV</v>
      </c>
      <c r="J32" s="38">
        <f>+VLOOKUP(M32,Data1!$A$2:$C$95,2,0)</f>
        <v>327</v>
      </c>
      <c r="K32" s="31">
        <f>+VLOOKUP(M32,Data1!$A$2:$C$95,3,0)</f>
        <v>141.90693000000002</v>
      </c>
      <c r="L32" s="42">
        <f>VLOOKUP(M32,Data2!$A$2:$B$106,2,0)</f>
        <v>42588</v>
      </c>
      <c r="M32" s="116" t="s">
        <v>34</v>
      </c>
      <c r="N32" s="19" t="s">
        <v>269</v>
      </c>
    </row>
    <row r="33" spans="1:16" ht="20.100000000000001" customHeight="1" x14ac:dyDescent="0.25">
      <c r="A33" s="28">
        <v>20131373237</v>
      </c>
      <c r="B33" s="29">
        <v>2015</v>
      </c>
      <c r="C33" s="12">
        <v>9</v>
      </c>
      <c r="D33" s="13"/>
      <c r="E33" s="16" t="s">
        <v>93</v>
      </c>
      <c r="F33" s="65" t="str">
        <f>+VLOOKUP(M33,Data1!$A$2:$E$95,4,0)</f>
        <v>RODRIGUEZ JOSE</v>
      </c>
      <c r="G33" s="18">
        <v>0</v>
      </c>
      <c r="H33" s="66">
        <v>0</v>
      </c>
      <c r="I33" s="19" t="s">
        <v>251</v>
      </c>
      <c r="J33" s="121">
        <f>469961-469430</f>
        <v>531</v>
      </c>
      <c r="K33" s="31">
        <f>12.246+12.276+7.912+4.953+13.998+16.942+16.55</f>
        <v>84.876999999999995</v>
      </c>
      <c r="L33" s="42">
        <f>VLOOKUP(M33,Data2!$A$2:$B$106,2,0)</f>
        <v>42649</v>
      </c>
      <c r="M33" s="116" t="s">
        <v>140</v>
      </c>
      <c r="N33" s="19" t="s">
        <v>118</v>
      </c>
      <c r="P33" s="120" t="s">
        <v>292</v>
      </c>
    </row>
    <row r="34" spans="1:16" ht="20.100000000000001" customHeight="1" x14ac:dyDescent="0.25">
      <c r="A34" s="28">
        <v>20131373237</v>
      </c>
      <c r="B34" s="29">
        <v>2015</v>
      </c>
      <c r="C34" s="12">
        <v>9</v>
      </c>
      <c r="D34" s="13"/>
      <c r="E34" s="16" t="s">
        <v>93</v>
      </c>
      <c r="F34" s="65" t="str">
        <f>+VLOOKUP(M34,Data1!$A$2:$E$95,4,0)</f>
        <v>RODRIGUEZ JOSE</v>
      </c>
      <c r="G34" s="18">
        <v>0</v>
      </c>
      <c r="H34" s="66">
        <v>0</v>
      </c>
      <c r="I34" s="19" t="s">
        <v>1</v>
      </c>
      <c r="J34" s="121">
        <v>531</v>
      </c>
      <c r="K34" s="31">
        <f>131.97+143.891</f>
        <v>275.86099999999999</v>
      </c>
      <c r="L34" s="42">
        <f>VLOOKUP(M34,Data2!$A$2:$B$106,2,0)</f>
        <v>42649</v>
      </c>
      <c r="M34" s="116" t="s">
        <v>140</v>
      </c>
      <c r="N34" s="19" t="s">
        <v>118</v>
      </c>
      <c r="P34" s="120" t="s">
        <v>292</v>
      </c>
    </row>
    <row r="35" spans="1:16" ht="25.5" customHeight="1" x14ac:dyDescent="0.25">
      <c r="A35" s="28">
        <v>20131373237</v>
      </c>
      <c r="B35" s="29">
        <v>2015</v>
      </c>
      <c r="C35" s="12">
        <v>9</v>
      </c>
      <c r="D35" s="13">
        <v>4</v>
      </c>
      <c r="E35" s="16" t="s">
        <v>93</v>
      </c>
      <c r="F35" s="17" t="str">
        <f>+VLOOKUP(M35,Data1!$A$2:$E$95,4,0)</f>
        <v>PEREZ WILFREDO</v>
      </c>
      <c r="G35" s="18" t="s">
        <v>94</v>
      </c>
      <c r="H35" s="18" t="s">
        <v>95</v>
      </c>
      <c r="I35" s="16" t="str">
        <f>+VLOOKUP(M35,Data1!$A$2:$F$95,6,0)</f>
        <v>GASOHOL 97 PLUS</v>
      </c>
      <c r="J35" s="21">
        <f>+VLOOKUP(M35,Data1!$A$2:$C$95,2,0)</f>
        <v>734</v>
      </c>
      <c r="K35" s="20">
        <f>+VLOOKUP(M35,Data1!$A$2:$C$95,3,0)</f>
        <v>626.07557000000008</v>
      </c>
      <c r="L35" s="42">
        <f>VLOOKUP(M35,Data2!$A$2:$B$106,2,0)</f>
        <v>42701</v>
      </c>
      <c r="M35" s="118" t="s">
        <v>22</v>
      </c>
      <c r="N35" s="19" t="s">
        <v>107</v>
      </c>
    </row>
    <row r="36" spans="1:16" ht="39" customHeight="1" x14ac:dyDescent="0.25">
      <c r="A36" s="28">
        <v>20131373237</v>
      </c>
      <c r="B36" s="29">
        <v>2015</v>
      </c>
      <c r="C36" s="12">
        <v>9</v>
      </c>
      <c r="D36" s="13">
        <v>4</v>
      </c>
      <c r="E36" s="16" t="s">
        <v>93</v>
      </c>
      <c r="F36" s="17" t="str">
        <f>+VLOOKUP(M36,Data1!$A$2:$E$95,4,0)</f>
        <v>CAMPOS MOISES</v>
      </c>
      <c r="G36" s="18" t="s">
        <v>227</v>
      </c>
      <c r="H36" s="22" t="s">
        <v>76</v>
      </c>
      <c r="I36" s="16" t="str">
        <f>+VLOOKUP(M36,Data1!$A$2:$F$95,6,0)</f>
        <v>DB5 S-50 UV</v>
      </c>
      <c r="J36" s="21">
        <f>+VLOOKUP(M36,Data1!$A$2:$C$95,2,0)</f>
        <v>1043</v>
      </c>
      <c r="K36" s="24">
        <f>+VLOOKUP(M36,Data1!$A$2:$C$95,3,0)</f>
        <v>441.5</v>
      </c>
      <c r="L36" s="42">
        <f>VLOOKUP(M36,Data2!$A$2:$B$106,2,0)</f>
        <v>42602</v>
      </c>
      <c r="M36" s="116" t="s">
        <v>56</v>
      </c>
      <c r="N36" s="19" t="s">
        <v>312</v>
      </c>
    </row>
    <row r="37" spans="1:16" ht="20.100000000000001" customHeight="1" x14ac:dyDescent="0.25">
      <c r="A37" s="28">
        <v>20131373237</v>
      </c>
      <c r="B37" s="29">
        <v>2015</v>
      </c>
      <c r="C37" s="12">
        <v>9</v>
      </c>
      <c r="D37" s="13">
        <v>4</v>
      </c>
      <c r="E37" s="16" t="s">
        <v>93</v>
      </c>
      <c r="F37" s="17" t="str">
        <f>+VLOOKUP(M37,Data1!$A$2:$E$95,4,0)</f>
        <v>YACTAYO RUBEN</v>
      </c>
      <c r="G37" s="18">
        <v>0</v>
      </c>
      <c r="H37" s="18">
        <v>0</v>
      </c>
      <c r="I37" s="19" t="str">
        <f>+VLOOKUP(M37,Data1!$A$2:$F$95,6,0)</f>
        <v>GNV</v>
      </c>
      <c r="J37" s="52">
        <f>+VLOOKUP(M37,Data1!$A$2:$C$95,2,0)</f>
        <v>325</v>
      </c>
      <c r="K37" s="53">
        <f>+VLOOKUP(M37,Data1!$A$2:$C$95,3,0)</f>
        <v>94.254199999999997</v>
      </c>
      <c r="L37" s="42">
        <f>VLOOKUP(M37,Data2!$A$2:$B$106,2,0)</f>
        <v>42649</v>
      </c>
      <c r="M37" s="116" t="s">
        <v>59</v>
      </c>
      <c r="N37" s="19" t="s">
        <v>75</v>
      </c>
    </row>
    <row r="38" spans="1:16" ht="20.100000000000001" customHeight="1" x14ac:dyDescent="0.25">
      <c r="A38" s="28">
        <v>20131373237</v>
      </c>
      <c r="B38" s="29">
        <v>2015</v>
      </c>
      <c r="C38" s="12">
        <v>9</v>
      </c>
      <c r="D38" s="13"/>
      <c r="E38" s="16" t="s">
        <v>93</v>
      </c>
      <c r="F38" s="17" t="str">
        <f>+VLOOKUP(M38,Data1!$A$2:$E$95,4,0)</f>
        <v>LUNA ERNESTO</v>
      </c>
      <c r="G38" s="18">
        <v>0</v>
      </c>
      <c r="H38" s="18">
        <v>0</v>
      </c>
      <c r="I38" s="16" t="str">
        <f>+VLOOKUP(M38,Data1!$A$2:$F$95,6,0)</f>
        <v>DB5 S-50 UV</v>
      </c>
      <c r="J38" s="52">
        <f>+VLOOKUP(M38,Data1!$A$2:$C$95,2,0)</f>
        <v>431</v>
      </c>
      <c r="K38" s="53">
        <f>+VLOOKUP(M38,Data1!$A$2:$C$95,3,0)</f>
        <v>259.24556000000001</v>
      </c>
      <c r="L38" s="42">
        <f>VLOOKUP(M38,Data2!$A$2:$B$106,2,0)</f>
        <v>42649</v>
      </c>
      <c r="M38" s="116" t="s">
        <v>141</v>
      </c>
      <c r="N38" s="19" t="s">
        <v>75</v>
      </c>
    </row>
    <row r="39" spans="1:16" ht="20.100000000000001" customHeight="1" x14ac:dyDescent="0.25">
      <c r="A39" s="28">
        <v>20131373237</v>
      </c>
      <c r="B39" s="29">
        <v>2015</v>
      </c>
      <c r="C39" s="12">
        <v>9</v>
      </c>
      <c r="D39" s="13">
        <v>3</v>
      </c>
      <c r="E39" s="16" t="s">
        <v>93</v>
      </c>
      <c r="F39" s="17" t="str">
        <f>+VLOOKUP(M39,Data1!$A$2:$E$95,4,0)</f>
        <v>SANCHEZ ALEJANDRO</v>
      </c>
      <c r="G39" s="18">
        <v>0</v>
      </c>
      <c r="H39" s="18">
        <v>0</v>
      </c>
      <c r="I39" s="19" t="str">
        <f>+VLOOKUP(M39,Data1!$A$2:$F$95,6,0)</f>
        <v>GASOHOL 90 PLUS</v>
      </c>
      <c r="J39" s="57">
        <f>+VLOOKUP(M39,Data1!$A$2:$C$95,2,0)</f>
        <v>278</v>
      </c>
      <c r="K39" s="55">
        <f>+VLOOKUP(M39,Data1!$A$2:$C$95,3,0)</f>
        <v>395.66724999999997</v>
      </c>
      <c r="L39" s="42">
        <f>VLOOKUP(M39,Data2!$A$2:$B$106,2,0)</f>
        <v>42649</v>
      </c>
      <c r="M39" s="116" t="s">
        <v>55</v>
      </c>
      <c r="N39" s="32" t="s">
        <v>74</v>
      </c>
    </row>
    <row r="40" spans="1:16" ht="20.100000000000001" customHeight="1" x14ac:dyDescent="0.25">
      <c r="A40" s="28">
        <v>20131373237</v>
      </c>
      <c r="B40" s="29">
        <v>2015</v>
      </c>
      <c r="C40" s="12">
        <v>9</v>
      </c>
      <c r="D40" s="13"/>
      <c r="E40" s="16" t="s">
        <v>100</v>
      </c>
      <c r="F40" s="17" t="str">
        <f>+VLOOKUP(M40,Data1!$A$2:$E$95,4,0)</f>
        <v>BARRETO EMILIO</v>
      </c>
      <c r="G40" s="18">
        <v>0</v>
      </c>
      <c r="H40" s="18">
        <v>0</v>
      </c>
      <c r="I40" s="19" t="s">
        <v>251</v>
      </c>
      <c r="J40" s="57">
        <f>178182-177030</f>
        <v>1152</v>
      </c>
      <c r="K40" s="55">
        <f>13.545+9.875+13.122+14.375+10.646+12.231+13.515+10.63+11.914+14.088+13.681+14.149+10.63</f>
        <v>162.40099999999998</v>
      </c>
      <c r="L40" s="42">
        <f>VLOOKUP(M40,Data2!$A$2:$B$106,2,0)</f>
        <v>42628</v>
      </c>
      <c r="M40" s="116" t="s">
        <v>142</v>
      </c>
      <c r="N40" s="32" t="s">
        <v>74</v>
      </c>
      <c r="P40" s="120" t="s">
        <v>292</v>
      </c>
    </row>
    <row r="41" spans="1:16" ht="20.100000000000001" customHeight="1" x14ac:dyDescent="0.25">
      <c r="A41" s="28">
        <v>20131373237</v>
      </c>
      <c r="B41" s="29">
        <v>2015</v>
      </c>
      <c r="C41" s="12">
        <v>9</v>
      </c>
      <c r="D41" s="13"/>
      <c r="E41" s="16" t="s">
        <v>100</v>
      </c>
      <c r="F41" s="17" t="str">
        <f>+VLOOKUP(M41,Data1!$A$2:$E$95,4,0)</f>
        <v>BARRETO EMILIO</v>
      </c>
      <c r="G41" s="18">
        <v>0</v>
      </c>
      <c r="H41" s="18">
        <v>0</v>
      </c>
      <c r="I41" s="19" t="s">
        <v>1</v>
      </c>
      <c r="J41" s="57">
        <v>1152</v>
      </c>
      <c r="K41" s="55">
        <f>59.6+58.45</f>
        <v>118.05000000000001</v>
      </c>
      <c r="L41" s="42">
        <f>VLOOKUP(M41,Data2!$A$2:$B$106,2,0)</f>
        <v>42628</v>
      </c>
      <c r="M41" s="116" t="s">
        <v>142</v>
      </c>
      <c r="N41" s="32" t="s">
        <v>74</v>
      </c>
      <c r="P41" s="120" t="s">
        <v>292</v>
      </c>
    </row>
    <row r="42" spans="1:16" x14ac:dyDescent="0.25">
      <c r="A42" s="28">
        <v>20131373237</v>
      </c>
      <c r="B42" s="29">
        <v>2015</v>
      </c>
      <c r="C42" s="12">
        <v>9</v>
      </c>
      <c r="D42" s="13">
        <v>4</v>
      </c>
      <c r="E42" s="16" t="s">
        <v>93</v>
      </c>
      <c r="F42" s="17" t="str">
        <f>+VLOOKUP(M42,Data1!$A$2:$E$95,4,0)</f>
        <v>CAMPOS MOISES</v>
      </c>
      <c r="G42" s="18">
        <v>0</v>
      </c>
      <c r="H42" s="18">
        <v>0</v>
      </c>
      <c r="I42" s="16" t="str">
        <f>+VLOOKUP(M42,Data1!$A$2:$F$95,6,0)</f>
        <v>DB5 S-50 UV</v>
      </c>
      <c r="J42" s="58">
        <f>+VLOOKUP(M42,Data1!$A$2:$C$95,2,0)</f>
        <v>447</v>
      </c>
      <c r="K42" s="59">
        <f>+VLOOKUP(M42,Data1!$A$2:$C$95,3,0)</f>
        <v>264.89999999999998</v>
      </c>
      <c r="L42" s="42">
        <f>VLOOKUP(M42,Data2!$A$2:$B$106,2,0)</f>
        <v>42708</v>
      </c>
      <c r="M42" s="118" t="s">
        <v>26</v>
      </c>
      <c r="N42" s="19" t="s">
        <v>313</v>
      </c>
    </row>
    <row r="43" spans="1:16" x14ac:dyDescent="0.25">
      <c r="A43" s="28">
        <v>20131373237</v>
      </c>
      <c r="B43" s="29">
        <v>2015</v>
      </c>
      <c r="C43" s="12">
        <v>9</v>
      </c>
      <c r="D43" s="13">
        <v>4</v>
      </c>
      <c r="E43" s="16" t="s">
        <v>93</v>
      </c>
      <c r="F43" s="17" t="str">
        <f>+VLOOKUP(M43,Data1!$A$2:$E$95,4,0)</f>
        <v>CAMPOS MOISES</v>
      </c>
      <c r="G43" s="18">
        <v>0</v>
      </c>
      <c r="H43" s="18">
        <v>0</v>
      </c>
      <c r="I43" s="16" t="str">
        <f>+VLOOKUP(M43,Data1!$A$2:$F$95,6,0)</f>
        <v>DB5 S-50 UV</v>
      </c>
      <c r="J43" s="52">
        <f>+VLOOKUP(M43,Data1!$A$2:$C$95,2,0)</f>
        <v>570</v>
      </c>
      <c r="K43" s="55">
        <f>+VLOOKUP(M43,Data1!$A$2:$C$95,3,0)</f>
        <v>264.89999999999998</v>
      </c>
      <c r="L43" s="42">
        <f>VLOOKUP(M43,Data2!$A$2:$B$106,2,0)</f>
        <v>42708</v>
      </c>
      <c r="M43" s="118" t="s">
        <v>30</v>
      </c>
      <c r="N43" s="19" t="s">
        <v>314</v>
      </c>
    </row>
    <row r="44" spans="1:16" ht="20.100000000000001" customHeight="1" x14ac:dyDescent="0.25">
      <c r="A44" s="28">
        <v>20131373237</v>
      </c>
      <c r="B44" s="29">
        <v>2015</v>
      </c>
      <c r="C44" s="12">
        <v>9</v>
      </c>
      <c r="D44" s="13">
        <v>4</v>
      </c>
      <c r="E44" s="16" t="s">
        <v>93</v>
      </c>
      <c r="F44" s="33" t="str">
        <f>+VLOOKUP(M44,Data1!$A$2:$E$95,4,0)</f>
        <v>BERROSPI ALCIDES</v>
      </c>
      <c r="G44" s="18">
        <v>0</v>
      </c>
      <c r="H44" s="18">
        <v>0</v>
      </c>
      <c r="I44" s="19" t="str">
        <f>+VLOOKUP(M44,Data1!$A$2:$F$95,6,0)</f>
        <v>DB5 S-50 UV</v>
      </c>
      <c r="J44" s="60">
        <f>+VLOOKUP(M44,Data1!$A$2:$C$95,2,0)</f>
        <v>960.56341093056835</v>
      </c>
      <c r="K44" s="55">
        <f>+VLOOKUP(M44,Data1!$A$2:$C$95,3,0)</f>
        <v>399.77732000000003</v>
      </c>
      <c r="L44" s="42">
        <v>42649</v>
      </c>
      <c r="M44" s="116" t="s">
        <v>125</v>
      </c>
      <c r="N44" s="32" t="s">
        <v>74</v>
      </c>
    </row>
    <row r="45" spans="1:16" x14ac:dyDescent="0.25">
      <c r="A45" s="28">
        <v>20131373237</v>
      </c>
      <c r="B45" s="29">
        <v>2015</v>
      </c>
      <c r="C45" s="12">
        <v>9</v>
      </c>
      <c r="D45" s="13">
        <v>4</v>
      </c>
      <c r="E45" s="16" t="s">
        <v>93</v>
      </c>
      <c r="F45" s="33" t="str">
        <f>+VLOOKUP(M45,Data1!$A$2:$E$95,4,0)</f>
        <v>NEGLI JULIO</v>
      </c>
      <c r="G45" s="18">
        <v>0</v>
      </c>
      <c r="H45" s="18">
        <v>0</v>
      </c>
      <c r="I45" s="19" t="str">
        <f>+VLOOKUP(M45,Data1!$A$2:$F$95,6,0)</f>
        <v>GASOHOL 90 PLUS</v>
      </c>
      <c r="J45" s="60">
        <f>+VLOOKUP(M45,Data1!$A$2:$C$95,2,0)</f>
        <v>1272</v>
      </c>
      <c r="K45" s="55">
        <f>+VLOOKUP(M45,Data1!$A$2:$C$95,3,0)</f>
        <v>699.66660000000002</v>
      </c>
      <c r="L45" s="42">
        <f>VLOOKUP(M45,Data2!$A$2:$B$106,2,0)</f>
        <v>42588</v>
      </c>
      <c r="M45" s="116" t="s">
        <v>143</v>
      </c>
      <c r="N45" s="32" t="s">
        <v>270</v>
      </c>
    </row>
    <row r="46" spans="1:16" ht="30" customHeight="1" x14ac:dyDescent="0.25">
      <c r="A46" s="28">
        <v>20131373237</v>
      </c>
      <c r="B46" s="29">
        <v>2015</v>
      </c>
      <c r="C46" s="12">
        <v>9</v>
      </c>
      <c r="D46" s="13">
        <v>4</v>
      </c>
      <c r="E46" s="16" t="s">
        <v>93</v>
      </c>
      <c r="F46" s="17" t="str">
        <f>+VLOOKUP(M46,Data1!$A$2:$E$95,4,0)</f>
        <v>TEJEDA RICARDO</v>
      </c>
      <c r="G46" s="18">
        <v>0</v>
      </c>
      <c r="H46" s="18">
        <v>0</v>
      </c>
      <c r="I46" s="19" t="str">
        <f>+VLOOKUP(M46,Data1!$A$2:$F$95,6,0)</f>
        <v>DB5 S-50 UV</v>
      </c>
      <c r="J46" s="60">
        <f>+VLOOKUP(M46,Data1!$A$2:$C$95,2,0)</f>
        <v>616</v>
      </c>
      <c r="K46" s="55">
        <f>+VLOOKUP(M46,Data1!$A$2:$C$95,3,0)</f>
        <v>306.39217000000002</v>
      </c>
      <c r="L46" s="42">
        <f>VLOOKUP(M46,Data2!$A$2:$B$106,2,0)</f>
        <v>42649</v>
      </c>
      <c r="M46" s="116" t="s">
        <v>50</v>
      </c>
      <c r="N46" s="19" t="s">
        <v>315</v>
      </c>
    </row>
    <row r="47" spans="1:16" ht="20.100000000000001" customHeight="1" x14ac:dyDescent="0.25">
      <c r="A47" s="28">
        <v>20131373237</v>
      </c>
      <c r="B47" s="29">
        <v>2015</v>
      </c>
      <c r="C47" s="12">
        <v>9</v>
      </c>
      <c r="D47" s="13">
        <v>3</v>
      </c>
      <c r="E47" s="16" t="s">
        <v>100</v>
      </c>
      <c r="F47" s="17" t="str">
        <f>+VLOOKUP(M47,Data1!$A$2:$E$95,4,0)</f>
        <v>JULCA PETTER</v>
      </c>
      <c r="G47" s="18">
        <v>0</v>
      </c>
      <c r="H47" s="18">
        <v>0</v>
      </c>
      <c r="I47" s="19" t="str">
        <f>+VLOOKUP(M47,Data1!$A$2:$F$95,6,0)</f>
        <v>GASOHOL 90 PLUS</v>
      </c>
      <c r="J47" s="61">
        <f>+VLOOKUP(M47,Data1!$A$2:$C$95,2,0)</f>
        <v>323</v>
      </c>
      <c r="K47" s="62">
        <f>+VLOOKUP(M47,Data1!$A$2:$C$95,3,0)</f>
        <v>515.05475999999999</v>
      </c>
      <c r="L47" s="42">
        <f>VLOOKUP(M47,Data2!$A$2:$B$106,2,0)</f>
        <v>42701</v>
      </c>
      <c r="M47" s="116" t="s">
        <v>110</v>
      </c>
      <c r="N47" s="19" t="s">
        <v>271</v>
      </c>
    </row>
    <row r="48" spans="1:16" x14ac:dyDescent="0.25">
      <c r="A48" s="28">
        <v>20131373237</v>
      </c>
      <c r="B48" s="29">
        <v>2015</v>
      </c>
      <c r="C48" s="12">
        <v>9</v>
      </c>
      <c r="D48" s="13">
        <v>4</v>
      </c>
      <c r="E48" s="16" t="s">
        <v>93</v>
      </c>
      <c r="F48" s="17" t="str">
        <f>+VLOOKUP(M48,Data1!$A$2:$E$95,4,0)</f>
        <v>ARELLANO SALAZAR</v>
      </c>
      <c r="G48" s="18">
        <v>0</v>
      </c>
      <c r="H48" s="18">
        <v>0</v>
      </c>
      <c r="I48" s="16" t="str">
        <f>+VLOOKUP(M48,Data1!$A$2:$F$95,6,0)</f>
        <v>DB5 S-50 UV</v>
      </c>
      <c r="J48" s="52">
        <f>+VLOOKUP(M48,Data1!$A$2:$C$95,2,0)</f>
        <v>851</v>
      </c>
      <c r="K48" s="53">
        <f>+VLOOKUP(M48,Data1!$A$2:$C$95,3,0)</f>
        <v>441.5</v>
      </c>
      <c r="L48" s="42">
        <f>VLOOKUP(M48,Data2!$A$2:$B$106,2,0)</f>
        <v>42417</v>
      </c>
      <c r="M48" s="116" t="s">
        <v>28</v>
      </c>
      <c r="N48" s="19" t="s">
        <v>316</v>
      </c>
    </row>
    <row r="49" spans="1:15" ht="20.100000000000001" customHeight="1" x14ac:dyDescent="0.25">
      <c r="A49" s="28">
        <v>20131373237</v>
      </c>
      <c r="B49" s="29">
        <v>2015</v>
      </c>
      <c r="C49" s="12">
        <v>9</v>
      </c>
      <c r="D49" s="13">
        <v>4</v>
      </c>
      <c r="E49" s="16" t="s">
        <v>93</v>
      </c>
      <c r="F49" s="17" t="str">
        <f>+VLOOKUP(M49,Data1!$A$2:$E$95,4,0)</f>
        <v>SIGUAS LUIS</v>
      </c>
      <c r="G49" s="18">
        <v>0</v>
      </c>
      <c r="H49" s="18">
        <v>0</v>
      </c>
      <c r="I49" s="16" t="str">
        <f>+VLOOKUP(M49,Data1!$A$2:$F$95,6,0)</f>
        <v>DB5 S-50 UV</v>
      </c>
      <c r="J49" s="52">
        <f>+VLOOKUP(M49,Data1!$A$2:$C$95,2,0)</f>
        <v>674</v>
      </c>
      <c r="K49" s="55">
        <f>+VLOOKUP(M49,Data1!$A$2:$C$95,3,0)</f>
        <v>324.74090999999999</v>
      </c>
      <c r="L49" s="42">
        <f>VLOOKUP(M49,Data2!$A$2:$B$106,2,0)</f>
        <v>42649</v>
      </c>
      <c r="M49" s="116" t="s">
        <v>57</v>
      </c>
      <c r="N49" s="19" t="s">
        <v>107</v>
      </c>
    </row>
    <row r="50" spans="1:15" x14ac:dyDescent="0.25">
      <c r="A50" s="28">
        <v>20131373237</v>
      </c>
      <c r="B50" s="29">
        <v>2015</v>
      </c>
      <c r="C50" s="12">
        <v>9</v>
      </c>
      <c r="D50" s="13">
        <v>4</v>
      </c>
      <c r="E50" s="16" t="s">
        <v>93</v>
      </c>
      <c r="F50" s="17" t="str">
        <f>+VLOOKUP(M50,Data1!$A$2:$E$95,4,0)</f>
        <v>BELSUZARRI MARCIAL</v>
      </c>
      <c r="G50" s="18">
        <v>0</v>
      </c>
      <c r="H50" s="18">
        <v>0</v>
      </c>
      <c r="I50" s="19" t="str">
        <f>+VLOOKUP(M50,Data1!$A$2:$F$95,6,0)</f>
        <v>GASOHOL 97 PLUS</v>
      </c>
      <c r="J50" s="60">
        <f>+VLOOKUP(M50,Data1!$A$2:$C$95,2,0)</f>
        <v>925</v>
      </c>
      <c r="K50" s="59">
        <f>+VLOOKUP(M50,Data1!$A$2:$C$95,3,0)</f>
        <v>472.57955000000004</v>
      </c>
      <c r="L50" s="42">
        <f>VLOOKUP(M50,Data2!$A$2:$B$106,2,0)</f>
        <v>42459</v>
      </c>
      <c r="M50" s="116" t="s">
        <v>29</v>
      </c>
      <c r="N50" s="19" t="s">
        <v>317</v>
      </c>
    </row>
    <row r="51" spans="1:15" x14ac:dyDescent="0.25">
      <c r="A51" s="28">
        <v>20131373237</v>
      </c>
      <c r="B51" s="29">
        <v>2015</v>
      </c>
      <c r="C51" s="12">
        <v>9</v>
      </c>
      <c r="D51" s="13">
        <v>1</v>
      </c>
      <c r="E51" s="16" t="s">
        <v>93</v>
      </c>
      <c r="F51" s="17" t="str">
        <f>+VLOOKUP(M51,Data1!$A$2:$E$95,4,0)</f>
        <v>VILLALOBOS CARLOS</v>
      </c>
      <c r="G51" s="18" t="s">
        <v>260</v>
      </c>
      <c r="H51" s="18" t="s">
        <v>259</v>
      </c>
      <c r="I51" s="16" t="str">
        <f>+VLOOKUP(M51,Data1!$A$2:$F$95,6,0)</f>
        <v>DB5 S-50 UV</v>
      </c>
      <c r="J51" s="25">
        <f>+VLOOKUP(M51,Data1!$A$2:$C$95,2,0)</f>
        <v>794</v>
      </c>
      <c r="K51" s="20">
        <f>+VLOOKUP(M51,Data1!$A$2:$C$95,3,0)</f>
        <v>387.87540999999999</v>
      </c>
      <c r="L51" s="42">
        <f>VLOOKUP(M51,Data2!$A$2:$B$106,2,0)</f>
        <v>42437</v>
      </c>
      <c r="M51" s="116" t="s">
        <v>41</v>
      </c>
      <c r="N51" s="19" t="s">
        <v>318</v>
      </c>
    </row>
    <row r="52" spans="1:15" s="8" customFormat="1" ht="36" customHeight="1" x14ac:dyDescent="0.25">
      <c r="A52" s="28">
        <v>20131373237</v>
      </c>
      <c r="B52" s="29">
        <v>2015</v>
      </c>
      <c r="C52" s="12">
        <v>9</v>
      </c>
      <c r="D52" s="13">
        <v>1</v>
      </c>
      <c r="E52" s="16" t="s">
        <v>93</v>
      </c>
      <c r="F52" s="17" t="str">
        <f>+VLOOKUP(M52,Data1!$A$2:$E$95,4,0)</f>
        <v>MONTEMAYOR GUSTAVO</v>
      </c>
      <c r="G52" s="18" t="s">
        <v>228</v>
      </c>
      <c r="H52" s="18" t="s">
        <v>97</v>
      </c>
      <c r="I52" s="19" t="str">
        <f>+VLOOKUP(M52,Data1!$A$2:$F$95,6,0)</f>
        <v>DB5 S-50 UV</v>
      </c>
      <c r="J52" s="21">
        <f>+VLOOKUP(M52,Data1!$A$2:$C$95,2,0)</f>
        <v>545</v>
      </c>
      <c r="K52" s="20">
        <f>+VLOOKUP(M52,Data1!$A$2:$C$95,3,0)</f>
        <v>362.66575999999998</v>
      </c>
      <c r="L52" s="42">
        <f>VLOOKUP(M52,Data2!$A$2:$B$106,2,0)</f>
        <v>42441</v>
      </c>
      <c r="M52" s="116" t="s">
        <v>42</v>
      </c>
      <c r="N52" s="19" t="s">
        <v>74</v>
      </c>
      <c r="O52" s="49"/>
    </row>
    <row r="53" spans="1:15" ht="45" customHeight="1" x14ac:dyDescent="0.25">
      <c r="A53" s="28">
        <v>20131373237</v>
      </c>
      <c r="B53" s="29">
        <v>2015</v>
      </c>
      <c r="C53" s="12">
        <v>9</v>
      </c>
      <c r="D53" s="13">
        <v>1</v>
      </c>
      <c r="E53" s="16" t="s">
        <v>93</v>
      </c>
      <c r="F53" s="17" t="str">
        <f>+VLOOKUP(M53,Data1!$A$2:$E$95,4,0)</f>
        <v>GARCIA MIGUEL</v>
      </c>
      <c r="G53" s="18" t="s">
        <v>229</v>
      </c>
      <c r="H53" s="18" t="s">
        <v>98</v>
      </c>
      <c r="I53" s="19" t="str">
        <f>+VLOOKUP(M53,Data1!$A$2:$F$95,6,0)</f>
        <v>DB5 S-50 UV</v>
      </c>
      <c r="J53" s="25">
        <f>+VLOOKUP(M53,Data1!$A$2:$C$95,2,0)</f>
        <v>1118</v>
      </c>
      <c r="K53" s="20">
        <f>+VLOOKUP(M53,Data1!$A$2:$C$95,3,0)</f>
        <v>508.72658999999999</v>
      </c>
      <c r="L53" s="42">
        <f>VLOOKUP(M53,Data2!$A$2:$B$106,2,0)</f>
        <v>42451</v>
      </c>
      <c r="M53" s="116" t="s">
        <v>18</v>
      </c>
      <c r="N53" s="19" t="s">
        <v>74</v>
      </c>
    </row>
    <row r="54" spans="1:15" ht="20.100000000000001" customHeight="1" x14ac:dyDescent="0.25">
      <c r="A54" s="28">
        <v>20131373237</v>
      </c>
      <c r="B54" s="29">
        <v>2015</v>
      </c>
      <c r="C54" s="12">
        <v>9</v>
      </c>
      <c r="D54" s="13">
        <v>3</v>
      </c>
      <c r="E54" s="16" t="s">
        <v>100</v>
      </c>
      <c r="F54" s="17" t="str">
        <f>+VLOOKUP(M54,Data1!$A$2:$E$95,4,0)</f>
        <v>BUENO JUAN</v>
      </c>
      <c r="G54" s="18">
        <v>0</v>
      </c>
      <c r="H54" s="18">
        <v>0</v>
      </c>
      <c r="I54" s="19" t="str">
        <f>+VLOOKUP(M54,Data1!$A$2:$F$95,6,0)</f>
        <v>GLP</v>
      </c>
      <c r="J54" s="23">
        <f>+VLOOKUP(M54,Data1!$A$2:$C$95,2,0)</f>
        <v>1058</v>
      </c>
      <c r="K54" s="34">
        <f>+VLOOKUP(M54,Data1!$A$2:$C$95,3,0)</f>
        <v>329.94606999999996</v>
      </c>
      <c r="L54" s="42">
        <f>VLOOKUP(M54,Data2!$A$2:$B$106,2,0)</f>
        <v>42518</v>
      </c>
      <c r="M54" s="116" t="s">
        <v>72</v>
      </c>
      <c r="N54" s="19" t="s">
        <v>74</v>
      </c>
    </row>
    <row r="55" spans="1:15" ht="20.100000000000001" customHeight="1" x14ac:dyDescent="0.25">
      <c r="A55" s="28">
        <v>20131373237</v>
      </c>
      <c r="B55" s="29">
        <v>2015</v>
      </c>
      <c r="C55" s="12">
        <v>9</v>
      </c>
      <c r="D55" s="13">
        <v>3</v>
      </c>
      <c r="E55" s="16" t="s">
        <v>100</v>
      </c>
      <c r="F55" s="17" t="str">
        <f>+VLOOKUP(M55,Data1!$A$2:$E$95,4,0)</f>
        <v>ZAGACETA JORGE</v>
      </c>
      <c r="G55" s="18">
        <v>0</v>
      </c>
      <c r="H55" s="18">
        <v>0</v>
      </c>
      <c r="I55" s="19" t="str">
        <f>+VLOOKUP(M55,Data1!$A$2:$F$95,6,0)</f>
        <v>GLP</v>
      </c>
      <c r="J55" s="23">
        <f>+VLOOKUP(M55,Data1!$A$2:$C$95,2,0)</f>
        <v>284</v>
      </c>
      <c r="K55" s="34">
        <f>+VLOOKUP(M55,Data1!$A$2:$C$95,3,0)</f>
        <v>128.1</v>
      </c>
      <c r="L55" s="42">
        <f>VLOOKUP(M55,Data2!$A$2:$B$106,2,0)</f>
        <v>42518</v>
      </c>
      <c r="M55" s="116" t="s">
        <v>73</v>
      </c>
      <c r="N55" s="19" t="s">
        <v>74</v>
      </c>
    </row>
    <row r="56" spans="1:15" ht="25.5" x14ac:dyDescent="0.25">
      <c r="A56" s="28">
        <v>20131373237</v>
      </c>
      <c r="B56" s="29">
        <v>2015</v>
      </c>
      <c r="C56" s="12">
        <v>9</v>
      </c>
      <c r="D56" s="13"/>
      <c r="E56" s="16" t="s">
        <v>100</v>
      </c>
      <c r="F56" s="17" t="str">
        <f>+VLOOKUP(M56,Data1!$A$2:$E$95,4,0)</f>
        <v>CASANOVA ROLANDO</v>
      </c>
      <c r="G56" s="18">
        <v>0</v>
      </c>
      <c r="H56" s="18">
        <v>0</v>
      </c>
      <c r="I56" s="19" t="str">
        <f>+VLOOKUP(M56,Data1!$A$2:$F$95,6,0)</f>
        <v>GLP</v>
      </c>
      <c r="J56" s="23">
        <f>+VLOOKUP(M56,Data1!$A$2:$C$95,2,0)</f>
        <v>1124</v>
      </c>
      <c r="K56" s="34">
        <f>+VLOOKUP(M56,Data1!$A$2:$C$95,3,0)</f>
        <v>332.27709999999996</v>
      </c>
      <c r="L56" s="42">
        <f>VLOOKUP(M56,Data2!$A$2:$B$106,2,0)</f>
        <v>42518</v>
      </c>
      <c r="M56" s="116" t="s">
        <v>144</v>
      </c>
      <c r="N56" s="19" t="s">
        <v>272</v>
      </c>
    </row>
    <row r="57" spans="1:15" ht="25.5" x14ac:dyDescent="0.25">
      <c r="A57" s="28">
        <v>20131373237</v>
      </c>
      <c r="B57" s="29">
        <v>2015</v>
      </c>
      <c r="C57" s="12">
        <v>9</v>
      </c>
      <c r="D57" s="13">
        <v>3</v>
      </c>
      <c r="E57" s="16" t="s">
        <v>100</v>
      </c>
      <c r="F57" s="17" t="str">
        <f>+VLOOKUP(M57,Data1!$A$2:$E$95,4,0)</f>
        <v>CASANOVA ROLANDO</v>
      </c>
      <c r="G57" s="18">
        <v>0</v>
      </c>
      <c r="H57" s="18">
        <v>0</v>
      </c>
      <c r="I57" s="19" t="str">
        <f>+VLOOKUP(M57,Data1!$A$2:$F$95,6,0)</f>
        <v>GASOHOL 90 PLUS</v>
      </c>
      <c r="J57" s="21">
        <f>+VLOOKUP(M57,Data1!$A$2:$C$95,2,0)</f>
        <v>243</v>
      </c>
      <c r="K57" s="20">
        <f>+VLOOKUP(M57,Data1!$A$2:$C$95,3,0)</f>
        <v>296.03974999999997</v>
      </c>
      <c r="L57" s="42">
        <f>VLOOKUP(M57,Data2!$A$2:$B$106,2,0)</f>
        <v>42518</v>
      </c>
      <c r="M57" s="116" t="s">
        <v>111</v>
      </c>
      <c r="N57" s="19" t="s">
        <v>273</v>
      </c>
    </row>
    <row r="58" spans="1:15" ht="63.75" customHeight="1" x14ac:dyDescent="0.25">
      <c r="A58" s="28">
        <v>20131373237</v>
      </c>
      <c r="B58" s="29">
        <v>2015</v>
      </c>
      <c r="C58" s="12">
        <v>9</v>
      </c>
      <c r="D58" s="13">
        <v>1</v>
      </c>
      <c r="E58" s="16" t="s">
        <v>100</v>
      </c>
      <c r="F58" s="17" t="str">
        <f>+VLOOKUP(M58,Data1!$A$2:$E$95,4,0)</f>
        <v>ANGULO LIZARDO</v>
      </c>
      <c r="G58" s="18" t="s">
        <v>239</v>
      </c>
      <c r="H58" s="18" t="s">
        <v>238</v>
      </c>
      <c r="I58" s="19" t="str">
        <f>+VLOOKUP(M58,Data1!$A$2:$F$95,6,0)</f>
        <v>GASOHOL 97 PLUS</v>
      </c>
      <c r="J58" s="21">
        <f>+VLOOKUP(M58,Data1!$A$2:$C$95,2,0)</f>
        <v>804</v>
      </c>
      <c r="K58" s="20">
        <f>+VLOOKUP(M58,Data1!$A$2:$C$95,3,0)</f>
        <v>1069.6105</v>
      </c>
      <c r="L58" s="42">
        <f>VLOOKUP(M58,Data2!$A$2:$B$106,2,0)</f>
        <v>42518</v>
      </c>
      <c r="M58" s="116" t="s">
        <v>12</v>
      </c>
      <c r="N58" s="19" t="s">
        <v>274</v>
      </c>
    </row>
    <row r="59" spans="1:15" ht="20.100000000000001" customHeight="1" x14ac:dyDescent="0.25">
      <c r="A59" s="28">
        <v>20131373237</v>
      </c>
      <c r="B59" s="29">
        <v>2015</v>
      </c>
      <c r="C59" s="12">
        <v>9</v>
      </c>
      <c r="D59" s="13">
        <v>4</v>
      </c>
      <c r="E59" s="16" t="s">
        <v>96</v>
      </c>
      <c r="F59" s="17" t="str">
        <f>+VLOOKUP(M59,Data1!$A$2:$E$95,4,0)</f>
        <v>NIGRO PEPE</v>
      </c>
      <c r="G59" s="18">
        <v>0</v>
      </c>
      <c r="H59" s="18">
        <v>0</v>
      </c>
      <c r="I59" s="16" t="str">
        <f>+VLOOKUP(M59,Data1!$A$2:$F$95,6,0)</f>
        <v>DB5 S-50 UV</v>
      </c>
      <c r="J59" s="21">
        <f>+VLOOKUP(M59,Data1!$A$2:$C$95,2,0)</f>
        <v>903</v>
      </c>
      <c r="K59" s="24">
        <f>+VLOOKUP(M59,Data1!$A$2:$C$95,3,0)</f>
        <v>527.05907999999999</v>
      </c>
      <c r="L59" s="42">
        <f>VLOOKUP(M59,Data2!$A$2:$B$106,2,0)</f>
        <v>42373</v>
      </c>
      <c r="M59" s="116" t="s">
        <v>40</v>
      </c>
      <c r="N59" s="19" t="s">
        <v>108</v>
      </c>
    </row>
    <row r="60" spans="1:15" ht="20.100000000000001" customHeight="1" x14ac:dyDescent="0.25">
      <c r="A60" s="28">
        <v>20131373237</v>
      </c>
      <c r="B60" s="29">
        <v>2015</v>
      </c>
      <c r="C60" s="12">
        <v>9</v>
      </c>
      <c r="D60" s="13">
        <v>4</v>
      </c>
      <c r="E60" s="16" t="s">
        <v>96</v>
      </c>
      <c r="F60" s="17" t="str">
        <f>+VLOOKUP(M60,Data1!$A$2:$E$95,4,0)</f>
        <v>VEGA JUAN</v>
      </c>
      <c r="G60" s="18">
        <v>0</v>
      </c>
      <c r="H60" s="18">
        <v>0</v>
      </c>
      <c r="I60" s="16" t="str">
        <f>+VLOOKUP(M60,Data1!$A$2:$F$95,6,0)</f>
        <v>DB5 S-50 UV</v>
      </c>
      <c r="J60" s="21">
        <f>+VLOOKUP(M60,Data1!$A$2:$C$95,2,0)</f>
        <v>1021</v>
      </c>
      <c r="K60" s="20">
        <f>+VLOOKUP(M60,Data1!$A$2:$C$95,3,0)</f>
        <v>430.69673</v>
      </c>
      <c r="L60" s="42">
        <f>VLOOKUP(M60,Data2!$A$2:$B$106,2,0)</f>
        <v>42373</v>
      </c>
      <c r="M60" s="116" t="s">
        <v>32</v>
      </c>
      <c r="N60" s="19" t="s">
        <v>108</v>
      </c>
    </row>
    <row r="61" spans="1:15" x14ac:dyDescent="0.25">
      <c r="A61" s="28">
        <v>20131373237</v>
      </c>
      <c r="B61" s="29">
        <v>2015</v>
      </c>
      <c r="C61" s="12">
        <v>9</v>
      </c>
      <c r="D61" s="13">
        <v>4</v>
      </c>
      <c r="E61" s="16" t="s">
        <v>93</v>
      </c>
      <c r="F61" s="17" t="str">
        <f>+VLOOKUP(M61,Data1!$A$2:$E$95,4,0)</f>
        <v>CUEVA ALEJANDRO</v>
      </c>
      <c r="G61" s="18">
        <v>0</v>
      </c>
      <c r="H61" s="18">
        <v>0</v>
      </c>
      <c r="I61" s="16" t="str">
        <f>+VLOOKUP(M61,Data1!$A$2:$F$95,6,0)</f>
        <v>DB5 S-50 UV</v>
      </c>
      <c r="J61" s="21">
        <f>+VLOOKUP(M61,Data1!$A$2:$C$95,2,0)</f>
        <v>851</v>
      </c>
      <c r="K61" s="24">
        <f>+VLOOKUP(M61,Data1!$A$2:$C$95,3,0)</f>
        <v>325.41199</v>
      </c>
      <c r="L61" s="42">
        <f>VLOOKUP(M61,Data2!$A$2:$B$106,2,0)</f>
        <v>42383</v>
      </c>
      <c r="M61" s="116" t="s">
        <v>21</v>
      </c>
      <c r="N61" s="19" t="s">
        <v>319</v>
      </c>
    </row>
    <row r="62" spans="1:15" ht="20.100000000000001" customHeight="1" x14ac:dyDescent="0.25">
      <c r="A62" s="28">
        <v>20131373237</v>
      </c>
      <c r="B62" s="29">
        <v>2015</v>
      </c>
      <c r="C62" s="12">
        <v>9</v>
      </c>
      <c r="D62" s="13">
        <v>4</v>
      </c>
      <c r="E62" s="16" t="s">
        <v>93</v>
      </c>
      <c r="F62" s="17" t="str">
        <f>+VLOOKUP(M62,Data1!$A$2:$E$95,4,0)</f>
        <v>ALVADADO RICARDO</v>
      </c>
      <c r="G62" s="18">
        <v>0</v>
      </c>
      <c r="H62" s="18">
        <v>0</v>
      </c>
      <c r="I62" s="19" t="str">
        <f>+VLOOKUP(M62,Data1!$A$2:$F$95,6,0)</f>
        <v>DB5 S-50 UV</v>
      </c>
      <c r="J62" s="21">
        <f>+VLOOKUP(M62,Data1!$A$2:$C$95,2,0)</f>
        <v>1587</v>
      </c>
      <c r="K62" s="20">
        <f>+VLOOKUP(M62,Data1!$A$2:$C$95,3,0)</f>
        <v>506.97444999999999</v>
      </c>
      <c r="L62" s="42">
        <f>VLOOKUP(M62,Data2!$A$2:$B$106,2,0)</f>
        <v>42383</v>
      </c>
      <c r="M62" s="116" t="s">
        <v>46</v>
      </c>
      <c r="N62" s="19" t="s">
        <v>320</v>
      </c>
    </row>
    <row r="63" spans="1:15" ht="25.5" x14ac:dyDescent="0.25">
      <c r="A63" s="28">
        <v>20131373237</v>
      </c>
      <c r="B63" s="29">
        <v>2015</v>
      </c>
      <c r="C63" s="12">
        <v>9</v>
      </c>
      <c r="D63" s="13">
        <v>4</v>
      </c>
      <c r="E63" s="16" t="s">
        <v>93</v>
      </c>
      <c r="F63" s="17" t="str">
        <f>+VLOOKUP(M63,Data1!$A$2:$E$95,4,0)</f>
        <v>GARCIA AQUILINO</v>
      </c>
      <c r="G63" s="18">
        <v>0</v>
      </c>
      <c r="H63" s="18">
        <v>0</v>
      </c>
      <c r="I63" s="16" t="str">
        <f>+VLOOKUP(M63,Data1!$A$2:$F$95,6,0)</f>
        <v>DB5 S-50 UV</v>
      </c>
      <c r="J63" s="21">
        <f>+VLOOKUP(M63,Data1!$A$2:$C$95,2,0)</f>
        <v>1455</v>
      </c>
      <c r="K63" s="24">
        <f>+VLOOKUP(M63,Data1!$A$2:$C$95,3,0)</f>
        <v>517.87908999999991</v>
      </c>
      <c r="L63" s="42">
        <f>VLOOKUP(M63,Data2!$A$2:$B$106,2,0)</f>
        <v>42373</v>
      </c>
      <c r="M63" s="116" t="s">
        <v>65</v>
      </c>
      <c r="N63" s="19" t="s">
        <v>321</v>
      </c>
    </row>
    <row r="64" spans="1:15" ht="20.100000000000001" customHeight="1" x14ac:dyDescent="0.25">
      <c r="A64" s="28">
        <v>20131373237</v>
      </c>
      <c r="B64" s="29">
        <v>2015</v>
      </c>
      <c r="C64" s="12">
        <v>9</v>
      </c>
      <c r="D64" s="13">
        <v>4</v>
      </c>
      <c r="E64" s="16" t="s">
        <v>93</v>
      </c>
      <c r="F64" s="17" t="str">
        <f>+VLOOKUP(M64,Data1!$A$2:$E$95,4,0)</f>
        <v>ARANA JORGE</v>
      </c>
      <c r="G64" s="18">
        <v>0</v>
      </c>
      <c r="H64" s="18">
        <v>0</v>
      </c>
      <c r="I64" s="19" t="str">
        <f>+VLOOKUP(M64,Data1!$A$2:$F$95,6,0)</f>
        <v>DB5 S-50 UV</v>
      </c>
      <c r="J64" s="21">
        <f>+VLOOKUP(M64,Data1!$A$2:$C$95,2,0)</f>
        <v>1075</v>
      </c>
      <c r="K64" s="24">
        <f>+VLOOKUP(M64,Data1!$A$2:$C$95,3,0)</f>
        <v>397.41181000000006</v>
      </c>
      <c r="L64" s="42">
        <f>VLOOKUP(M64,Data2!$A$2:$B$106,2,0)</f>
        <v>42373</v>
      </c>
      <c r="M64" s="116" t="s">
        <v>49</v>
      </c>
      <c r="N64" s="19" t="s">
        <v>75</v>
      </c>
    </row>
    <row r="65" spans="1:14" ht="20.100000000000001" customHeight="1" x14ac:dyDescent="0.25">
      <c r="A65" s="28">
        <v>20131373237</v>
      </c>
      <c r="B65" s="29">
        <v>2015</v>
      </c>
      <c r="C65" s="12">
        <v>9</v>
      </c>
      <c r="D65" s="13">
        <v>3</v>
      </c>
      <c r="E65" s="16" t="s">
        <v>93</v>
      </c>
      <c r="F65" s="17" t="str">
        <f>+VLOOKUP(M65,Data1!$A$2:$E$95,4,0)</f>
        <v>EDWAR LEIVA</v>
      </c>
      <c r="G65" s="18">
        <v>0</v>
      </c>
      <c r="H65" s="18">
        <v>0</v>
      </c>
      <c r="I65" s="19" t="str">
        <f>+VLOOKUP(M65,Data1!$A$2:$F$95,6,0)</f>
        <v>DB5 S-50 UV</v>
      </c>
      <c r="J65" s="25">
        <f>+VLOOKUP(M65,Data1!$A$2:$C$95,2,0)</f>
        <v>1376</v>
      </c>
      <c r="K65" s="20">
        <f>+VLOOKUP(M65,Data1!$A$2:$C$95,3,0)</f>
        <v>516.22829000000002</v>
      </c>
      <c r="L65" s="42">
        <f>VLOOKUP(M65,Data2!$A$2:$B$106,2,0)</f>
        <v>42383</v>
      </c>
      <c r="M65" s="116" t="s">
        <v>45</v>
      </c>
      <c r="N65" s="19" t="s">
        <v>74</v>
      </c>
    </row>
    <row r="66" spans="1:14" ht="38.25" customHeight="1" x14ac:dyDescent="0.25">
      <c r="A66" s="28">
        <v>20131373237</v>
      </c>
      <c r="B66" s="29">
        <v>2015</v>
      </c>
      <c r="C66" s="12">
        <v>9</v>
      </c>
      <c r="D66" s="13">
        <v>3</v>
      </c>
      <c r="E66" s="16" t="s">
        <v>93</v>
      </c>
      <c r="F66" s="17" t="str">
        <f>+VLOOKUP(M66,Data1!$A$2:$E$95,4,0)</f>
        <v>ELERA JUAN</v>
      </c>
      <c r="G66" s="18" t="s">
        <v>231</v>
      </c>
      <c r="H66" s="18" t="s">
        <v>230</v>
      </c>
      <c r="I66" s="19" t="str">
        <f>+VLOOKUP(M66,Data1!$A$2:$F$95,6,0)</f>
        <v>DB5 S-50 UV</v>
      </c>
      <c r="J66" s="25">
        <f>+VLOOKUP(M66,Data1!$A$2:$C$95,2,0)</f>
        <v>1697</v>
      </c>
      <c r="K66" s="20">
        <f>+VLOOKUP(M66,Data1!$A$2:$C$95,3,0)</f>
        <v>662.05574000000001</v>
      </c>
      <c r="L66" s="42">
        <f>VLOOKUP(M66,Data2!$A$2:$B$106,2,0)</f>
        <v>42383</v>
      </c>
      <c r="M66" s="116" t="s">
        <v>33</v>
      </c>
      <c r="N66" s="19" t="s">
        <v>74</v>
      </c>
    </row>
    <row r="67" spans="1:14" ht="25.5" x14ac:dyDescent="0.25">
      <c r="A67" s="28">
        <v>20131373237</v>
      </c>
      <c r="B67" s="29">
        <v>2015</v>
      </c>
      <c r="C67" s="12">
        <v>9</v>
      </c>
      <c r="D67" s="13">
        <v>3</v>
      </c>
      <c r="E67" s="16" t="s">
        <v>93</v>
      </c>
      <c r="F67" s="17" t="str">
        <f>+VLOOKUP(M67,Data1!$A$2:$E$95,4,0)</f>
        <v>BAILON ALEJANDRO</v>
      </c>
      <c r="G67" s="18">
        <v>0</v>
      </c>
      <c r="H67" s="18">
        <v>0</v>
      </c>
      <c r="I67" s="19" t="str">
        <f>+VLOOKUP(M67,Data1!$A$2:$F$95,6,0)</f>
        <v>DB5 S-50 UV</v>
      </c>
      <c r="J67" s="25">
        <f>+VLOOKUP(M67,Data1!$A$2:$C$95,2,0)</f>
        <v>1656</v>
      </c>
      <c r="K67" s="20">
        <f>+VLOOKUP(M67,Data1!$A$2:$C$95,3,0)</f>
        <v>449.96797000000004</v>
      </c>
      <c r="L67" s="42">
        <f>VLOOKUP(M67,Data2!$A$2:$B$106,2,0)</f>
        <v>42383</v>
      </c>
      <c r="M67" s="116" t="s">
        <v>11</v>
      </c>
      <c r="N67" s="19" t="s">
        <v>323</v>
      </c>
    </row>
    <row r="68" spans="1:14" x14ac:dyDescent="0.25">
      <c r="A68" s="28">
        <v>20131373237</v>
      </c>
      <c r="B68" s="29">
        <v>2015</v>
      </c>
      <c r="C68" s="12">
        <v>9</v>
      </c>
      <c r="D68" s="13">
        <v>1</v>
      </c>
      <c r="E68" s="16" t="s">
        <v>93</v>
      </c>
      <c r="F68" s="17" t="str">
        <f>+VLOOKUP(M68,Data1!$A$2:$E$95,4,0)</f>
        <v>INGARUCA FELIX</v>
      </c>
      <c r="G68" s="18">
        <v>0</v>
      </c>
      <c r="H68" s="18">
        <v>0</v>
      </c>
      <c r="I68" s="19" t="str">
        <f>+VLOOKUP(M68,Data1!$A$2:$F$95,6,0)</f>
        <v>DB5 S-50 UV</v>
      </c>
      <c r="J68" s="25">
        <f>+VLOOKUP(M68,Data1!$A$2:$C$95,2,0)</f>
        <v>2195</v>
      </c>
      <c r="K68" s="20">
        <f>+VLOOKUP(M68,Data1!$A$2:$C$95,3,0)</f>
        <v>603.97203999999999</v>
      </c>
      <c r="L68" s="42">
        <f>VLOOKUP(M68,Data2!$A$2:$B$106,2,0)</f>
        <v>42383</v>
      </c>
      <c r="M68" s="116" t="s">
        <v>7</v>
      </c>
      <c r="N68" s="19" t="s">
        <v>281</v>
      </c>
    </row>
    <row r="69" spans="1:14" ht="20.100000000000001" customHeight="1" x14ac:dyDescent="0.25">
      <c r="A69" s="28">
        <v>20131373237</v>
      </c>
      <c r="B69" s="29">
        <v>2015</v>
      </c>
      <c r="C69" s="12">
        <v>9</v>
      </c>
      <c r="D69" s="13">
        <v>4</v>
      </c>
      <c r="E69" s="16" t="s">
        <v>93</v>
      </c>
      <c r="F69" s="17" t="str">
        <f>+VLOOKUP(M69,Data1!$A$2:$E$95,4,0)</f>
        <v>TORRES JULIO</v>
      </c>
      <c r="G69" s="18">
        <v>0</v>
      </c>
      <c r="H69" s="18">
        <v>0</v>
      </c>
      <c r="I69" s="16" t="str">
        <f>+VLOOKUP(M69,Data1!$A$2:$F$95,6,0)</f>
        <v>DB5 S-50 UV</v>
      </c>
      <c r="J69" s="21">
        <f>+VLOOKUP(M69,Data1!$A$2:$C$95,2,0)</f>
        <v>683</v>
      </c>
      <c r="K69" s="24">
        <f>+VLOOKUP(M69,Data1!$A$2:$C$95,3,0)</f>
        <v>294.47167000000002</v>
      </c>
      <c r="L69" s="42">
        <f>VLOOKUP(M69,Data2!$A$2:$B$106,2,0)</f>
        <v>42383</v>
      </c>
      <c r="M69" s="116" t="s">
        <v>37</v>
      </c>
      <c r="N69" s="19" t="s">
        <v>108</v>
      </c>
    </row>
    <row r="70" spans="1:14" x14ac:dyDescent="0.25">
      <c r="A70" s="28">
        <v>20131373237</v>
      </c>
      <c r="B70" s="29">
        <v>2015</v>
      </c>
      <c r="C70" s="12">
        <v>9</v>
      </c>
      <c r="D70" s="13">
        <v>4</v>
      </c>
      <c r="E70" s="16" t="s">
        <v>93</v>
      </c>
      <c r="F70" s="17" t="str">
        <f>+VLOOKUP(M70,Data1!$A$2:$E$95,4,0)</f>
        <v>BELSUZARRI MARCIAL</v>
      </c>
      <c r="G70" s="18">
        <v>0</v>
      </c>
      <c r="H70" s="18">
        <v>0</v>
      </c>
      <c r="I70" s="19" t="str">
        <f>+VLOOKUP(M70,Data1!$A$2:$F$95,6,0)</f>
        <v>DB5 S-50 UV</v>
      </c>
      <c r="J70" s="21">
        <f>+VLOOKUP(M70,Data1!$A$2:$C$95,2,0)</f>
        <v>1740</v>
      </c>
      <c r="K70" s="20">
        <f>+VLOOKUP(M70,Data1!$A$2:$C$95,3,0)</f>
        <v>430.54928000000001</v>
      </c>
      <c r="L70" s="42">
        <f>VLOOKUP(M70,Data2!$A$2:$B$106,2,0)</f>
        <v>42383</v>
      </c>
      <c r="M70" s="116" t="s">
        <v>54</v>
      </c>
      <c r="N70" s="19" t="s">
        <v>317</v>
      </c>
    </row>
    <row r="71" spans="1:14" ht="20.100000000000001" customHeight="1" x14ac:dyDescent="0.25">
      <c r="A71" s="28">
        <v>20131373237</v>
      </c>
      <c r="B71" s="29">
        <v>2015</v>
      </c>
      <c r="C71" s="12">
        <v>9</v>
      </c>
      <c r="D71" s="13">
        <v>4</v>
      </c>
      <c r="E71" s="16" t="s">
        <v>93</v>
      </c>
      <c r="F71" s="17" t="str">
        <f>+VLOOKUP(M71,Data1!$A$2:$E$95,4,0)</f>
        <v>PAICO FIDEL</v>
      </c>
      <c r="G71" s="18">
        <v>0</v>
      </c>
      <c r="H71" s="18">
        <v>0</v>
      </c>
      <c r="I71" s="19" t="str">
        <f>+VLOOKUP(M71,Data1!$A$2:$F$95,6,0)</f>
        <v>DB5 S-50 UV</v>
      </c>
      <c r="J71" s="41">
        <f>+VLOOKUP(M71,Data1!$A$2:$C$95,2,0)</f>
        <v>1052</v>
      </c>
      <c r="K71" s="20">
        <f>+VLOOKUP(M71,Data1!$A$2:$C$95,3,0)</f>
        <v>380.14032999999995</v>
      </c>
      <c r="L71" s="42">
        <f>VLOOKUP(M71,Data2!$A$2:$B$106,2,0)</f>
        <v>42383</v>
      </c>
      <c r="M71" s="116" t="s">
        <v>60</v>
      </c>
      <c r="N71" s="19" t="s">
        <v>75</v>
      </c>
    </row>
    <row r="72" spans="1:14" ht="25.5" x14ac:dyDescent="0.25">
      <c r="A72" s="28">
        <v>20131373237</v>
      </c>
      <c r="B72" s="29">
        <v>2015</v>
      </c>
      <c r="C72" s="12">
        <v>9</v>
      </c>
      <c r="D72" s="13">
        <v>3</v>
      </c>
      <c r="E72" s="67" t="s">
        <v>93</v>
      </c>
      <c r="F72" s="33" t="str">
        <f>+VLOOKUP(M72,Data1!$A$2:$E$95,4,0)</f>
        <v>GARCIA JHONY</v>
      </c>
      <c r="G72" s="18" t="s">
        <v>256</v>
      </c>
      <c r="H72" s="18" t="s">
        <v>104</v>
      </c>
      <c r="I72" s="32" t="str">
        <f>+VLOOKUP(M72,Data1!$A$2:$F$95,6,0)</f>
        <v>GASOHOL 97 PLUS</v>
      </c>
      <c r="J72" s="23">
        <f>+VLOOKUP(M72,Data1!$A$2:$C$95,2,0)</f>
        <v>786</v>
      </c>
      <c r="K72" s="24">
        <f>+VLOOKUP(M72,Data1!$A$2:$C$95,3,0)</f>
        <v>695.61749999999995</v>
      </c>
      <c r="L72" s="42">
        <f>VLOOKUP(M72,Data2!$A$2:$B$106,2,0)</f>
        <v>42414</v>
      </c>
      <c r="M72" s="116" t="s">
        <v>52</v>
      </c>
      <c r="N72" s="32" t="s">
        <v>324</v>
      </c>
    </row>
    <row r="73" spans="1:14" ht="76.5" customHeight="1" x14ac:dyDescent="0.25">
      <c r="A73" s="28">
        <v>20131373237</v>
      </c>
      <c r="B73" s="29">
        <v>2015</v>
      </c>
      <c r="C73" s="12">
        <v>9</v>
      </c>
      <c r="D73" s="13">
        <v>4</v>
      </c>
      <c r="E73" s="16" t="s">
        <v>93</v>
      </c>
      <c r="F73" s="17" t="str">
        <f>+VLOOKUP(M73,Data1!$A$2:$E$95,4,0)</f>
        <v>SIERRA ALEJANDRO</v>
      </c>
      <c r="G73" s="18" t="s">
        <v>232</v>
      </c>
      <c r="H73" s="18" t="s">
        <v>233</v>
      </c>
      <c r="I73" s="16" t="str">
        <f>+VLOOKUP(M73,Data1!$A$2:$F$95,6,0)</f>
        <v>DB5 S-50 UV</v>
      </c>
      <c r="J73" s="21">
        <f>+VLOOKUP(M73,Data1!$A$2:$C$95,2,0)</f>
        <v>290</v>
      </c>
      <c r="K73" s="20">
        <f>+VLOOKUP(M73,Data1!$A$2:$C$95,3,0)</f>
        <v>188.24677000000003</v>
      </c>
      <c r="L73" s="42">
        <f>VLOOKUP(M73,Data2!$A$2:$B$106,2,0)</f>
        <v>42427</v>
      </c>
      <c r="M73" s="116" t="s">
        <v>8</v>
      </c>
      <c r="N73" s="19" t="s">
        <v>75</v>
      </c>
    </row>
    <row r="74" spans="1:14" x14ac:dyDescent="0.25">
      <c r="A74" s="28">
        <v>20131373237</v>
      </c>
      <c r="B74" s="29">
        <v>2015</v>
      </c>
      <c r="C74" s="12">
        <v>9</v>
      </c>
      <c r="D74" s="13">
        <v>3</v>
      </c>
      <c r="E74" s="16" t="s">
        <v>93</v>
      </c>
      <c r="F74" s="17" t="str">
        <f>+VLOOKUP(M74,Data1!$A$2:$E$95,4,0)</f>
        <v>DAVILA RAUL</v>
      </c>
      <c r="G74" s="18">
        <v>0</v>
      </c>
      <c r="H74" s="18">
        <v>0</v>
      </c>
      <c r="I74" s="16" t="str">
        <f>+VLOOKUP(M74,Data1!$A$2:$F$95,6,0)</f>
        <v>DB5 S-50 UV</v>
      </c>
      <c r="J74" s="21">
        <f>+VLOOKUP(M74,Data1!$A$2:$C$95,2,0)</f>
        <v>1026</v>
      </c>
      <c r="K74" s="24">
        <f>+VLOOKUP(M74,Data1!$A$2:$C$95,3,0)</f>
        <v>505.56477000000007</v>
      </c>
      <c r="L74" s="42">
        <f>VLOOKUP(M74,Data2!$A$2:$B$106,2,0)</f>
        <v>42695</v>
      </c>
      <c r="M74" s="116" t="s">
        <v>63</v>
      </c>
      <c r="N74" s="15" t="s">
        <v>282</v>
      </c>
    </row>
    <row r="75" spans="1:14" ht="25.5" x14ac:dyDescent="0.25">
      <c r="A75" s="28">
        <v>20131373237</v>
      </c>
      <c r="B75" s="29">
        <v>2015</v>
      </c>
      <c r="C75" s="12">
        <v>9</v>
      </c>
      <c r="D75" s="13">
        <v>3</v>
      </c>
      <c r="E75" s="16" t="s">
        <v>93</v>
      </c>
      <c r="F75" s="35" t="str">
        <f>+VLOOKUP(M75,Data1!$A$2:$E$95,4,0)</f>
        <v>CRUZ TOMAS</v>
      </c>
      <c r="G75" s="18">
        <v>0</v>
      </c>
      <c r="H75" s="18">
        <v>0</v>
      </c>
      <c r="I75" s="19" t="str">
        <f>+VLOOKUP(M75,Data1!$A$2:$F$95,6,0)</f>
        <v>DB5 S-50 UV</v>
      </c>
      <c r="J75" s="25">
        <f>+VLOOKUP(M75,Data1!$A$2:$C$95,2,0)</f>
        <v>1921</v>
      </c>
      <c r="K75" s="36">
        <f>+VLOOKUP(M75,Data1!$A$2:$C$95,3,0)</f>
        <v>660.16085999999996</v>
      </c>
      <c r="L75" s="42">
        <f>VLOOKUP(M75,Data2!$A$2:$B$106,2,0)</f>
        <v>42695</v>
      </c>
      <c r="M75" s="116" t="s">
        <v>35</v>
      </c>
      <c r="N75" s="19" t="s">
        <v>325</v>
      </c>
    </row>
    <row r="76" spans="1:14" ht="51" customHeight="1" x14ac:dyDescent="0.25">
      <c r="A76" s="28">
        <v>20131373237</v>
      </c>
      <c r="B76" s="29">
        <v>2015</v>
      </c>
      <c r="C76" s="12">
        <v>9</v>
      </c>
      <c r="D76" s="13">
        <v>4</v>
      </c>
      <c r="E76" s="16" t="s">
        <v>92</v>
      </c>
      <c r="F76" s="17" t="str">
        <f>+VLOOKUP(M76,Data1!$A$2:$E$95,4,0)</f>
        <v>ROJAS LEONARDO</v>
      </c>
      <c r="G76" s="18" t="s">
        <v>235</v>
      </c>
      <c r="H76" s="18" t="s">
        <v>234</v>
      </c>
      <c r="I76" s="16" t="str">
        <f>+VLOOKUP(M76,Data1!$A$2:$F$95,6,0)</f>
        <v>DB5 S-50 UV</v>
      </c>
      <c r="J76" s="25">
        <f>+VLOOKUP(M76,Data1!$A$2:$C$95,2,0)</f>
        <v>2151</v>
      </c>
      <c r="K76" s="20">
        <f>+VLOOKUP(M76,Data1!$A$2:$C$95,3,0)</f>
        <v>719.48267999999996</v>
      </c>
      <c r="L76" s="42">
        <f>VLOOKUP(M76,Data2!$A$2:$B$106,2,0)</f>
        <v>42695</v>
      </c>
      <c r="M76" s="118" t="s">
        <v>36</v>
      </c>
      <c r="N76" s="19" t="s">
        <v>326</v>
      </c>
    </row>
    <row r="77" spans="1:14" ht="25.5" x14ac:dyDescent="0.25">
      <c r="A77" s="28">
        <v>20131373237</v>
      </c>
      <c r="B77" s="29">
        <v>2015</v>
      </c>
      <c r="C77" s="12">
        <v>9</v>
      </c>
      <c r="D77" s="13">
        <v>3</v>
      </c>
      <c r="E77" s="16" t="s">
        <v>93</v>
      </c>
      <c r="F77" s="17" t="str">
        <f>+VLOOKUP(M77,Data1!$A$2:$E$95,4,0)</f>
        <v>SANTILLAN RODULIO</v>
      </c>
      <c r="G77" s="18">
        <v>0</v>
      </c>
      <c r="H77" s="18">
        <v>0</v>
      </c>
      <c r="I77" s="19" t="str">
        <f>+VLOOKUP(M77,Data1!$A$2:$F$95,6,0)</f>
        <v>DB5 S-50 UV</v>
      </c>
      <c r="J77" s="21">
        <f>+VLOOKUP(M77,Data1!$A$2:$C$95,2,0)</f>
        <v>1272</v>
      </c>
      <c r="K77" s="20">
        <f>+VLOOKUP(M77,Data1!$A$2:$C$95,3,0)</f>
        <v>556.40478999999993</v>
      </c>
      <c r="L77" s="42">
        <f>VLOOKUP(M77,Data2!$A$2:$B$106,2,0)</f>
        <v>42695</v>
      </c>
      <c r="M77" s="116" t="s">
        <v>61</v>
      </c>
      <c r="N77" s="19" t="s">
        <v>327</v>
      </c>
    </row>
    <row r="78" spans="1:14" ht="25.5" x14ac:dyDescent="0.25">
      <c r="A78" s="28">
        <v>20131373237</v>
      </c>
      <c r="B78" s="29">
        <v>2015</v>
      </c>
      <c r="C78" s="12">
        <v>9</v>
      </c>
      <c r="D78" s="13">
        <v>3</v>
      </c>
      <c r="E78" s="16" t="s">
        <v>93</v>
      </c>
      <c r="F78" s="17" t="str">
        <f>+VLOOKUP(M78,Data1!$A$2:$E$95,4,0)</f>
        <v>LIMAHUAY VICENTE</v>
      </c>
      <c r="G78" s="18">
        <v>0</v>
      </c>
      <c r="H78" s="18">
        <v>0</v>
      </c>
      <c r="I78" s="19" t="str">
        <f>+VLOOKUP(M78,Data1!$A$2:$F$95,6,0)</f>
        <v>DB5 S-50 UV</v>
      </c>
      <c r="J78" s="25">
        <f>+VLOOKUP(M78,Data1!$A$2:$C$95,2,0)</f>
        <v>2212</v>
      </c>
      <c r="K78" s="20">
        <f>+VLOOKUP(M78,Data1!$A$2:$C$95,3,0)</f>
        <v>774.02896999999996</v>
      </c>
      <c r="L78" s="42">
        <f>VLOOKUP(M78,Data2!$A$2:$B$106,2,0)</f>
        <v>42695</v>
      </c>
      <c r="M78" s="116" t="s">
        <v>112</v>
      </c>
      <c r="N78" s="19" t="s">
        <v>328</v>
      </c>
    </row>
    <row r="79" spans="1:14" ht="25.5" x14ac:dyDescent="0.25">
      <c r="A79" s="28">
        <v>20131373237</v>
      </c>
      <c r="B79" s="29">
        <v>2015</v>
      </c>
      <c r="C79" s="12">
        <v>9</v>
      </c>
      <c r="D79" s="13">
        <v>3</v>
      </c>
      <c r="E79" s="16" t="s">
        <v>93</v>
      </c>
      <c r="F79" s="17" t="str">
        <f>+VLOOKUP(M79,Data1!$A$2:$E$95,4,0)</f>
        <v>VALZ JUAN</v>
      </c>
      <c r="G79" s="18">
        <v>0</v>
      </c>
      <c r="H79" s="18">
        <v>0</v>
      </c>
      <c r="I79" s="19" t="str">
        <f>+VLOOKUP(M79,Data1!$A$2:$F$95,6,0)</f>
        <v>DB5 S-50 UV</v>
      </c>
      <c r="J79" s="25">
        <f>+VLOOKUP(M79,Data1!$A$2:$C$95,2,0)</f>
        <v>809</v>
      </c>
      <c r="K79" s="20">
        <f>+VLOOKUP(M79,Data1!$A$2:$C$95,3,0)</f>
        <v>361.80041999999997</v>
      </c>
      <c r="L79" s="42">
        <f>VLOOKUP(M79,Data2!$A$2:$B$106,2,0)</f>
        <v>42695</v>
      </c>
      <c r="M79" s="116" t="s">
        <v>4</v>
      </c>
      <c r="N79" s="19" t="s">
        <v>329</v>
      </c>
    </row>
    <row r="80" spans="1:14" ht="25.5" x14ac:dyDescent="0.25">
      <c r="A80" s="28">
        <v>20131373237</v>
      </c>
      <c r="B80" s="29">
        <v>2015</v>
      </c>
      <c r="C80" s="12">
        <v>9</v>
      </c>
      <c r="D80" s="13">
        <v>4</v>
      </c>
      <c r="E80" s="16" t="s">
        <v>93</v>
      </c>
      <c r="F80" s="17" t="str">
        <f>+VLOOKUP(M80,Data1!$A$2:$E$95,4,0)</f>
        <v>SANCHEZ MANUEL</v>
      </c>
      <c r="G80" s="18">
        <v>0</v>
      </c>
      <c r="H80" s="18">
        <v>0</v>
      </c>
      <c r="I80" s="19" t="str">
        <f>+VLOOKUP(M80,Data1!$A$2:$F$95,6,0)</f>
        <v>DB5 S-50 UV</v>
      </c>
      <c r="J80" s="63">
        <f>+VLOOKUP(M80,Data1!$A$2:$C$95,2,0)</f>
        <v>1270</v>
      </c>
      <c r="K80" s="68">
        <f>+VLOOKUP(M80,Data1!$A$2:$C$95,3,0)</f>
        <v>492.66102000000001</v>
      </c>
      <c r="L80" s="42">
        <f>VLOOKUP(M80,Data2!$A$2:$B$106,2,0)</f>
        <v>42695</v>
      </c>
      <c r="M80" s="66" t="s">
        <v>124</v>
      </c>
      <c r="N80" s="19" t="s">
        <v>283</v>
      </c>
    </row>
    <row r="81" spans="1:15" ht="20.100000000000001" customHeight="1" x14ac:dyDescent="0.25">
      <c r="A81" s="28">
        <v>20131373237</v>
      </c>
      <c r="B81" s="29">
        <v>2015</v>
      </c>
      <c r="C81" s="12">
        <v>9</v>
      </c>
      <c r="D81" s="13">
        <v>3</v>
      </c>
      <c r="E81" s="16" t="s">
        <v>93</v>
      </c>
      <c r="F81" s="17" t="str">
        <f>+VLOOKUP(M81,Data1!$A$2:$E$95,4,0)</f>
        <v>ACOSTA WALTER</v>
      </c>
      <c r="G81" s="18">
        <v>0</v>
      </c>
      <c r="H81" s="18">
        <v>0</v>
      </c>
      <c r="I81" s="19" t="str">
        <f>+VLOOKUP(M81,Data1!$A$2:$F$95,6,0)</f>
        <v>DB5 S-50 UV</v>
      </c>
      <c r="J81" s="25">
        <f>+VLOOKUP(M81,Data1!$A$2:$C$95,2,0)</f>
        <v>634</v>
      </c>
      <c r="K81" s="20">
        <f>+VLOOKUP(M81,Data1!$A$2:$C$95,3,0)</f>
        <v>358.19777999999997</v>
      </c>
      <c r="L81" s="42">
        <f>VLOOKUP(M81,Data2!$A$2:$B$106,2,0)</f>
        <v>42695</v>
      </c>
      <c r="M81" s="116" t="s">
        <v>6</v>
      </c>
      <c r="N81" s="19" t="s">
        <v>74</v>
      </c>
    </row>
    <row r="82" spans="1:15" ht="20.100000000000001" customHeight="1" x14ac:dyDescent="0.25">
      <c r="A82" s="28">
        <v>20131373237</v>
      </c>
      <c r="B82" s="29">
        <v>2015</v>
      </c>
      <c r="C82" s="12">
        <v>9</v>
      </c>
      <c r="D82" s="13">
        <v>3</v>
      </c>
      <c r="E82" s="16" t="s">
        <v>93</v>
      </c>
      <c r="F82" s="17" t="str">
        <f>+VLOOKUP(M82,Data1!$A$2:$E$95,4,0)</f>
        <v>ROULD LUIS</v>
      </c>
      <c r="G82" s="18">
        <v>0</v>
      </c>
      <c r="H82" s="18">
        <v>0</v>
      </c>
      <c r="I82" s="19" t="str">
        <f>+VLOOKUP(M82,Data1!$A$2:$F$95,6,0)</f>
        <v>DB5 S-50 UV</v>
      </c>
      <c r="J82" s="25">
        <f>+VLOOKUP(M82,Data1!$A$2:$C$95,2,0)</f>
        <v>676</v>
      </c>
      <c r="K82" s="20">
        <f>+VLOOKUP(M82,Data1!$A$2:$C$95,3,0)</f>
        <v>374.60392000000002</v>
      </c>
      <c r="L82" s="42">
        <f>VLOOKUP(M82,Data2!$A$2:$B$106,2,0)</f>
        <v>42695</v>
      </c>
      <c r="M82" s="116" t="s">
        <v>19</v>
      </c>
      <c r="N82" s="19" t="s">
        <v>74</v>
      </c>
    </row>
    <row r="83" spans="1:15" x14ac:dyDescent="0.25">
      <c r="A83" s="28">
        <v>20131373237</v>
      </c>
      <c r="B83" s="29">
        <v>2015</v>
      </c>
      <c r="C83" s="12">
        <v>9</v>
      </c>
      <c r="D83" s="13">
        <v>3</v>
      </c>
      <c r="E83" s="16" t="s">
        <v>105</v>
      </c>
      <c r="F83" s="17" t="str">
        <f>+VLOOKUP(M83,Data1!$A$2:$E$95,4,0)</f>
        <v>SANCHEZ ALEJANDRO</v>
      </c>
      <c r="G83" s="18">
        <v>0</v>
      </c>
      <c r="H83" s="18">
        <v>0</v>
      </c>
      <c r="I83" s="19" t="str">
        <f>+VLOOKUP(M83,Data1!$A$2:$F$95,6,0)</f>
        <v>DB5 S-50 UV</v>
      </c>
      <c r="J83" s="63">
        <f>+VLOOKUP(M83,Data1!$A$2:$C$95,2,0)</f>
        <v>288</v>
      </c>
      <c r="K83" s="20">
        <f>+VLOOKUP(M83,Data1!$A$2:$C$95,3,0)</f>
        <v>362.07415000000003</v>
      </c>
      <c r="L83" s="42">
        <f>VLOOKUP(M83,Data2!$A$2:$B$106,2,0)</f>
        <v>42451</v>
      </c>
      <c r="M83" s="116" t="s">
        <v>113</v>
      </c>
      <c r="N83" s="19" t="s">
        <v>284</v>
      </c>
    </row>
    <row r="84" spans="1:15" ht="51" customHeight="1" x14ac:dyDescent="0.25">
      <c r="A84" s="28">
        <v>20131373237</v>
      </c>
      <c r="B84" s="29">
        <v>2015</v>
      </c>
      <c r="C84" s="12">
        <v>9</v>
      </c>
      <c r="D84" s="13">
        <v>3</v>
      </c>
      <c r="E84" s="16" t="s">
        <v>100</v>
      </c>
      <c r="F84" s="33" t="str">
        <f>+VLOOKUP(M84,Data1!$A$2:$E$95,4,0)</f>
        <v>ROQUE CESAR</v>
      </c>
      <c r="G84" s="22" t="s">
        <v>237</v>
      </c>
      <c r="H84" s="22" t="s">
        <v>236</v>
      </c>
      <c r="I84" s="32" t="str">
        <f>+VLOOKUP(M84,Data1!$A$2:$F$95,6,0)</f>
        <v>GASOHOL 97 PLUS</v>
      </c>
      <c r="J84" s="23">
        <f>+VLOOKUP(M84,Data1!$A$2:$C$95,2,0)</f>
        <v>755</v>
      </c>
      <c r="K84" s="24">
        <f>+VLOOKUP(M84,Data1!$A$2:$C$95,3,0)</f>
        <v>709.02494000000002</v>
      </c>
      <c r="L84" s="42">
        <f>VLOOKUP(M84,Data2!$A$2:$B$106,2,0)</f>
        <v>42680</v>
      </c>
      <c r="M84" s="116" t="s">
        <v>68</v>
      </c>
      <c r="N84" s="32" t="s">
        <v>74</v>
      </c>
    </row>
    <row r="85" spans="1:15" ht="25.5" customHeight="1" x14ac:dyDescent="0.25">
      <c r="A85" s="28">
        <v>20131373237</v>
      </c>
      <c r="B85" s="29">
        <v>2015</v>
      </c>
      <c r="C85" s="12">
        <v>9</v>
      </c>
      <c r="D85" s="13">
        <v>1</v>
      </c>
      <c r="E85" s="16" t="s">
        <v>100</v>
      </c>
      <c r="F85" s="17" t="str">
        <f>+VLOOKUP(M85,Data1!$A$2:$E$95,4,0)</f>
        <v>ESPINOZA JAVIER</v>
      </c>
      <c r="G85" s="18">
        <v>0</v>
      </c>
      <c r="H85" s="18">
        <v>0</v>
      </c>
      <c r="I85" s="19" t="str">
        <f>+VLOOKUP(M85,Data1!$A$2:$F$95,6,0)</f>
        <v>GASOHOL 97 PLUS</v>
      </c>
      <c r="J85" s="21">
        <f>+VLOOKUP(M85,Data1!$A$2:$C$95,2,0)</f>
        <v>565</v>
      </c>
      <c r="K85" s="20">
        <f>+VLOOKUP(M85,Data1!$A$2:$C$95,3,0)</f>
        <v>778.25499999999988</v>
      </c>
      <c r="L85" s="42">
        <f>VLOOKUP(M85,Data2!$A$2:$B$106,2,0)</f>
        <v>42680</v>
      </c>
      <c r="M85" s="116" t="s">
        <v>15</v>
      </c>
      <c r="N85" s="19" t="s">
        <v>285</v>
      </c>
    </row>
    <row r="86" spans="1:15" ht="20.100000000000001" customHeight="1" x14ac:dyDescent="0.25">
      <c r="A86" s="28">
        <v>20131373237</v>
      </c>
      <c r="B86" s="29">
        <v>2015</v>
      </c>
      <c r="C86" s="12">
        <v>9</v>
      </c>
      <c r="D86" s="13">
        <v>4</v>
      </c>
      <c r="E86" s="16" t="s">
        <v>93</v>
      </c>
      <c r="F86" s="17" t="str">
        <f>+VLOOKUP(M86,Data1!$A$2:$E$95,4,0)</f>
        <v>DIAZ SEGUNDO</v>
      </c>
      <c r="G86" s="18">
        <v>0</v>
      </c>
      <c r="H86" s="18">
        <v>0</v>
      </c>
      <c r="I86" s="19" t="str">
        <f>+VLOOKUP(M86,Data1!$A$2:$F$95,6,0)</f>
        <v>GASOHOL 97 PLUS</v>
      </c>
      <c r="J86" s="21">
        <f>+VLOOKUP(M86,Data1!$A$2:$C$95,2,0)</f>
        <v>970</v>
      </c>
      <c r="K86" s="20">
        <f>+VLOOKUP(M86,Data1!$A$2:$C$95,3,0)</f>
        <v>1539.8606300000001</v>
      </c>
      <c r="L86" s="42">
        <f>VLOOKUP(M86,Data2!$A$2:$B$106,2,0)</f>
        <v>42649</v>
      </c>
      <c r="M86" s="116" t="s">
        <v>146</v>
      </c>
      <c r="N86" s="19" t="s">
        <v>286</v>
      </c>
    </row>
    <row r="87" spans="1:15" ht="20.100000000000001" customHeight="1" x14ac:dyDescent="0.25">
      <c r="A87" s="28">
        <v>20131373237</v>
      </c>
      <c r="B87" s="29">
        <v>2015</v>
      </c>
      <c r="C87" s="12">
        <v>9</v>
      </c>
      <c r="D87" s="13">
        <v>4</v>
      </c>
      <c r="E87" s="16" t="s">
        <v>92</v>
      </c>
      <c r="F87" s="65" t="str">
        <f>+VLOOKUP(M87,Data1!$A$2:$E$95,4,0)</f>
        <v>AGAPITO JESUS</v>
      </c>
      <c r="G87" s="18">
        <v>0</v>
      </c>
      <c r="H87" s="18">
        <v>0</v>
      </c>
      <c r="I87" s="19" t="str">
        <f>+VLOOKUP(M87,Data1!$A$2:$F$95,6,0)</f>
        <v>GASOHOL 90 PLUS</v>
      </c>
      <c r="J87" s="21">
        <f>+VLOOKUP(M87,Data1!$A$2:$C$95,2,0)</f>
        <v>219</v>
      </c>
      <c r="K87" s="20">
        <f>+VLOOKUP(M87,Data1!$A$2:$C$95,3,0)</f>
        <v>60.199999999999996</v>
      </c>
      <c r="L87" s="42">
        <f>VLOOKUP(M87,Data2!$A$2:$B$106,2,0)</f>
        <v>42649</v>
      </c>
      <c r="M87" s="119" t="s">
        <v>13</v>
      </c>
      <c r="N87" s="19" t="s">
        <v>74</v>
      </c>
    </row>
    <row r="88" spans="1:15" ht="20.100000000000001" customHeight="1" x14ac:dyDescent="0.25">
      <c r="A88" s="28">
        <v>20131373237</v>
      </c>
      <c r="B88" s="29">
        <v>2015</v>
      </c>
      <c r="C88" s="12">
        <v>9</v>
      </c>
      <c r="D88" s="13">
        <v>4</v>
      </c>
      <c r="E88" s="16" t="s">
        <v>92</v>
      </c>
      <c r="F88" s="65" t="str">
        <f>+VLOOKUP(M88,Data1!$A$2:$E$95,4,0)</f>
        <v>AGAPITO JESUS</v>
      </c>
      <c r="G88" s="18">
        <v>0</v>
      </c>
      <c r="H88" s="18">
        <v>0</v>
      </c>
      <c r="I88" s="33" t="str">
        <f>+VLOOKUP(M88,Data1!$A$2:$F$95,6,0)</f>
        <v>GASOHOL 90 PLUS</v>
      </c>
      <c r="J88" s="21">
        <f>+VLOOKUP(M88,Data1!$A$2:$C$95,2,0)</f>
        <v>1693</v>
      </c>
      <c r="K88" s="20">
        <f>+VLOOKUP(M88,Data1!$A$2:$C$95,3,0)</f>
        <v>1117.88825</v>
      </c>
      <c r="L88" s="42">
        <f>VLOOKUP(M88,Data2!$A$2:$B$106,2,0)</f>
        <v>42649</v>
      </c>
      <c r="M88" s="119" t="s">
        <v>2</v>
      </c>
      <c r="N88" s="19" t="s">
        <v>74</v>
      </c>
    </row>
    <row r="89" spans="1:15" s="1" customFormat="1" ht="20.100000000000001" customHeight="1" x14ac:dyDescent="0.25">
      <c r="A89" s="28">
        <v>20131373237</v>
      </c>
      <c r="B89" s="29">
        <v>2015</v>
      </c>
      <c r="C89" s="12">
        <v>9</v>
      </c>
      <c r="D89" s="13">
        <v>4</v>
      </c>
      <c r="E89" s="16" t="s">
        <v>92</v>
      </c>
      <c r="F89" s="17" t="str">
        <f>+VLOOKUP(M89,Data1!$A$2:$E$95,4,0)</f>
        <v>GONZALES JOSE</v>
      </c>
      <c r="G89" s="18">
        <v>0</v>
      </c>
      <c r="H89" s="18">
        <v>0</v>
      </c>
      <c r="I89" s="16" t="str">
        <f>+VLOOKUP(M89,Data1!$A$2:$F$95,6,0)</f>
        <v>DB5 S-50 UV</v>
      </c>
      <c r="J89" s="30">
        <f>+VLOOKUP(M89,Data1!$A$2:$C$95,2,0)</f>
        <v>314</v>
      </c>
      <c r="K89" s="20">
        <f>+VLOOKUP(M89,Data1!$A$2:$C$95,3,0)</f>
        <v>226.56897000000001</v>
      </c>
      <c r="L89" s="42">
        <f>VLOOKUP(M89,Data2!$A$2:$B$106,2,0)</f>
        <v>42649</v>
      </c>
      <c r="M89" s="118" t="s">
        <v>114</v>
      </c>
      <c r="N89" s="39" t="s">
        <v>118</v>
      </c>
      <c r="O89" s="45"/>
    </row>
    <row r="90" spans="1:15" ht="20.100000000000001" customHeight="1" x14ac:dyDescent="0.25">
      <c r="A90" s="28">
        <v>20131373237</v>
      </c>
      <c r="B90" s="29">
        <v>2015</v>
      </c>
      <c r="C90" s="12">
        <v>9</v>
      </c>
      <c r="D90" s="13">
        <v>4</v>
      </c>
      <c r="E90" s="16" t="s">
        <v>92</v>
      </c>
      <c r="F90" s="17" t="str">
        <f>+VLOOKUP(M90,Data1!$A$2:$E$95,4,0)</f>
        <v>ARQUINIGO JUAN</v>
      </c>
      <c r="G90" s="18">
        <v>0</v>
      </c>
      <c r="H90" s="18">
        <v>0</v>
      </c>
      <c r="I90" s="16" t="str">
        <f>+VLOOKUP(M90,Data1!$A$2:$F$95,6,0)</f>
        <v>DB5 S-50 UV</v>
      </c>
      <c r="J90" s="30">
        <f>+VLOOKUP(M90,Data1!$A$2:$C$95,2,0)</f>
        <v>435</v>
      </c>
      <c r="K90" s="20">
        <f>+VLOOKUP(M90,Data1!$A$2:$C$95,3,0)</f>
        <v>263.00931000000003</v>
      </c>
      <c r="L90" s="42">
        <f>VLOOKUP(M90,Data2!$A$2:$B$106,2,0)</f>
        <v>42694</v>
      </c>
      <c r="M90" s="116" t="s">
        <v>43</v>
      </c>
      <c r="N90" s="19" t="s">
        <v>221</v>
      </c>
    </row>
    <row r="91" spans="1:15" ht="20.100000000000001" customHeight="1" x14ac:dyDescent="0.25">
      <c r="A91" s="28">
        <v>20131373237</v>
      </c>
      <c r="B91" s="29">
        <v>2015</v>
      </c>
      <c r="C91" s="12">
        <v>9</v>
      </c>
      <c r="D91" s="13">
        <v>4</v>
      </c>
      <c r="E91" s="16" t="s">
        <v>92</v>
      </c>
      <c r="F91" s="33" t="str">
        <f>+VLOOKUP(M91,Data1!$A$2:$E$95,4,0)</f>
        <v>VEGA NESTOR</v>
      </c>
      <c r="G91" s="18">
        <v>0</v>
      </c>
      <c r="H91" s="18">
        <v>0</v>
      </c>
      <c r="I91" s="16" t="str">
        <f>+VLOOKUP(M91,Data1!$A$2:$F$95,6,0)</f>
        <v>DB5 S-50 UV</v>
      </c>
      <c r="J91" s="30">
        <f>+VLOOKUP(M91,Data1!$A$2:$C$95,2,0)</f>
        <v>403</v>
      </c>
      <c r="K91" s="20">
        <f>+VLOOKUP(M91,Data1!$A$2:$C$95,3,0)</f>
        <v>254.09208000000001</v>
      </c>
      <c r="L91" s="42">
        <f>VLOOKUP(M91,Data2!$A$2:$B$106,2,0)</f>
        <v>42694</v>
      </c>
      <c r="M91" s="116" t="s">
        <v>24</v>
      </c>
      <c r="N91" s="19" t="s">
        <v>221</v>
      </c>
    </row>
    <row r="92" spans="1:15" ht="51" customHeight="1" x14ac:dyDescent="0.25">
      <c r="A92" s="28">
        <v>20131373237</v>
      </c>
      <c r="B92" s="29">
        <v>2015</v>
      </c>
      <c r="C92" s="12">
        <v>9</v>
      </c>
      <c r="D92" s="13">
        <v>1</v>
      </c>
      <c r="E92" s="16" t="s">
        <v>106</v>
      </c>
      <c r="F92" s="17" t="str">
        <f>+VLOOKUP(M92,Data1!$A$2:$E$95,4,0)</f>
        <v>COTERA JOSE</v>
      </c>
      <c r="G92" s="18" t="s">
        <v>261</v>
      </c>
      <c r="H92" s="18" t="s">
        <v>101</v>
      </c>
      <c r="I92" s="16" t="str">
        <f>+VLOOKUP(M92,Data1!$A$2:$F$95,6,0)</f>
        <v>GASOHOL 97 PLUS</v>
      </c>
      <c r="J92" s="25">
        <f>+VLOOKUP(M92,Data1!$A$2:$C$95,2,0)</f>
        <v>1221</v>
      </c>
      <c r="K92" s="20">
        <f>+VLOOKUP(M92,Data1!$A$2:$C$95,3,0)</f>
        <v>695.74849999999992</v>
      </c>
      <c r="L92" s="42">
        <f>VLOOKUP(M92,Data2!$A$2:$B$106,2,0)</f>
        <v>42412</v>
      </c>
      <c r="M92" s="116" t="s">
        <v>25</v>
      </c>
      <c r="N92" s="19" t="s">
        <v>330</v>
      </c>
    </row>
    <row r="93" spans="1:15" x14ac:dyDescent="0.25">
      <c r="A93" s="28">
        <v>20131373237</v>
      </c>
      <c r="B93" s="29">
        <v>2015</v>
      </c>
      <c r="C93" s="12">
        <v>9</v>
      </c>
      <c r="D93" s="13">
        <v>4</v>
      </c>
      <c r="E93" s="16" t="s">
        <v>92</v>
      </c>
      <c r="F93" s="17" t="str">
        <f>+VLOOKUP(M93,Data1!$A$2:$E$95,4,0)</f>
        <v>CHOQUE WALTER</v>
      </c>
      <c r="G93" s="18">
        <v>0</v>
      </c>
      <c r="H93" s="18">
        <v>0</v>
      </c>
      <c r="I93" s="16" t="str">
        <f>+VLOOKUP(M93,Data1!$A$2:$F$95,6,0)</f>
        <v>DB5 S-50 UV</v>
      </c>
      <c r="J93" s="38">
        <f>+VLOOKUP(M93,Data1!$A$2:$C$95,2,0)</f>
        <v>1531</v>
      </c>
      <c r="K93" s="34">
        <f>+VLOOKUP(M93,Data1!$A$2:$C$95,3,0)</f>
        <v>422.35656</v>
      </c>
      <c r="L93" s="42">
        <f>VLOOKUP(M93,Data2!$A$2:$B$106,2,0)</f>
        <v>42706</v>
      </c>
      <c r="M93" s="116" t="s">
        <v>119</v>
      </c>
      <c r="N93" s="19" t="s">
        <v>313</v>
      </c>
    </row>
    <row r="94" spans="1:15" ht="25.5" customHeight="1" x14ac:dyDescent="0.25">
      <c r="A94" s="28">
        <v>20131373237</v>
      </c>
      <c r="B94" s="29">
        <v>2015</v>
      </c>
      <c r="C94" s="12">
        <v>9</v>
      </c>
      <c r="D94" s="13">
        <v>1</v>
      </c>
      <c r="E94" s="37" t="s">
        <v>100</v>
      </c>
      <c r="F94" s="40" t="str">
        <f>+VLOOKUP(M94,Data1!$A$2:$E$95,4,0)</f>
        <v>VILLALOBOS CARLOS</v>
      </c>
      <c r="G94" s="18" t="s">
        <v>260</v>
      </c>
      <c r="H94" s="18" t="s">
        <v>259</v>
      </c>
      <c r="I94" s="16" t="str">
        <f>+VLOOKUP(M94,Data1!$A$2:$F$95,6,0)</f>
        <v>GASOHOL 97 PLUS</v>
      </c>
      <c r="J94" s="38">
        <f>+VLOOKUP(M94,Data1!$A$2:$C$95,2,0)</f>
        <v>1207.0103159148334</v>
      </c>
      <c r="K94" s="34">
        <f>+VLOOKUP(M94,Data1!$A$2:$C$95,3,0)</f>
        <v>627.01306</v>
      </c>
      <c r="L94" s="42">
        <f>VLOOKUP(M94,Data2!$A$2:$B$106,2,0)</f>
        <v>42412</v>
      </c>
      <c r="M94" s="119" t="s">
        <v>115</v>
      </c>
      <c r="N94" s="39" t="s">
        <v>318</v>
      </c>
    </row>
    <row r="95" spans="1:15" ht="51" customHeight="1" x14ac:dyDescent="0.25">
      <c r="A95" s="28">
        <v>20131373237</v>
      </c>
      <c r="B95" s="29">
        <v>2015</v>
      </c>
      <c r="C95" s="12">
        <v>9</v>
      </c>
      <c r="D95" s="13">
        <v>1</v>
      </c>
      <c r="E95" s="37" t="s">
        <v>100</v>
      </c>
      <c r="F95" s="72" t="str">
        <f>+VLOOKUP(M95,Data1!$A$2:$E$95,4,0)</f>
        <v>MEJIA WILFREDO</v>
      </c>
      <c r="G95" s="73" t="s">
        <v>257</v>
      </c>
      <c r="H95" s="18" t="s">
        <v>258</v>
      </c>
      <c r="I95" s="16" t="str">
        <f>+VLOOKUP(M95,Data1!$A$2:$F$95,6,0)</f>
        <v>GASOHOL 97 PLUS</v>
      </c>
      <c r="J95" s="38">
        <f>+VLOOKUP(M95,Data1!$A$2:$C$95,2,0)</f>
        <v>910</v>
      </c>
      <c r="K95" s="34">
        <f>+VLOOKUP(M95,Data1!$A$2:$C$95,3,0)</f>
        <v>511.11250000000001</v>
      </c>
      <c r="L95" s="42">
        <f>VLOOKUP(M95,Data2!$A$2:$B$106,2,0)</f>
        <v>42412</v>
      </c>
      <c r="M95" s="119" t="s">
        <v>116</v>
      </c>
      <c r="N95" s="39" t="s">
        <v>74</v>
      </c>
    </row>
    <row r="96" spans="1:15" x14ac:dyDescent="0.25">
      <c r="A96" s="28">
        <v>20131373237</v>
      </c>
      <c r="B96" s="29">
        <v>2015</v>
      </c>
      <c r="C96" s="12">
        <v>9</v>
      </c>
      <c r="D96" s="13">
        <v>1</v>
      </c>
      <c r="E96" s="37" t="s">
        <v>100</v>
      </c>
      <c r="F96" s="40" t="str">
        <f>+VLOOKUP(M96,Data1!$A$2:$E$95,4,0)</f>
        <v>MINAYA ROSBEL</v>
      </c>
      <c r="G96" s="18" t="s">
        <v>256</v>
      </c>
      <c r="H96" s="18" t="s">
        <v>104</v>
      </c>
      <c r="I96" s="16" t="str">
        <f>+VLOOKUP(M96,Data1!$A$2:$F$95,6,0)</f>
        <v>GASOHOL 97 PLUS</v>
      </c>
      <c r="J96" s="38">
        <f>+VLOOKUP(M96,Data1!$A$2:$C$95,2,0)</f>
        <v>1197</v>
      </c>
      <c r="K96" s="34">
        <f>+VLOOKUP(M96,Data1!$A$2:$C$95,3,0)</f>
        <v>1114.0005000000001</v>
      </c>
      <c r="L96" s="42">
        <f>VLOOKUP(M96,Data2!$A$2:$B$106,2,0)</f>
        <v>42412</v>
      </c>
      <c r="M96" s="119" t="s">
        <v>117</v>
      </c>
      <c r="N96" s="39" t="s">
        <v>74</v>
      </c>
    </row>
    <row r="97" spans="1:16" ht="20.100000000000001" customHeight="1" x14ac:dyDescent="0.25">
      <c r="A97" s="28">
        <v>20131373237</v>
      </c>
      <c r="B97" s="29">
        <v>2015</v>
      </c>
      <c r="C97" s="12">
        <v>9</v>
      </c>
      <c r="D97" s="13">
        <v>4</v>
      </c>
      <c r="E97" s="16" t="s">
        <v>99</v>
      </c>
      <c r="F97" s="17" t="str">
        <f>+VLOOKUP(M97,Data1!$A$2:$E$95,4,0)</f>
        <v>PEREZ ANTONIO</v>
      </c>
      <c r="G97" s="18">
        <v>0</v>
      </c>
      <c r="H97" s="18">
        <v>0</v>
      </c>
      <c r="I97" s="19" t="str">
        <f>+VLOOKUP(M97,Data1!$A$2:$F$95,6,0)</f>
        <v>GASOHOL 97 PLUS</v>
      </c>
      <c r="J97" s="21">
        <f>+VLOOKUP(M97,Data1!$A$2:$C$95,2,0)</f>
        <v>234</v>
      </c>
      <c r="K97" s="20">
        <f>+VLOOKUP(M97,Data1!$A$2:$C$95,3,0)</f>
        <v>122.57400000000001</v>
      </c>
      <c r="L97" s="42">
        <v>42594</v>
      </c>
      <c r="M97" s="116" t="s">
        <v>10</v>
      </c>
      <c r="N97" s="19" t="s">
        <v>74</v>
      </c>
    </row>
    <row r="98" spans="1:16" x14ac:dyDescent="0.25">
      <c r="A98" s="28">
        <v>20131373237</v>
      </c>
      <c r="B98" s="29">
        <v>2015</v>
      </c>
      <c r="C98" s="12">
        <v>9</v>
      </c>
      <c r="D98" s="13">
        <v>4</v>
      </c>
      <c r="E98" s="16" t="s">
        <v>93</v>
      </c>
      <c r="F98" s="17" t="str">
        <f>+VLOOKUP(M98,Data1!$A$2:$E$95,4,0)</f>
        <v>LOPEZ JESUS</v>
      </c>
      <c r="G98" s="18">
        <v>0</v>
      </c>
      <c r="H98" s="18">
        <v>0</v>
      </c>
      <c r="I98" s="16" t="str">
        <f>+VLOOKUP(M98,Data1!$A$2:$F$95,6,0)</f>
        <v>DB5 S-50 UV</v>
      </c>
      <c r="J98" s="21">
        <f>+VLOOKUP(M98,Data1!$A$2:$C$95,2,0)</f>
        <v>1283</v>
      </c>
      <c r="K98" s="24">
        <f>+VLOOKUP(M98,Data1!$A$2:$C$95,3,0)</f>
        <v>548.55898000000002</v>
      </c>
      <c r="L98" s="42">
        <f>VLOOKUP(M98,Data2!$A$2:$B$106,2,0)</f>
        <v>42649</v>
      </c>
      <c r="M98" s="116" t="s">
        <v>48</v>
      </c>
      <c r="N98" s="19" t="s">
        <v>331</v>
      </c>
    </row>
    <row r="99" spans="1:16" ht="20.100000000000001" customHeight="1" x14ac:dyDescent="0.25">
      <c r="A99" s="28">
        <v>20131373237</v>
      </c>
      <c r="B99" s="29">
        <v>2015</v>
      </c>
      <c r="C99" s="12">
        <v>9</v>
      </c>
      <c r="D99" s="13">
        <v>4</v>
      </c>
      <c r="E99" s="16" t="s">
        <v>93</v>
      </c>
      <c r="F99" s="17" t="str">
        <f>+VLOOKUP(M99,Data1!$A$2:$E$95,4,0)</f>
        <v>ESTRADA ANGEL</v>
      </c>
      <c r="G99" s="18">
        <v>0</v>
      </c>
      <c r="H99" s="18">
        <v>0</v>
      </c>
      <c r="I99" s="16" t="str">
        <f>+VLOOKUP(M99,Data1!$A$2:$F$95,6,0)</f>
        <v>GASOHOL 97 PLUS</v>
      </c>
      <c r="J99" s="21">
        <f>+VLOOKUP(M99,Data1!$A$2:$C$95,2,0)</f>
        <v>428</v>
      </c>
      <c r="K99" s="34">
        <f>+VLOOKUP(M99,Data1!$A$2:$C$95,3,0)</f>
        <v>863.07100000000014</v>
      </c>
      <c r="L99" s="42">
        <f>VLOOKUP(M99,Data2!$A$2:$B$106,2,0)</f>
        <v>42649</v>
      </c>
      <c r="M99" s="116" t="s">
        <v>5</v>
      </c>
      <c r="N99" s="19" t="s">
        <v>108</v>
      </c>
    </row>
    <row r="100" spans="1:16" x14ac:dyDescent="0.25">
      <c r="A100" s="28">
        <v>20131373237</v>
      </c>
      <c r="B100" s="29">
        <v>2015</v>
      </c>
      <c r="C100" s="12">
        <v>9</v>
      </c>
      <c r="D100" s="13">
        <v>4</v>
      </c>
      <c r="E100" s="16" t="s">
        <v>93</v>
      </c>
      <c r="F100" s="65" t="str">
        <f>+VLOOKUP(M100,Data1!$A$2:$E$95,4,0)</f>
        <v>PACHECO JOSE</v>
      </c>
      <c r="G100" s="18">
        <v>0</v>
      </c>
      <c r="H100" s="18">
        <v>0</v>
      </c>
      <c r="I100" s="51" t="str">
        <f>+VLOOKUP(M100,Data1!$A$2:$F$95,6,0)</f>
        <v>GASOHOL 97 PLUS</v>
      </c>
      <c r="J100" s="69">
        <f>+VLOOKUP(M100,Data1!$A$2:$C$95,2,0)</f>
        <v>807</v>
      </c>
      <c r="K100" s="70">
        <f>+VLOOKUP(M100,Data1!$A$2:$C$95,3,0)</f>
        <v>331.43427000000003</v>
      </c>
      <c r="L100" s="42">
        <f>VLOOKUP(M100,Data2!$A$2:$B$106,2,0)</f>
        <v>42472</v>
      </c>
      <c r="M100" s="66" t="s">
        <v>149</v>
      </c>
      <c r="N100" s="115" t="s">
        <v>279</v>
      </c>
    </row>
    <row r="101" spans="1:16" x14ac:dyDescent="0.25">
      <c r="A101" s="28">
        <v>20131373237</v>
      </c>
      <c r="B101" s="29">
        <v>2015</v>
      </c>
      <c r="C101" s="12">
        <v>9</v>
      </c>
      <c r="D101" s="13">
        <v>4</v>
      </c>
      <c r="E101" s="16" t="s">
        <v>93</v>
      </c>
      <c r="F101" s="65" t="str">
        <f>+VLOOKUP(M101,Data1!$A$2:$E$95,4,0)</f>
        <v>CUETO RICARDO</v>
      </c>
      <c r="G101" s="18">
        <v>0</v>
      </c>
      <c r="H101" s="18">
        <v>0</v>
      </c>
      <c r="I101" s="19" t="s">
        <v>251</v>
      </c>
      <c r="J101" s="123" t="s">
        <v>223</v>
      </c>
      <c r="K101" s="70">
        <f>22.982+19.11+18.06+22.982+15.915+23.677</f>
        <v>122.726</v>
      </c>
      <c r="L101" s="42">
        <f>VLOOKUP(M101,Data2!$A$2:$B$106,2,0)</f>
        <v>42649</v>
      </c>
      <c r="M101" s="66" t="s">
        <v>150</v>
      </c>
      <c r="N101" s="115" t="s">
        <v>265</v>
      </c>
      <c r="P101" s="120" t="s">
        <v>292</v>
      </c>
    </row>
    <row r="102" spans="1:16" x14ac:dyDescent="0.25">
      <c r="A102" s="28">
        <v>20131373237</v>
      </c>
      <c r="B102" s="29">
        <v>2015</v>
      </c>
      <c r="C102" s="12">
        <v>9</v>
      </c>
      <c r="D102" s="13">
        <v>4</v>
      </c>
      <c r="E102" s="16" t="s">
        <v>93</v>
      </c>
      <c r="F102" s="65" t="str">
        <f>+VLOOKUP(M102,Data1!$A$2:$E$95,4,0)</f>
        <v>CUETO RICARDO</v>
      </c>
      <c r="G102" s="18">
        <v>0</v>
      </c>
      <c r="H102" s="18">
        <v>0</v>
      </c>
      <c r="I102" s="19" t="s">
        <v>1</v>
      </c>
      <c r="J102" s="123" t="s">
        <v>223</v>
      </c>
      <c r="K102" s="70">
        <f>58.75+58.75</f>
        <v>117.5</v>
      </c>
      <c r="L102" s="42">
        <f>VLOOKUP(M102,Data2!$A$2:$B$106,2,0)</f>
        <v>42649</v>
      </c>
      <c r="M102" s="66" t="s">
        <v>150</v>
      </c>
      <c r="N102" s="115" t="s">
        <v>265</v>
      </c>
      <c r="P102" s="120" t="s">
        <v>292</v>
      </c>
    </row>
    <row r="103" spans="1:16" x14ac:dyDescent="0.25">
      <c r="A103" s="28">
        <v>20131373237</v>
      </c>
      <c r="B103" s="29">
        <v>2015</v>
      </c>
      <c r="C103" s="12">
        <v>9</v>
      </c>
      <c r="D103" s="13">
        <v>4</v>
      </c>
      <c r="E103" s="16" t="s">
        <v>93</v>
      </c>
      <c r="F103" s="65" t="str">
        <f>+VLOOKUP(M103,Data1!$A$2:$E$95,4,0)</f>
        <v>DIAZ VICTOR</v>
      </c>
      <c r="G103" s="18">
        <v>0</v>
      </c>
      <c r="H103" s="18">
        <v>0</v>
      </c>
      <c r="I103" s="16" t="str">
        <f>+VLOOKUP(M103,Data1!$A$2:$F$95,6,0)</f>
        <v>GASOHOL 90 PLUS</v>
      </c>
      <c r="J103" s="69">
        <f>+VLOOKUP(M103,Data1!$A$2:$C$95,2,0)</f>
        <v>513</v>
      </c>
      <c r="K103" s="70">
        <f>+VLOOKUP(M103,Data1!$A$2:$C$95,3,0)</f>
        <v>641.55975000000001</v>
      </c>
      <c r="L103" s="42">
        <f>VLOOKUP(M103,Data2!$A$2:$B$106,2,0)</f>
        <v>42538</v>
      </c>
      <c r="M103" s="66" t="s">
        <v>148</v>
      </c>
      <c r="N103" s="115" t="s">
        <v>266</v>
      </c>
    </row>
    <row r="104" spans="1:16" ht="20.100000000000001" customHeight="1" thickBot="1" x14ac:dyDescent="0.3">
      <c r="A104" s="28">
        <v>20131373237</v>
      </c>
      <c r="B104" s="29">
        <v>2015</v>
      </c>
      <c r="C104" s="12">
        <v>9</v>
      </c>
      <c r="D104" s="12">
        <v>3</v>
      </c>
      <c r="E104" s="16" t="s">
        <v>105</v>
      </c>
      <c r="F104" s="65" t="str">
        <f>+VLOOKUP(M104,Data1!$A$2:$E$95,4,0)</f>
        <v>PAICO FIDEL</v>
      </c>
      <c r="G104" s="18">
        <v>0</v>
      </c>
      <c r="H104" s="18">
        <v>0</v>
      </c>
      <c r="I104" s="51" t="str">
        <f>+VLOOKUP(M104,Data1!$A$2:$F$95,6,0)</f>
        <v>DB5 S-50 UV</v>
      </c>
      <c r="J104" s="69">
        <f>+VLOOKUP(M104,Data1!$A$2:$C$95,2,0)</f>
        <v>318</v>
      </c>
      <c r="K104" s="113">
        <f>+VLOOKUP(M104,Data1!$A$2:$C$95,3,0)</f>
        <v>143.96431999999999</v>
      </c>
      <c r="L104" s="42">
        <f>VLOOKUP(M104,Data2!$A$2:$B$106,2,0)</f>
        <v>42526</v>
      </c>
      <c r="M104" s="66" t="s">
        <v>147</v>
      </c>
      <c r="N104" s="50" t="s">
        <v>75</v>
      </c>
    </row>
    <row r="105" spans="1:16" ht="20.100000000000001" customHeight="1" thickTop="1" thickBot="1" x14ac:dyDescent="0.3">
      <c r="A105" s="102"/>
      <c r="B105" s="103"/>
      <c r="C105" s="104"/>
      <c r="D105" s="104"/>
      <c r="E105" s="105"/>
      <c r="F105" s="106"/>
      <c r="G105" s="107"/>
      <c r="H105" s="107"/>
      <c r="I105" s="108"/>
      <c r="J105" s="109"/>
      <c r="K105" s="114">
        <f>+SUM(K2:K104)</f>
        <v>45465.699630000017</v>
      </c>
      <c r="L105" s="110"/>
      <c r="M105" s="111"/>
      <c r="N105" s="112"/>
    </row>
    <row r="106" spans="1:16" ht="15" customHeight="1" thickTop="1" x14ac:dyDescent="0.25">
      <c r="A106" s="43" t="s">
        <v>224</v>
      </c>
      <c r="B106" s="43"/>
      <c r="C106" s="43"/>
      <c r="D106" s="43"/>
      <c r="E106" s="43"/>
      <c r="F106" s="43"/>
      <c r="G106" s="43"/>
      <c r="H106" s="43"/>
      <c r="I106" s="44"/>
      <c r="J106" s="45"/>
      <c r="K106" s="71"/>
      <c r="L106" s="46"/>
      <c r="M106" s="47"/>
      <c r="N106" s="43"/>
    </row>
  </sheetData>
  <autoFilter ref="A1:N106"/>
  <printOptions horizontalCentered="1"/>
  <pageMargins left="0" right="0" top="0.74803149606299213" bottom="0.74803149606299213" header="0.31496062992125984" footer="0.31496062992125984"/>
  <pageSetup paperSize="9" scale="69" orientation="landscape" r:id="rId1"/>
  <rowBreaks count="1" manualBreakCount="1">
    <brk id="7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F12" sqref="F12"/>
    </sheetView>
  </sheetViews>
  <sheetFormatPr baseColWidth="10" defaultRowHeight="15" x14ac:dyDescent="0.25"/>
  <cols>
    <col min="2" max="2" width="28.85546875" bestFit="1" customWidth="1"/>
    <col min="3" max="3" width="39.85546875" bestFit="1" customWidth="1"/>
    <col min="7" max="7" width="28.85546875" customWidth="1"/>
  </cols>
  <sheetData>
    <row r="1" spans="2:7" ht="18.75" x14ac:dyDescent="0.3">
      <c r="B1" s="129" t="s">
        <v>126</v>
      </c>
      <c r="C1" s="129"/>
      <c r="D1" s="129"/>
      <c r="E1" s="129"/>
      <c r="F1" s="129"/>
      <c r="G1" s="129"/>
    </row>
    <row r="2" spans="2:7" ht="15.75" thickBot="1" x14ac:dyDescent="0.3"/>
    <row r="3" spans="2:7" ht="18.75" thickBot="1" x14ac:dyDescent="0.3">
      <c r="B3" s="132" t="s">
        <v>263</v>
      </c>
      <c r="C3" s="133"/>
      <c r="D3" s="133"/>
      <c r="E3" s="133"/>
      <c r="F3" s="133"/>
      <c r="G3" s="134"/>
    </row>
    <row r="5" spans="2:7" x14ac:dyDescent="0.25">
      <c r="B5" s="124" t="s">
        <v>127</v>
      </c>
      <c r="C5" s="124" t="s">
        <v>128</v>
      </c>
      <c r="D5" s="124" t="s">
        <v>129</v>
      </c>
      <c r="E5" s="130" t="s">
        <v>130</v>
      </c>
      <c r="F5" s="130" t="s">
        <v>131</v>
      </c>
      <c r="G5" s="125" t="s">
        <v>132</v>
      </c>
    </row>
    <row r="6" spans="2:7" ht="24" customHeight="1" x14ac:dyDescent="0.25">
      <c r="B6" s="124"/>
      <c r="C6" s="124"/>
      <c r="D6" s="124"/>
      <c r="E6" s="131"/>
      <c r="F6" s="131"/>
      <c r="G6" s="125"/>
    </row>
    <row r="7" spans="2:7" ht="31.5" x14ac:dyDescent="0.25">
      <c r="B7" s="127" t="s">
        <v>104</v>
      </c>
      <c r="C7" s="127" t="str">
        <f>+VLOOKUP(D7,Data3!$A$2:$E$95,5,0)</f>
        <v>Aníbal Velasquez Valdivia</v>
      </c>
      <c r="D7" s="88" t="s">
        <v>52</v>
      </c>
      <c r="E7" s="89">
        <f>+VLOOKUP(D7,Data3!$A$2:$E$95,2,0)</f>
        <v>695.61749999999995</v>
      </c>
      <c r="F7" s="90"/>
      <c r="G7" s="96" t="s">
        <v>291</v>
      </c>
    </row>
    <row r="8" spans="2:7" ht="31.5" x14ac:dyDescent="0.25">
      <c r="B8" s="127"/>
      <c r="C8" s="127"/>
      <c r="D8" s="88" t="s">
        <v>117</v>
      </c>
      <c r="E8" s="89">
        <f>+VLOOKUP(D8,Data3!$A$2:$E$95,2,0)</f>
        <v>1114.0005000000001</v>
      </c>
      <c r="F8" s="90"/>
      <c r="G8" s="96" t="s">
        <v>291</v>
      </c>
    </row>
    <row r="9" spans="2:7" ht="63" x14ac:dyDescent="0.25">
      <c r="B9" s="127"/>
      <c r="C9" s="87" t="str">
        <f>+VLOOKUP(D9,Data3!$A$2:$E$95,5,0)</f>
        <v>Resguardo del Despacho Ministerial</v>
      </c>
      <c r="D9" s="88" t="s">
        <v>20</v>
      </c>
      <c r="E9" s="89">
        <f>+VLOOKUP(D9,Data3!$A$2:$E$95,2,0)</f>
        <v>824.43943999999988</v>
      </c>
      <c r="F9" s="91"/>
      <c r="G9" s="96" t="s">
        <v>287</v>
      </c>
    </row>
    <row r="10" spans="2:7" ht="47.25" x14ac:dyDescent="0.25">
      <c r="B10" s="127" t="s">
        <v>134</v>
      </c>
      <c r="C10" s="128" t="str">
        <f>+VLOOKUP(D10,Data3!$A$2:$E$95,5,0)</f>
        <v>Percy Luis Minaya León</v>
      </c>
      <c r="D10" s="88" t="s">
        <v>41</v>
      </c>
      <c r="E10" s="89">
        <f>+VLOOKUP(D10,Data3!$A$2:$E$95,2,0)</f>
        <v>387.87540999999999</v>
      </c>
      <c r="F10" s="90"/>
      <c r="G10" s="96" t="s">
        <v>288</v>
      </c>
    </row>
    <row r="11" spans="2:7" ht="31.5" x14ac:dyDescent="0.25">
      <c r="B11" s="127"/>
      <c r="C11" s="128"/>
      <c r="D11" s="88" t="s">
        <v>115</v>
      </c>
      <c r="E11" s="89">
        <f>+VLOOKUP(D11,Data3!$A$2:$E$95,2,0)</f>
        <v>627.01306</v>
      </c>
      <c r="F11" s="90">
        <v>361</v>
      </c>
      <c r="G11" s="96" t="s">
        <v>289</v>
      </c>
    </row>
    <row r="12" spans="2:7" ht="20.100000000000001" customHeight="1" x14ac:dyDescent="0.25">
      <c r="B12" s="127"/>
      <c r="C12" s="11" t="str">
        <f>+VLOOKUP(D12,Data3!$A$2:$E$95,5,0)</f>
        <v>Pedro Fidel Grillo Rojas</v>
      </c>
      <c r="D12" s="88" t="s">
        <v>116</v>
      </c>
      <c r="E12" s="89">
        <f>+VLOOKUP(D12,Data3!$A$2:$E$95,2,0)</f>
        <v>511.11250000000001</v>
      </c>
      <c r="F12" s="92"/>
      <c r="G12" s="97" t="str">
        <f>+VLOOKUP(D12,Data3!$A$2:$E$95,4,0)</f>
        <v>MEJIA WILFREDO</v>
      </c>
    </row>
    <row r="13" spans="2:7" ht="58.9" customHeight="1" thickBot="1" x14ac:dyDescent="0.3">
      <c r="B13" s="9" t="s">
        <v>135</v>
      </c>
      <c r="C13" s="9" t="str">
        <f>+VLOOKUP(D13,Data3!$A$2:$E$95,5,0)</f>
        <v>Silvia Ynes Ruiz Zarate</v>
      </c>
      <c r="D13" s="93" t="s">
        <v>25</v>
      </c>
      <c r="E13" s="94">
        <f>+VLOOKUP(D13,Data3!$A$2:$E$95,2,0)</f>
        <v>695.74849999999992</v>
      </c>
      <c r="F13" s="95"/>
      <c r="G13" s="98" t="s">
        <v>290</v>
      </c>
    </row>
    <row r="14" spans="2:7" ht="16.5" thickBot="1" x14ac:dyDescent="0.3">
      <c r="B14" s="126" t="s">
        <v>136</v>
      </c>
      <c r="C14" s="126"/>
      <c r="D14" s="126"/>
      <c r="E14" s="99">
        <f>+SUM(E7:E13)</f>
        <v>4855.8069099999993</v>
      </c>
      <c r="F14" s="100">
        <f>SUM(F7:F13)</f>
        <v>361</v>
      </c>
      <c r="G14" s="101"/>
    </row>
  </sheetData>
  <mergeCells count="13">
    <mergeCell ref="B1:G1"/>
    <mergeCell ref="E5:E6"/>
    <mergeCell ref="F5:F6"/>
    <mergeCell ref="B7:B9"/>
    <mergeCell ref="C7:C8"/>
    <mergeCell ref="B3:G3"/>
    <mergeCell ref="B5:B6"/>
    <mergeCell ref="C5:C6"/>
    <mergeCell ref="D5:D6"/>
    <mergeCell ref="G5:G6"/>
    <mergeCell ref="B14:D14"/>
    <mergeCell ref="B10:B12"/>
    <mergeCell ref="C10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activeCell="D82" sqref="D3:D82"/>
    </sheetView>
  </sheetViews>
  <sheetFormatPr baseColWidth="10" defaultRowHeight="15" x14ac:dyDescent="0.25"/>
  <cols>
    <col min="4" max="4" width="23.42578125" bestFit="1" customWidth="1"/>
    <col min="6" max="6" width="16.85546875" bestFit="1" customWidth="1"/>
  </cols>
  <sheetData>
    <row r="1" spans="1:6" x14ac:dyDescent="0.25">
      <c r="A1" t="s">
        <v>151</v>
      </c>
      <c r="B1" t="s">
        <v>152</v>
      </c>
      <c r="C1" t="s">
        <v>153</v>
      </c>
      <c r="D1" t="s">
        <v>220</v>
      </c>
      <c r="E1" t="s">
        <v>127</v>
      </c>
      <c r="F1" t="s">
        <v>253</v>
      </c>
    </row>
    <row r="2" spans="1:6" x14ac:dyDescent="0.25">
      <c r="A2" t="s">
        <v>120</v>
      </c>
      <c r="B2">
        <v>1417</v>
      </c>
      <c r="C2">
        <v>562.03956999999991</v>
      </c>
      <c r="D2" t="s">
        <v>154</v>
      </c>
      <c r="E2" t="s">
        <v>74</v>
      </c>
      <c r="F2" t="s">
        <v>3</v>
      </c>
    </row>
    <row r="3" spans="1:6" x14ac:dyDescent="0.25">
      <c r="A3" t="s">
        <v>69</v>
      </c>
      <c r="B3">
        <v>1085</v>
      </c>
      <c r="C3">
        <v>522.53290000000004</v>
      </c>
      <c r="D3" t="s">
        <v>155</v>
      </c>
      <c r="E3" t="s">
        <v>108</v>
      </c>
      <c r="F3" t="s">
        <v>3</v>
      </c>
    </row>
    <row r="4" spans="1:6" x14ac:dyDescent="0.25">
      <c r="A4" t="s">
        <v>9</v>
      </c>
      <c r="B4">
        <v>1036</v>
      </c>
      <c r="C4">
        <v>561.74847999999997</v>
      </c>
      <c r="D4" t="s">
        <v>156</v>
      </c>
      <c r="E4" t="s">
        <v>108</v>
      </c>
      <c r="F4" t="s">
        <v>3</v>
      </c>
    </row>
    <row r="5" spans="1:6" x14ac:dyDescent="0.25">
      <c r="A5" t="s">
        <v>47</v>
      </c>
      <c r="B5">
        <v>1532</v>
      </c>
      <c r="C5">
        <v>502.61243000000002</v>
      </c>
      <c r="D5" t="s">
        <v>157</v>
      </c>
      <c r="E5" t="s">
        <v>75</v>
      </c>
      <c r="F5" t="s">
        <v>3</v>
      </c>
    </row>
    <row r="6" spans="1:6" x14ac:dyDescent="0.25">
      <c r="A6" t="s">
        <v>70</v>
      </c>
      <c r="B6">
        <v>459</v>
      </c>
      <c r="C6">
        <v>307.81380000000001</v>
      </c>
      <c r="D6" t="s">
        <v>64</v>
      </c>
      <c r="E6" t="s">
        <v>108</v>
      </c>
      <c r="F6" t="s">
        <v>3</v>
      </c>
    </row>
    <row r="7" spans="1:6" x14ac:dyDescent="0.25">
      <c r="A7" t="s">
        <v>20</v>
      </c>
      <c r="B7">
        <v>2313</v>
      </c>
      <c r="C7">
        <v>824.43943999999988</v>
      </c>
      <c r="D7" t="s">
        <v>293</v>
      </c>
      <c r="E7" t="s">
        <v>74</v>
      </c>
      <c r="F7" t="s">
        <v>3</v>
      </c>
    </row>
    <row r="8" spans="1:6" x14ac:dyDescent="0.25">
      <c r="A8" t="s">
        <v>137</v>
      </c>
      <c r="B8">
        <v>237</v>
      </c>
      <c r="C8">
        <v>114.79</v>
      </c>
      <c r="D8" t="s">
        <v>159</v>
      </c>
      <c r="E8" t="s">
        <v>108</v>
      </c>
      <c r="F8" t="s">
        <v>3</v>
      </c>
    </row>
    <row r="9" spans="1:6" x14ac:dyDescent="0.25">
      <c r="A9" t="s">
        <v>58</v>
      </c>
      <c r="B9">
        <v>2880</v>
      </c>
      <c r="C9">
        <v>686.60313999999994</v>
      </c>
      <c r="D9" t="s">
        <v>294</v>
      </c>
      <c r="E9" t="s">
        <v>74</v>
      </c>
      <c r="F9" t="s">
        <v>3</v>
      </c>
    </row>
    <row r="10" spans="1:6" x14ac:dyDescent="0.25">
      <c r="A10" t="s">
        <v>34</v>
      </c>
      <c r="B10">
        <v>327</v>
      </c>
      <c r="C10">
        <v>141.90693000000002</v>
      </c>
      <c r="D10" t="s">
        <v>161</v>
      </c>
      <c r="E10" t="s">
        <v>74</v>
      </c>
      <c r="F10" t="s">
        <v>3</v>
      </c>
    </row>
    <row r="11" spans="1:6" x14ac:dyDescent="0.25">
      <c r="A11" t="s">
        <v>56</v>
      </c>
      <c r="B11">
        <v>1043</v>
      </c>
      <c r="C11">
        <v>441.5</v>
      </c>
      <c r="D11" t="s">
        <v>295</v>
      </c>
      <c r="E11" t="s">
        <v>76</v>
      </c>
      <c r="F11" t="s">
        <v>3</v>
      </c>
    </row>
    <row r="12" spans="1:6" x14ac:dyDescent="0.25">
      <c r="A12" t="s">
        <v>141</v>
      </c>
      <c r="B12">
        <v>431</v>
      </c>
      <c r="C12">
        <v>259.24556000000001</v>
      </c>
      <c r="D12" t="s">
        <v>162</v>
      </c>
      <c r="E12" t="s">
        <v>75</v>
      </c>
      <c r="F12" t="s">
        <v>3</v>
      </c>
    </row>
    <row r="13" spans="1:6" x14ac:dyDescent="0.25">
      <c r="A13" t="s">
        <v>26</v>
      </c>
      <c r="B13">
        <v>447</v>
      </c>
      <c r="C13">
        <v>264.89999999999998</v>
      </c>
      <c r="D13" t="s">
        <v>295</v>
      </c>
      <c r="E13" t="s">
        <v>76</v>
      </c>
      <c r="F13" t="s">
        <v>3</v>
      </c>
    </row>
    <row r="14" spans="1:6" x14ac:dyDescent="0.25">
      <c r="A14" t="s">
        <v>30</v>
      </c>
      <c r="B14">
        <v>570</v>
      </c>
      <c r="C14">
        <v>264.89999999999998</v>
      </c>
      <c r="D14" t="s">
        <v>295</v>
      </c>
      <c r="E14" t="s">
        <v>76</v>
      </c>
      <c r="F14" t="s">
        <v>3</v>
      </c>
    </row>
    <row r="15" spans="1:6" x14ac:dyDescent="0.25">
      <c r="A15" t="s">
        <v>125</v>
      </c>
      <c r="B15">
        <v>960.56341093056835</v>
      </c>
      <c r="C15">
        <v>399.77732000000003</v>
      </c>
      <c r="D15" t="s">
        <v>164</v>
      </c>
      <c r="E15" t="s">
        <v>74</v>
      </c>
      <c r="F15" t="s">
        <v>3</v>
      </c>
    </row>
    <row r="16" spans="1:6" x14ac:dyDescent="0.25">
      <c r="A16" t="s">
        <v>50</v>
      </c>
      <c r="B16">
        <v>616</v>
      </c>
      <c r="C16">
        <v>306.39217000000002</v>
      </c>
      <c r="D16" t="s">
        <v>165</v>
      </c>
      <c r="E16" t="s">
        <v>74</v>
      </c>
      <c r="F16" t="s">
        <v>3</v>
      </c>
    </row>
    <row r="17" spans="1:6" x14ac:dyDescent="0.25">
      <c r="A17" t="s">
        <v>28</v>
      </c>
      <c r="B17">
        <v>851</v>
      </c>
      <c r="C17">
        <v>441.5</v>
      </c>
      <c r="D17" t="s">
        <v>296</v>
      </c>
      <c r="E17" t="s">
        <v>107</v>
      </c>
      <c r="F17" t="s">
        <v>3</v>
      </c>
    </row>
    <row r="18" spans="1:6" x14ac:dyDescent="0.25">
      <c r="A18" t="s">
        <v>57</v>
      </c>
      <c r="B18">
        <v>674</v>
      </c>
      <c r="C18">
        <v>324.74090999999999</v>
      </c>
      <c r="D18" t="s">
        <v>297</v>
      </c>
      <c r="E18" t="s">
        <v>107</v>
      </c>
      <c r="F18" t="s">
        <v>3</v>
      </c>
    </row>
    <row r="19" spans="1:6" x14ac:dyDescent="0.25">
      <c r="A19" t="s">
        <v>41</v>
      </c>
      <c r="B19">
        <v>794</v>
      </c>
      <c r="C19">
        <v>387.87540999999999</v>
      </c>
      <c r="D19" t="s">
        <v>166</v>
      </c>
      <c r="E19" t="s">
        <v>74</v>
      </c>
      <c r="F19" t="s">
        <v>3</v>
      </c>
    </row>
    <row r="20" spans="1:6" x14ac:dyDescent="0.25">
      <c r="A20" t="s">
        <v>42</v>
      </c>
      <c r="B20">
        <v>545</v>
      </c>
      <c r="C20">
        <v>362.66575999999998</v>
      </c>
      <c r="D20" t="s">
        <v>298</v>
      </c>
      <c r="E20" t="s">
        <v>74</v>
      </c>
      <c r="F20" t="s">
        <v>3</v>
      </c>
    </row>
    <row r="21" spans="1:6" x14ac:dyDescent="0.25">
      <c r="A21" t="s">
        <v>18</v>
      </c>
      <c r="B21">
        <v>1118</v>
      </c>
      <c r="C21">
        <v>508.72658999999999</v>
      </c>
      <c r="D21" t="s">
        <v>167</v>
      </c>
      <c r="E21" t="s">
        <v>74</v>
      </c>
      <c r="F21" t="s">
        <v>3</v>
      </c>
    </row>
    <row r="22" spans="1:6" x14ac:dyDescent="0.25">
      <c r="A22" t="s">
        <v>40</v>
      </c>
      <c r="B22">
        <v>903</v>
      </c>
      <c r="C22">
        <v>527.05907999999999</v>
      </c>
      <c r="D22" t="s">
        <v>168</v>
      </c>
      <c r="E22" t="s">
        <v>108</v>
      </c>
      <c r="F22" t="s">
        <v>3</v>
      </c>
    </row>
    <row r="23" spans="1:6" x14ac:dyDescent="0.25">
      <c r="A23" t="s">
        <v>32</v>
      </c>
      <c r="B23">
        <v>1021</v>
      </c>
      <c r="C23">
        <v>430.69673</v>
      </c>
      <c r="D23" t="s">
        <v>169</v>
      </c>
      <c r="E23" t="s">
        <v>108</v>
      </c>
      <c r="F23" t="s">
        <v>3</v>
      </c>
    </row>
    <row r="24" spans="1:6" x14ac:dyDescent="0.25">
      <c r="A24" t="s">
        <v>21</v>
      </c>
      <c r="B24">
        <v>851</v>
      </c>
      <c r="C24">
        <v>325.41199</v>
      </c>
      <c r="D24" t="s">
        <v>156</v>
      </c>
      <c r="E24" t="s">
        <v>108</v>
      </c>
      <c r="F24" t="s">
        <v>3</v>
      </c>
    </row>
    <row r="25" spans="1:6" x14ac:dyDescent="0.25">
      <c r="A25" t="s">
        <v>46</v>
      </c>
      <c r="B25">
        <v>1587</v>
      </c>
      <c r="C25">
        <v>506.97444999999999</v>
      </c>
      <c r="D25" t="s">
        <v>299</v>
      </c>
      <c r="E25" t="s">
        <v>75</v>
      </c>
      <c r="F25" t="s">
        <v>3</v>
      </c>
    </row>
    <row r="26" spans="1:6" x14ac:dyDescent="0.25">
      <c r="A26" t="s">
        <v>65</v>
      </c>
      <c r="B26">
        <v>1455</v>
      </c>
      <c r="C26">
        <v>517.87908999999991</v>
      </c>
      <c r="D26" t="s">
        <v>160</v>
      </c>
      <c r="E26" t="s">
        <v>74</v>
      </c>
      <c r="F26" t="s">
        <v>3</v>
      </c>
    </row>
    <row r="27" spans="1:6" x14ac:dyDescent="0.25">
      <c r="A27" t="s">
        <v>49</v>
      </c>
      <c r="B27">
        <v>1075</v>
      </c>
      <c r="C27">
        <v>397.41181000000006</v>
      </c>
      <c r="D27" t="s">
        <v>170</v>
      </c>
      <c r="E27" t="s">
        <v>75</v>
      </c>
      <c r="F27" t="s">
        <v>3</v>
      </c>
    </row>
    <row r="28" spans="1:6" x14ac:dyDescent="0.25">
      <c r="A28" t="s">
        <v>45</v>
      </c>
      <c r="B28">
        <v>1376</v>
      </c>
      <c r="C28">
        <v>516.22829000000002</v>
      </c>
      <c r="D28" t="s">
        <v>322</v>
      </c>
      <c r="E28" t="s">
        <v>74</v>
      </c>
      <c r="F28" t="s">
        <v>3</v>
      </c>
    </row>
    <row r="29" spans="1:6" x14ac:dyDescent="0.25">
      <c r="A29" t="s">
        <v>33</v>
      </c>
      <c r="B29">
        <v>1697</v>
      </c>
      <c r="C29">
        <v>662.05574000000001</v>
      </c>
      <c r="D29" t="s">
        <v>172</v>
      </c>
      <c r="E29" t="s">
        <v>74</v>
      </c>
      <c r="F29" t="s">
        <v>3</v>
      </c>
    </row>
    <row r="30" spans="1:6" x14ac:dyDescent="0.25">
      <c r="A30" t="s">
        <v>11</v>
      </c>
      <c r="B30">
        <v>1656</v>
      </c>
      <c r="C30">
        <v>449.96797000000004</v>
      </c>
      <c r="D30" t="s">
        <v>173</v>
      </c>
      <c r="E30" t="s">
        <v>74</v>
      </c>
      <c r="F30" t="s">
        <v>3</v>
      </c>
    </row>
    <row r="31" spans="1:6" x14ac:dyDescent="0.25">
      <c r="A31" t="s">
        <v>7</v>
      </c>
      <c r="B31">
        <v>2195</v>
      </c>
      <c r="C31">
        <v>603.97203999999999</v>
      </c>
      <c r="D31" t="s">
        <v>174</v>
      </c>
      <c r="E31" t="s">
        <v>74</v>
      </c>
      <c r="F31" t="s">
        <v>3</v>
      </c>
    </row>
    <row r="32" spans="1:6" x14ac:dyDescent="0.25">
      <c r="A32" t="s">
        <v>37</v>
      </c>
      <c r="B32">
        <v>683</v>
      </c>
      <c r="C32">
        <v>294.47167000000002</v>
      </c>
      <c r="D32" t="s">
        <v>175</v>
      </c>
      <c r="E32" t="s">
        <v>108</v>
      </c>
      <c r="F32" t="s">
        <v>3</v>
      </c>
    </row>
    <row r="33" spans="1:6" x14ac:dyDescent="0.25">
      <c r="A33" t="s">
        <v>54</v>
      </c>
      <c r="B33">
        <v>1740</v>
      </c>
      <c r="C33">
        <v>430.54928000000001</v>
      </c>
      <c r="D33" t="s">
        <v>176</v>
      </c>
      <c r="E33" t="s">
        <v>75</v>
      </c>
      <c r="F33" t="s">
        <v>3</v>
      </c>
    </row>
    <row r="34" spans="1:6" x14ac:dyDescent="0.25">
      <c r="A34" t="s">
        <v>60</v>
      </c>
      <c r="B34">
        <v>1052</v>
      </c>
      <c r="C34">
        <v>380.14032999999995</v>
      </c>
      <c r="D34" t="s">
        <v>177</v>
      </c>
      <c r="E34" t="s">
        <v>75</v>
      </c>
      <c r="F34" t="s">
        <v>3</v>
      </c>
    </row>
    <row r="35" spans="1:6" x14ac:dyDescent="0.25">
      <c r="A35" t="s">
        <v>8</v>
      </c>
      <c r="B35">
        <v>290</v>
      </c>
      <c r="C35">
        <v>188.24677000000003</v>
      </c>
      <c r="D35" t="s">
        <v>300</v>
      </c>
      <c r="E35" t="s">
        <v>75</v>
      </c>
      <c r="F35" t="s">
        <v>3</v>
      </c>
    </row>
    <row r="36" spans="1:6" x14ac:dyDescent="0.25">
      <c r="A36" t="s">
        <v>63</v>
      </c>
      <c r="B36">
        <v>1026</v>
      </c>
      <c r="C36">
        <v>505.56477000000007</v>
      </c>
      <c r="D36" t="s">
        <v>275</v>
      </c>
      <c r="E36" t="s">
        <v>108</v>
      </c>
      <c r="F36" t="s">
        <v>3</v>
      </c>
    </row>
    <row r="37" spans="1:6" x14ac:dyDescent="0.25">
      <c r="A37" t="s">
        <v>35</v>
      </c>
      <c r="B37">
        <v>1921</v>
      </c>
      <c r="C37">
        <v>660.16085999999996</v>
      </c>
      <c r="D37" t="s">
        <v>301</v>
      </c>
      <c r="E37" t="s">
        <v>74</v>
      </c>
      <c r="F37" t="s">
        <v>3</v>
      </c>
    </row>
    <row r="38" spans="1:6" x14ac:dyDescent="0.25">
      <c r="A38" t="s">
        <v>36</v>
      </c>
      <c r="B38">
        <v>2151</v>
      </c>
      <c r="C38">
        <v>719.48267999999996</v>
      </c>
      <c r="D38" t="s">
        <v>180</v>
      </c>
      <c r="E38" t="s">
        <v>74</v>
      </c>
      <c r="F38" t="s">
        <v>3</v>
      </c>
    </row>
    <row r="39" spans="1:6" x14ac:dyDescent="0.25">
      <c r="A39" t="s">
        <v>61</v>
      </c>
      <c r="B39">
        <v>1272</v>
      </c>
      <c r="C39">
        <v>556.40478999999993</v>
      </c>
      <c r="D39" t="s">
        <v>109</v>
      </c>
      <c r="E39" t="s">
        <v>74</v>
      </c>
      <c r="F39" t="s">
        <v>3</v>
      </c>
    </row>
    <row r="40" spans="1:6" x14ac:dyDescent="0.25">
      <c r="A40" t="s">
        <v>112</v>
      </c>
      <c r="B40">
        <v>2212</v>
      </c>
      <c r="C40">
        <v>774.02896999999996</v>
      </c>
      <c r="D40" t="s">
        <v>181</v>
      </c>
      <c r="E40" t="s">
        <v>74</v>
      </c>
      <c r="F40" t="s">
        <v>3</v>
      </c>
    </row>
    <row r="41" spans="1:6" x14ac:dyDescent="0.25">
      <c r="A41" t="s">
        <v>4</v>
      </c>
      <c r="B41">
        <v>809</v>
      </c>
      <c r="C41">
        <v>361.80041999999997</v>
      </c>
      <c r="D41" t="s">
        <v>182</v>
      </c>
      <c r="E41" t="s">
        <v>74</v>
      </c>
      <c r="F41" t="s">
        <v>3</v>
      </c>
    </row>
    <row r="42" spans="1:6" x14ac:dyDescent="0.25">
      <c r="A42" t="s">
        <v>124</v>
      </c>
      <c r="B42">
        <v>1270</v>
      </c>
      <c r="C42">
        <v>492.66102000000001</v>
      </c>
      <c r="D42" t="s">
        <v>183</v>
      </c>
      <c r="E42" t="s">
        <v>74</v>
      </c>
      <c r="F42" t="s">
        <v>3</v>
      </c>
    </row>
    <row r="43" spans="1:6" x14ac:dyDescent="0.25">
      <c r="A43" t="s">
        <v>6</v>
      </c>
      <c r="B43">
        <v>634</v>
      </c>
      <c r="C43">
        <v>358.19777999999997</v>
      </c>
      <c r="D43" t="s">
        <v>184</v>
      </c>
      <c r="E43" t="s">
        <v>74</v>
      </c>
      <c r="F43" t="s">
        <v>3</v>
      </c>
    </row>
    <row r="44" spans="1:6" x14ac:dyDescent="0.25">
      <c r="A44" t="s">
        <v>19</v>
      </c>
      <c r="B44">
        <v>676</v>
      </c>
      <c r="C44">
        <v>374.60392000000002</v>
      </c>
      <c r="D44" t="s">
        <v>185</v>
      </c>
      <c r="E44" t="s">
        <v>74</v>
      </c>
      <c r="F44" t="s">
        <v>3</v>
      </c>
    </row>
    <row r="45" spans="1:6" x14ac:dyDescent="0.25">
      <c r="A45" t="s">
        <v>113</v>
      </c>
      <c r="B45">
        <v>288</v>
      </c>
      <c r="C45">
        <v>362.07415000000003</v>
      </c>
      <c r="D45" t="s">
        <v>186</v>
      </c>
      <c r="E45" t="s">
        <v>74</v>
      </c>
      <c r="F45" t="s">
        <v>3</v>
      </c>
    </row>
    <row r="46" spans="1:6" x14ac:dyDescent="0.25">
      <c r="A46" t="s">
        <v>147</v>
      </c>
      <c r="B46">
        <v>318</v>
      </c>
      <c r="C46">
        <v>143.96431999999999</v>
      </c>
      <c r="D46" t="s">
        <v>177</v>
      </c>
      <c r="E46" t="s">
        <v>75</v>
      </c>
      <c r="F46" t="s">
        <v>3</v>
      </c>
    </row>
    <row r="47" spans="1:6" x14ac:dyDescent="0.25">
      <c r="A47" t="s">
        <v>114</v>
      </c>
      <c r="B47">
        <v>314</v>
      </c>
      <c r="C47">
        <v>226.56897000000001</v>
      </c>
      <c r="D47" t="s">
        <v>161</v>
      </c>
      <c r="E47" t="s">
        <v>118</v>
      </c>
      <c r="F47" t="s">
        <v>3</v>
      </c>
    </row>
    <row r="48" spans="1:6" x14ac:dyDescent="0.25">
      <c r="A48" t="s">
        <v>43</v>
      </c>
      <c r="B48">
        <v>435</v>
      </c>
      <c r="C48">
        <v>263.00931000000003</v>
      </c>
      <c r="D48" t="s">
        <v>302</v>
      </c>
      <c r="E48" t="s">
        <v>221</v>
      </c>
      <c r="F48" t="s">
        <v>3</v>
      </c>
    </row>
    <row r="49" spans="1:6" x14ac:dyDescent="0.25">
      <c r="A49" t="s">
        <v>24</v>
      </c>
      <c r="B49">
        <v>403</v>
      </c>
      <c r="C49">
        <v>254.09208000000001</v>
      </c>
      <c r="D49" t="s">
        <v>303</v>
      </c>
      <c r="E49" t="s">
        <v>221</v>
      </c>
      <c r="F49" t="s">
        <v>3</v>
      </c>
    </row>
    <row r="50" spans="1:6" x14ac:dyDescent="0.25">
      <c r="A50" t="s">
        <v>119</v>
      </c>
      <c r="B50">
        <v>1531</v>
      </c>
      <c r="C50">
        <v>422.35656</v>
      </c>
      <c r="D50" t="s">
        <v>304</v>
      </c>
      <c r="E50" t="s">
        <v>76</v>
      </c>
      <c r="F50" t="s">
        <v>3</v>
      </c>
    </row>
    <row r="51" spans="1:6" x14ac:dyDescent="0.25">
      <c r="A51" t="s">
        <v>48</v>
      </c>
      <c r="B51">
        <v>1283</v>
      </c>
      <c r="C51">
        <v>548.55898000000002</v>
      </c>
      <c r="D51" t="s">
        <v>159</v>
      </c>
      <c r="E51" t="s">
        <v>108</v>
      </c>
      <c r="F51" t="s">
        <v>3</v>
      </c>
    </row>
    <row r="52" spans="1:6" x14ac:dyDescent="0.25">
      <c r="A52" t="s">
        <v>39</v>
      </c>
      <c r="B52">
        <v>663</v>
      </c>
      <c r="C52">
        <v>329.77549999999997</v>
      </c>
      <c r="D52" t="s">
        <v>188</v>
      </c>
      <c r="E52" t="s">
        <v>108</v>
      </c>
      <c r="F52" t="s">
        <v>1</v>
      </c>
    </row>
    <row r="53" spans="1:6" x14ac:dyDescent="0.25">
      <c r="A53" t="s">
        <v>44</v>
      </c>
      <c r="B53">
        <v>1086</v>
      </c>
      <c r="C53">
        <v>700.44983999999999</v>
      </c>
      <c r="D53" t="s">
        <v>189</v>
      </c>
      <c r="E53" t="s">
        <v>74</v>
      </c>
      <c r="F53" t="s">
        <v>1</v>
      </c>
    </row>
    <row r="54" spans="1:6" x14ac:dyDescent="0.25">
      <c r="A54" t="s">
        <v>122</v>
      </c>
      <c r="B54">
        <v>1148</v>
      </c>
      <c r="C54">
        <v>912.25176999999996</v>
      </c>
      <c r="D54" t="s">
        <v>190</v>
      </c>
      <c r="E54" t="s">
        <v>74</v>
      </c>
      <c r="F54" t="s">
        <v>1</v>
      </c>
    </row>
    <row r="55" spans="1:6" x14ac:dyDescent="0.25">
      <c r="A55" t="s">
        <v>31</v>
      </c>
      <c r="B55">
        <v>645</v>
      </c>
      <c r="C55">
        <v>729.88665000000003</v>
      </c>
      <c r="D55" t="s">
        <v>191</v>
      </c>
      <c r="E55" t="s">
        <v>74</v>
      </c>
      <c r="F55" t="s">
        <v>1</v>
      </c>
    </row>
    <row r="56" spans="1:6" x14ac:dyDescent="0.25">
      <c r="A56" t="s">
        <v>14</v>
      </c>
      <c r="B56">
        <v>294</v>
      </c>
      <c r="C56">
        <v>154.85272000000001</v>
      </c>
      <c r="D56" t="s">
        <v>186</v>
      </c>
      <c r="E56" t="s">
        <v>74</v>
      </c>
      <c r="F56" t="s">
        <v>1</v>
      </c>
    </row>
    <row r="57" spans="1:6" x14ac:dyDescent="0.25">
      <c r="A57" t="s">
        <v>148</v>
      </c>
      <c r="B57">
        <v>513</v>
      </c>
      <c r="C57">
        <v>641.55975000000001</v>
      </c>
      <c r="D57" t="s">
        <v>294</v>
      </c>
      <c r="E57" t="s">
        <v>74</v>
      </c>
      <c r="F57" t="s">
        <v>1</v>
      </c>
    </row>
    <row r="58" spans="1:6" x14ac:dyDescent="0.25">
      <c r="A58" t="s">
        <v>38</v>
      </c>
      <c r="B58">
        <v>1469</v>
      </c>
      <c r="C58">
        <v>1182.78225</v>
      </c>
      <c r="D58" t="s">
        <v>193</v>
      </c>
      <c r="E58" t="s">
        <v>74</v>
      </c>
      <c r="F58" t="s">
        <v>1</v>
      </c>
    </row>
    <row r="59" spans="1:6" x14ac:dyDescent="0.25">
      <c r="A59" t="s">
        <v>55</v>
      </c>
      <c r="B59">
        <v>278</v>
      </c>
      <c r="C59">
        <v>395.66724999999997</v>
      </c>
      <c r="D59" t="s">
        <v>186</v>
      </c>
      <c r="E59" t="s">
        <v>74</v>
      </c>
      <c r="F59" t="s">
        <v>1</v>
      </c>
    </row>
    <row r="60" spans="1:6" x14ac:dyDescent="0.25">
      <c r="A60" t="s">
        <v>143</v>
      </c>
      <c r="B60">
        <v>1272</v>
      </c>
      <c r="C60">
        <v>699.66660000000002</v>
      </c>
      <c r="D60" t="s">
        <v>194</v>
      </c>
      <c r="E60" t="s">
        <v>74</v>
      </c>
      <c r="F60" t="s">
        <v>1</v>
      </c>
    </row>
    <row r="61" spans="1:6" x14ac:dyDescent="0.25">
      <c r="A61" t="s">
        <v>110</v>
      </c>
      <c r="B61">
        <v>323</v>
      </c>
      <c r="C61">
        <v>515.05475999999999</v>
      </c>
      <c r="D61" t="s">
        <v>195</v>
      </c>
      <c r="E61" t="s">
        <v>74</v>
      </c>
      <c r="F61" t="s">
        <v>1</v>
      </c>
    </row>
    <row r="62" spans="1:6" x14ac:dyDescent="0.25">
      <c r="A62" t="s">
        <v>111</v>
      </c>
      <c r="B62">
        <v>243</v>
      </c>
      <c r="C62">
        <v>296.03974999999997</v>
      </c>
      <c r="D62" t="s">
        <v>196</v>
      </c>
      <c r="E62" t="s">
        <v>74</v>
      </c>
      <c r="F62" t="s">
        <v>1</v>
      </c>
    </row>
    <row r="63" spans="1:6" x14ac:dyDescent="0.25">
      <c r="A63" t="s">
        <v>13</v>
      </c>
      <c r="B63">
        <v>219</v>
      </c>
      <c r="C63">
        <v>60.199999999999996</v>
      </c>
      <c r="D63" t="s">
        <v>197</v>
      </c>
      <c r="E63" t="s">
        <v>74</v>
      </c>
      <c r="F63" t="s">
        <v>1</v>
      </c>
    </row>
    <row r="64" spans="1:6" x14ac:dyDescent="0.25">
      <c r="A64" t="s">
        <v>2</v>
      </c>
      <c r="B64">
        <v>1693</v>
      </c>
      <c r="C64">
        <v>1117.88825</v>
      </c>
      <c r="D64" t="s">
        <v>197</v>
      </c>
      <c r="E64" t="s">
        <v>74</v>
      </c>
      <c r="F64" t="s">
        <v>1</v>
      </c>
    </row>
    <row r="65" spans="1:6" x14ac:dyDescent="0.25">
      <c r="A65" t="s">
        <v>149</v>
      </c>
      <c r="B65">
        <v>807</v>
      </c>
      <c r="C65">
        <v>331.43427000000003</v>
      </c>
      <c r="D65" t="s">
        <v>305</v>
      </c>
      <c r="E65" t="s">
        <v>74</v>
      </c>
      <c r="F65" t="s">
        <v>0</v>
      </c>
    </row>
    <row r="66" spans="1:6" x14ac:dyDescent="0.25">
      <c r="A66" t="s">
        <v>17</v>
      </c>
      <c r="B66">
        <v>991</v>
      </c>
      <c r="C66">
        <v>436.334</v>
      </c>
      <c r="D66" t="s">
        <v>199</v>
      </c>
      <c r="E66" t="s">
        <v>108</v>
      </c>
      <c r="F66" t="s">
        <v>0</v>
      </c>
    </row>
    <row r="67" spans="1:6" x14ac:dyDescent="0.25">
      <c r="A67" t="s">
        <v>121</v>
      </c>
      <c r="B67">
        <v>307</v>
      </c>
      <c r="C67">
        <v>168.423</v>
      </c>
      <c r="D67" t="s">
        <v>200</v>
      </c>
      <c r="E67" t="s">
        <v>74</v>
      </c>
      <c r="F67" t="s">
        <v>0</v>
      </c>
    </row>
    <row r="68" spans="1:6" x14ac:dyDescent="0.25">
      <c r="A68" t="s">
        <v>138</v>
      </c>
      <c r="B68">
        <v>0</v>
      </c>
      <c r="C68">
        <v>822.24742000000015</v>
      </c>
      <c r="D68" t="s">
        <v>201</v>
      </c>
      <c r="E68" t="s">
        <v>74</v>
      </c>
      <c r="F68" t="s">
        <v>0</v>
      </c>
    </row>
    <row r="69" spans="1:6" x14ac:dyDescent="0.25">
      <c r="A69" t="s">
        <v>67</v>
      </c>
      <c r="B69">
        <v>770</v>
      </c>
      <c r="C69">
        <v>812.09400000000005</v>
      </c>
      <c r="D69" t="s">
        <v>202</v>
      </c>
      <c r="E69" t="s">
        <v>74</v>
      </c>
      <c r="F69" t="s">
        <v>0</v>
      </c>
    </row>
    <row r="70" spans="1:6" x14ac:dyDescent="0.25">
      <c r="A70" t="s">
        <v>22</v>
      </c>
      <c r="B70">
        <v>734</v>
      </c>
      <c r="C70">
        <v>626.07557000000008</v>
      </c>
      <c r="D70" t="s">
        <v>203</v>
      </c>
      <c r="E70" t="s">
        <v>107</v>
      </c>
      <c r="F70" t="s">
        <v>0</v>
      </c>
    </row>
    <row r="71" spans="1:6" x14ac:dyDescent="0.25">
      <c r="A71" t="s">
        <v>29</v>
      </c>
      <c r="B71">
        <v>925</v>
      </c>
      <c r="C71">
        <v>472.57955000000004</v>
      </c>
      <c r="D71" t="s">
        <v>176</v>
      </c>
      <c r="E71" t="s">
        <v>75</v>
      </c>
      <c r="F71" t="s">
        <v>0</v>
      </c>
    </row>
    <row r="72" spans="1:6" x14ac:dyDescent="0.25">
      <c r="A72" t="s">
        <v>12</v>
      </c>
      <c r="B72">
        <v>804</v>
      </c>
      <c r="C72">
        <v>1069.6105</v>
      </c>
      <c r="D72" t="s">
        <v>226</v>
      </c>
      <c r="E72" t="s">
        <v>74</v>
      </c>
      <c r="F72" t="s">
        <v>0</v>
      </c>
    </row>
    <row r="73" spans="1:6" x14ac:dyDescent="0.25">
      <c r="A73" t="s">
        <v>52</v>
      </c>
      <c r="B73">
        <v>786</v>
      </c>
      <c r="C73">
        <v>695.61749999999995</v>
      </c>
      <c r="D73" t="s">
        <v>306</v>
      </c>
      <c r="E73" t="s">
        <v>74</v>
      </c>
      <c r="F73" t="s">
        <v>0</v>
      </c>
    </row>
    <row r="74" spans="1:6" x14ac:dyDescent="0.25">
      <c r="A74" t="s">
        <v>68</v>
      </c>
      <c r="B74">
        <v>755</v>
      </c>
      <c r="C74">
        <v>709.02494000000002</v>
      </c>
      <c r="D74" t="s">
        <v>205</v>
      </c>
      <c r="E74" t="s">
        <v>74</v>
      </c>
      <c r="F74" t="s">
        <v>0</v>
      </c>
    </row>
    <row r="75" spans="1:6" x14ac:dyDescent="0.25">
      <c r="A75" t="s">
        <v>15</v>
      </c>
      <c r="B75">
        <v>565</v>
      </c>
      <c r="C75">
        <v>778.25499999999988</v>
      </c>
      <c r="D75" t="s">
        <v>206</v>
      </c>
      <c r="E75" t="s">
        <v>74</v>
      </c>
      <c r="F75" t="s">
        <v>0</v>
      </c>
    </row>
    <row r="76" spans="1:6" x14ac:dyDescent="0.25">
      <c r="A76" t="s">
        <v>146</v>
      </c>
      <c r="B76">
        <v>970</v>
      </c>
      <c r="C76">
        <v>1539.8606300000001</v>
      </c>
      <c r="D76" t="s">
        <v>207</v>
      </c>
      <c r="E76" t="s">
        <v>108</v>
      </c>
      <c r="F76" t="s">
        <v>0</v>
      </c>
    </row>
    <row r="77" spans="1:6" x14ac:dyDescent="0.25">
      <c r="A77" t="s">
        <v>25</v>
      </c>
      <c r="B77">
        <v>1221</v>
      </c>
      <c r="C77">
        <v>695.74849999999992</v>
      </c>
      <c r="D77" t="s">
        <v>307</v>
      </c>
      <c r="E77" t="s">
        <v>74</v>
      </c>
      <c r="F77" t="s">
        <v>0</v>
      </c>
    </row>
    <row r="78" spans="1:6" x14ac:dyDescent="0.25">
      <c r="A78" t="s">
        <v>115</v>
      </c>
      <c r="B78">
        <v>1207.0103159148334</v>
      </c>
      <c r="C78">
        <v>627.01306</v>
      </c>
      <c r="D78" t="s">
        <v>166</v>
      </c>
      <c r="E78" t="s">
        <v>74</v>
      </c>
      <c r="F78" t="s">
        <v>0</v>
      </c>
    </row>
    <row r="79" spans="1:6" x14ac:dyDescent="0.25">
      <c r="A79" t="s">
        <v>116</v>
      </c>
      <c r="B79">
        <v>910</v>
      </c>
      <c r="C79">
        <v>511.11250000000001</v>
      </c>
      <c r="D79" t="s">
        <v>210</v>
      </c>
      <c r="E79" t="s">
        <v>74</v>
      </c>
      <c r="F79" t="s">
        <v>0</v>
      </c>
    </row>
    <row r="80" spans="1:6" x14ac:dyDescent="0.25">
      <c r="A80" t="s">
        <v>117</v>
      </c>
      <c r="B80">
        <v>1197</v>
      </c>
      <c r="C80">
        <v>1114.0005000000001</v>
      </c>
      <c r="D80" t="s">
        <v>211</v>
      </c>
      <c r="E80" t="s">
        <v>74</v>
      </c>
      <c r="F80" t="s">
        <v>0</v>
      </c>
    </row>
    <row r="81" spans="1:6" x14ac:dyDescent="0.25">
      <c r="A81" t="s">
        <v>10</v>
      </c>
      <c r="B81">
        <v>234</v>
      </c>
      <c r="C81">
        <v>122.57400000000001</v>
      </c>
      <c r="D81" t="s">
        <v>198</v>
      </c>
      <c r="E81" t="s">
        <v>74</v>
      </c>
      <c r="F81" t="s">
        <v>0</v>
      </c>
    </row>
    <row r="82" spans="1:6" x14ac:dyDescent="0.25">
      <c r="A82" t="s">
        <v>5</v>
      </c>
      <c r="B82">
        <v>428</v>
      </c>
      <c r="C82">
        <v>863.07100000000014</v>
      </c>
      <c r="D82" t="s">
        <v>212</v>
      </c>
      <c r="E82" t="s">
        <v>108</v>
      </c>
      <c r="F82" t="s">
        <v>0</v>
      </c>
    </row>
    <row r="83" spans="1:6" x14ac:dyDescent="0.25">
      <c r="A83" t="s">
        <v>72</v>
      </c>
      <c r="B83">
        <v>1058</v>
      </c>
      <c r="C83">
        <v>329.94606999999996</v>
      </c>
      <c r="D83" t="s">
        <v>213</v>
      </c>
      <c r="E83" t="s">
        <v>74</v>
      </c>
      <c r="F83" t="s">
        <v>77</v>
      </c>
    </row>
    <row r="84" spans="1:6" x14ac:dyDescent="0.25">
      <c r="A84" t="s">
        <v>73</v>
      </c>
      <c r="B84">
        <v>284</v>
      </c>
      <c r="C84">
        <v>128.1</v>
      </c>
      <c r="D84" t="s">
        <v>200</v>
      </c>
      <c r="E84" t="s">
        <v>74</v>
      </c>
      <c r="F84" t="s">
        <v>77</v>
      </c>
    </row>
    <row r="85" spans="1:6" x14ac:dyDescent="0.25">
      <c r="A85" t="s">
        <v>144</v>
      </c>
      <c r="B85">
        <v>1124</v>
      </c>
      <c r="C85">
        <v>332.27709999999996</v>
      </c>
      <c r="D85" t="s">
        <v>196</v>
      </c>
      <c r="E85" t="s">
        <v>74</v>
      </c>
      <c r="F85" t="s">
        <v>77</v>
      </c>
    </row>
    <row r="86" spans="1:6" x14ac:dyDescent="0.25">
      <c r="A86" t="s">
        <v>59</v>
      </c>
      <c r="B86">
        <v>325</v>
      </c>
      <c r="C86">
        <v>94.254199999999997</v>
      </c>
      <c r="D86" t="s">
        <v>145</v>
      </c>
      <c r="E86" t="s">
        <v>75</v>
      </c>
      <c r="F86" t="s">
        <v>251</v>
      </c>
    </row>
    <row r="87" spans="1:6" x14ac:dyDescent="0.25">
      <c r="A87" t="s">
        <v>62</v>
      </c>
      <c r="B87">
        <v>378</v>
      </c>
      <c r="C87">
        <v>264.42074000000002</v>
      </c>
      <c r="D87" t="s">
        <v>178</v>
      </c>
      <c r="E87" t="s">
        <v>74</v>
      </c>
      <c r="F87" t="s">
        <v>252</v>
      </c>
    </row>
    <row r="88" spans="1:6" x14ac:dyDescent="0.25">
      <c r="A88" t="s">
        <v>150</v>
      </c>
      <c r="B88">
        <v>0</v>
      </c>
      <c r="C88">
        <v>240.22620000000001</v>
      </c>
      <c r="D88" t="s">
        <v>214</v>
      </c>
      <c r="E88" t="s">
        <v>74</v>
      </c>
      <c r="F88" t="s">
        <v>252</v>
      </c>
    </row>
    <row r="89" spans="1:6" x14ac:dyDescent="0.25">
      <c r="A89" t="s">
        <v>51</v>
      </c>
      <c r="B89">
        <v>780</v>
      </c>
      <c r="C89">
        <v>380.66449999999998</v>
      </c>
      <c r="D89" t="s">
        <v>202</v>
      </c>
      <c r="E89" t="s">
        <v>74</v>
      </c>
      <c r="F89" t="s">
        <v>254</v>
      </c>
    </row>
    <row r="90" spans="1:6" x14ac:dyDescent="0.25">
      <c r="A90" t="s">
        <v>27</v>
      </c>
      <c r="B90">
        <v>412</v>
      </c>
      <c r="C90">
        <v>271.37700000000001</v>
      </c>
      <c r="D90" t="s">
        <v>162</v>
      </c>
      <c r="E90" t="s">
        <v>75</v>
      </c>
      <c r="F90" t="s">
        <v>252</v>
      </c>
    </row>
    <row r="91" spans="1:6" x14ac:dyDescent="0.25">
      <c r="A91" t="s">
        <v>139</v>
      </c>
      <c r="B91">
        <v>1456</v>
      </c>
      <c r="C91">
        <v>504.77284999999995</v>
      </c>
      <c r="D91" t="s">
        <v>278</v>
      </c>
      <c r="E91" t="s">
        <v>74</v>
      </c>
      <c r="F91" t="s">
        <v>252</v>
      </c>
    </row>
    <row r="92" spans="1:6" x14ac:dyDescent="0.25">
      <c r="A92" t="s">
        <v>66</v>
      </c>
      <c r="B92">
        <v>743</v>
      </c>
      <c r="C92">
        <v>347.56794000000002</v>
      </c>
      <c r="D92" t="s">
        <v>216</v>
      </c>
      <c r="E92" t="s">
        <v>75</v>
      </c>
      <c r="F92" t="s">
        <v>252</v>
      </c>
    </row>
    <row r="93" spans="1:6" x14ac:dyDescent="0.25">
      <c r="A93" t="s">
        <v>23</v>
      </c>
      <c r="B93">
        <v>1224</v>
      </c>
      <c r="C93">
        <v>358.44489999999996</v>
      </c>
      <c r="D93" t="s">
        <v>217</v>
      </c>
      <c r="E93" t="s">
        <v>74</v>
      </c>
      <c r="F93" t="s">
        <v>252</v>
      </c>
    </row>
    <row r="94" spans="1:6" x14ac:dyDescent="0.25">
      <c r="A94" t="s">
        <v>140</v>
      </c>
      <c r="B94">
        <v>531.06252550787758</v>
      </c>
      <c r="C94">
        <v>360.73804000000001</v>
      </c>
      <c r="D94" t="s">
        <v>218</v>
      </c>
      <c r="E94" t="s">
        <v>118</v>
      </c>
      <c r="F94" t="s">
        <v>252</v>
      </c>
    </row>
    <row r="95" spans="1:6" x14ac:dyDescent="0.25">
      <c r="A95" t="s">
        <v>142</v>
      </c>
      <c r="B95">
        <v>1151.877195978479</v>
      </c>
      <c r="C95">
        <v>280.45049999999998</v>
      </c>
      <c r="D95" t="s">
        <v>219</v>
      </c>
      <c r="E95" t="s">
        <v>74</v>
      </c>
      <c r="F95" t="s">
        <v>252</v>
      </c>
    </row>
  </sheetData>
  <autoFilter ref="A1:F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24" sqref="B24"/>
    </sheetView>
  </sheetViews>
  <sheetFormatPr baseColWidth="10" defaultRowHeight="15" x14ac:dyDescent="0.25"/>
  <sheetData>
    <row r="1" spans="1:2" x14ac:dyDescent="0.25">
      <c r="A1" t="s">
        <v>151</v>
      </c>
      <c r="B1" t="s">
        <v>250</v>
      </c>
    </row>
    <row r="2" spans="1:2" x14ac:dyDescent="0.25">
      <c r="A2" t="s">
        <v>39</v>
      </c>
      <c r="B2" s="74">
        <v>42624</v>
      </c>
    </row>
    <row r="3" spans="1:2" x14ac:dyDescent="0.25">
      <c r="A3" t="s">
        <v>149</v>
      </c>
      <c r="B3" s="74">
        <v>42472</v>
      </c>
    </row>
    <row r="4" spans="1:2" x14ac:dyDescent="0.25">
      <c r="A4" t="s">
        <v>120</v>
      </c>
      <c r="B4" s="74">
        <v>42494</v>
      </c>
    </row>
    <row r="5" spans="1:2" x14ac:dyDescent="0.25">
      <c r="A5" t="s">
        <v>69</v>
      </c>
      <c r="B5" s="74">
        <v>42582</v>
      </c>
    </row>
    <row r="6" spans="1:2" x14ac:dyDescent="0.25">
      <c r="A6" t="s">
        <v>9</v>
      </c>
      <c r="B6" s="74">
        <v>42582</v>
      </c>
    </row>
    <row r="7" spans="1:2" x14ac:dyDescent="0.25">
      <c r="A7" t="s">
        <v>47</v>
      </c>
      <c r="B7" s="74">
        <v>42602</v>
      </c>
    </row>
    <row r="8" spans="1:2" x14ac:dyDescent="0.25">
      <c r="A8" t="s">
        <v>70</v>
      </c>
      <c r="B8" s="74">
        <v>42582</v>
      </c>
    </row>
    <row r="9" spans="1:2" x14ac:dyDescent="0.25">
      <c r="A9" t="s">
        <v>62</v>
      </c>
      <c r="B9" s="74">
        <v>42649</v>
      </c>
    </row>
    <row r="10" spans="1:2" x14ac:dyDescent="0.25">
      <c r="A10" t="s">
        <v>20</v>
      </c>
      <c r="B10" s="74">
        <v>42699</v>
      </c>
    </row>
    <row r="11" spans="1:2" x14ac:dyDescent="0.25">
      <c r="A11" t="s">
        <v>240</v>
      </c>
      <c r="B11" s="74">
        <v>42643</v>
      </c>
    </row>
    <row r="12" spans="1:2" x14ac:dyDescent="0.25">
      <c r="A12" t="s">
        <v>17</v>
      </c>
      <c r="B12" s="74">
        <v>42538</v>
      </c>
    </row>
    <row r="13" spans="1:2" x14ac:dyDescent="0.25">
      <c r="A13" t="s">
        <v>137</v>
      </c>
      <c r="B13" s="74">
        <v>42582</v>
      </c>
    </row>
    <row r="14" spans="1:2" x14ac:dyDescent="0.25">
      <c r="A14" t="s">
        <v>121</v>
      </c>
      <c r="B14" s="74">
        <v>42643</v>
      </c>
    </row>
    <row r="15" spans="1:2" x14ac:dyDescent="0.25">
      <c r="A15" t="s">
        <v>150</v>
      </c>
      <c r="B15" s="74">
        <v>42649</v>
      </c>
    </row>
    <row r="16" spans="1:2" x14ac:dyDescent="0.25">
      <c r="A16" t="s">
        <v>44</v>
      </c>
      <c r="B16" s="74">
        <v>42588</v>
      </c>
    </row>
    <row r="17" spans="1:2" x14ac:dyDescent="0.25">
      <c r="A17" t="s">
        <v>138</v>
      </c>
      <c r="B17" s="74">
        <v>42649</v>
      </c>
    </row>
    <row r="18" spans="1:2" x14ac:dyDescent="0.25">
      <c r="A18" t="s">
        <v>122</v>
      </c>
      <c r="B18" s="74">
        <v>42628</v>
      </c>
    </row>
    <row r="19" spans="1:2" x14ac:dyDescent="0.25">
      <c r="A19" t="s">
        <v>51</v>
      </c>
      <c r="B19" s="74">
        <v>42623</v>
      </c>
    </row>
    <row r="20" spans="1:2" x14ac:dyDescent="0.25">
      <c r="A20" t="s">
        <v>31</v>
      </c>
      <c r="B20" s="74">
        <v>42649</v>
      </c>
    </row>
    <row r="21" spans="1:2" x14ac:dyDescent="0.25">
      <c r="A21" t="s">
        <v>14</v>
      </c>
      <c r="B21" s="74">
        <v>42649</v>
      </c>
    </row>
    <row r="22" spans="1:2" x14ac:dyDescent="0.25">
      <c r="A22" t="s">
        <v>241</v>
      </c>
      <c r="B22" s="74">
        <v>42649</v>
      </c>
    </row>
    <row r="23" spans="1:2" x14ac:dyDescent="0.25">
      <c r="A23" t="s">
        <v>148</v>
      </c>
      <c r="B23" s="74">
        <v>42538</v>
      </c>
    </row>
    <row r="24" spans="1:2" x14ac:dyDescent="0.25">
      <c r="A24" t="s">
        <v>247</v>
      </c>
      <c r="B24" s="74">
        <v>42649</v>
      </c>
    </row>
    <row r="25" spans="1:2" x14ac:dyDescent="0.25">
      <c r="A25" t="s">
        <v>38</v>
      </c>
      <c r="B25" s="74">
        <v>42649</v>
      </c>
    </row>
    <row r="26" spans="1:2" x14ac:dyDescent="0.25">
      <c r="A26" t="s">
        <v>27</v>
      </c>
      <c r="B26" s="74">
        <v>42649</v>
      </c>
    </row>
    <row r="27" spans="1:2" x14ac:dyDescent="0.25">
      <c r="A27" t="s">
        <v>139</v>
      </c>
      <c r="B27" s="74">
        <v>42649</v>
      </c>
    </row>
    <row r="28" spans="1:2" x14ac:dyDescent="0.25">
      <c r="A28" t="s">
        <v>66</v>
      </c>
      <c r="B28" s="74">
        <v>42649</v>
      </c>
    </row>
    <row r="29" spans="1:2" x14ac:dyDescent="0.25">
      <c r="A29" t="s">
        <v>23</v>
      </c>
      <c r="B29" s="74">
        <v>42538</v>
      </c>
    </row>
    <row r="30" spans="1:2" x14ac:dyDescent="0.25">
      <c r="A30" t="s">
        <v>58</v>
      </c>
      <c r="B30" s="74">
        <v>42649</v>
      </c>
    </row>
    <row r="31" spans="1:2" x14ac:dyDescent="0.25">
      <c r="A31" t="s">
        <v>34</v>
      </c>
      <c r="B31" s="74">
        <v>42588</v>
      </c>
    </row>
    <row r="32" spans="1:2" x14ac:dyDescent="0.25">
      <c r="A32" t="s">
        <v>140</v>
      </c>
      <c r="B32" s="74">
        <v>42649</v>
      </c>
    </row>
    <row r="33" spans="1:2" x14ac:dyDescent="0.25">
      <c r="A33" t="s">
        <v>22</v>
      </c>
      <c r="B33" s="74">
        <v>42701</v>
      </c>
    </row>
    <row r="34" spans="1:2" x14ac:dyDescent="0.25">
      <c r="A34" t="s">
        <v>56</v>
      </c>
      <c r="B34" s="74">
        <v>42602</v>
      </c>
    </row>
    <row r="35" spans="1:2" x14ac:dyDescent="0.25">
      <c r="A35" t="s">
        <v>59</v>
      </c>
      <c r="B35" s="74">
        <v>42649</v>
      </c>
    </row>
    <row r="36" spans="1:2" x14ac:dyDescent="0.25">
      <c r="A36" t="s">
        <v>141</v>
      </c>
      <c r="B36" s="74">
        <v>42649</v>
      </c>
    </row>
    <row r="37" spans="1:2" x14ac:dyDescent="0.25">
      <c r="A37" t="s">
        <v>123</v>
      </c>
      <c r="B37" s="74">
        <v>42606</v>
      </c>
    </row>
    <row r="38" spans="1:2" x14ac:dyDescent="0.25">
      <c r="A38" t="s">
        <v>55</v>
      </c>
      <c r="B38" s="74">
        <v>42649</v>
      </c>
    </row>
    <row r="39" spans="1:2" x14ac:dyDescent="0.25">
      <c r="A39" t="s">
        <v>246</v>
      </c>
      <c r="B39" s="74">
        <v>42649</v>
      </c>
    </row>
    <row r="40" spans="1:2" x14ac:dyDescent="0.25">
      <c r="A40" t="s">
        <v>142</v>
      </c>
      <c r="B40" s="74">
        <v>42628</v>
      </c>
    </row>
    <row r="41" spans="1:2" x14ac:dyDescent="0.25">
      <c r="A41" t="s">
        <v>26</v>
      </c>
      <c r="B41" s="74">
        <v>42708</v>
      </c>
    </row>
    <row r="42" spans="1:2" x14ac:dyDescent="0.25">
      <c r="A42" t="s">
        <v>30</v>
      </c>
      <c r="B42" s="74">
        <v>42708</v>
      </c>
    </row>
    <row r="43" spans="1:2" x14ac:dyDescent="0.25">
      <c r="A43" t="s">
        <v>143</v>
      </c>
      <c r="B43" s="74">
        <v>42588</v>
      </c>
    </row>
    <row r="44" spans="1:2" x14ac:dyDescent="0.25">
      <c r="A44" t="s">
        <v>50</v>
      </c>
      <c r="B44" s="74">
        <v>42649</v>
      </c>
    </row>
    <row r="45" spans="1:2" x14ac:dyDescent="0.25">
      <c r="A45" t="s">
        <v>110</v>
      </c>
      <c r="B45" s="74">
        <v>42701</v>
      </c>
    </row>
    <row r="46" spans="1:2" x14ac:dyDescent="0.25">
      <c r="A46" t="s">
        <v>242</v>
      </c>
      <c r="B46" s="74">
        <v>42649</v>
      </c>
    </row>
    <row r="47" spans="1:2" x14ac:dyDescent="0.25">
      <c r="A47" t="s">
        <v>16</v>
      </c>
      <c r="B47" s="74">
        <v>42649</v>
      </c>
    </row>
    <row r="48" spans="1:2" x14ac:dyDescent="0.25">
      <c r="A48" t="s">
        <v>28</v>
      </c>
      <c r="B48" s="74">
        <v>42417</v>
      </c>
    </row>
    <row r="49" spans="1:2" x14ac:dyDescent="0.25">
      <c r="A49" t="s">
        <v>57</v>
      </c>
      <c r="B49" s="74">
        <v>42649</v>
      </c>
    </row>
    <row r="50" spans="1:2" x14ac:dyDescent="0.25">
      <c r="A50" t="s">
        <v>29</v>
      </c>
      <c r="B50" s="74">
        <v>42459</v>
      </c>
    </row>
    <row r="51" spans="1:2" x14ac:dyDescent="0.25">
      <c r="A51" t="s">
        <v>41</v>
      </c>
      <c r="B51" s="74">
        <v>42437</v>
      </c>
    </row>
    <row r="52" spans="1:2" x14ac:dyDescent="0.25">
      <c r="A52" t="s">
        <v>249</v>
      </c>
      <c r="B52" s="74">
        <v>42438</v>
      </c>
    </row>
    <row r="53" spans="1:2" x14ac:dyDescent="0.25">
      <c r="A53" t="s">
        <v>42</v>
      </c>
      <c r="B53" s="74">
        <v>42441</v>
      </c>
    </row>
    <row r="54" spans="1:2" x14ac:dyDescent="0.25">
      <c r="A54" t="s">
        <v>18</v>
      </c>
      <c r="B54" s="74">
        <v>42451</v>
      </c>
    </row>
    <row r="55" spans="1:2" x14ac:dyDescent="0.25">
      <c r="A55" t="s">
        <v>72</v>
      </c>
      <c r="B55" s="74">
        <v>42518</v>
      </c>
    </row>
    <row r="56" spans="1:2" x14ac:dyDescent="0.25">
      <c r="A56" t="s">
        <v>73</v>
      </c>
      <c r="B56" s="74">
        <v>42518</v>
      </c>
    </row>
    <row r="57" spans="1:2" x14ac:dyDescent="0.25">
      <c r="A57" t="s">
        <v>144</v>
      </c>
      <c r="B57" s="74">
        <v>42518</v>
      </c>
    </row>
    <row r="58" spans="1:2" x14ac:dyDescent="0.25">
      <c r="A58" t="s">
        <v>111</v>
      </c>
      <c r="B58" s="74">
        <v>42518</v>
      </c>
    </row>
    <row r="59" spans="1:2" x14ac:dyDescent="0.25">
      <c r="A59" t="s">
        <v>12</v>
      </c>
      <c r="B59" s="74">
        <v>42518</v>
      </c>
    </row>
    <row r="60" spans="1:2" x14ac:dyDescent="0.25">
      <c r="A60" t="s">
        <v>40</v>
      </c>
      <c r="B60" s="74">
        <v>42373</v>
      </c>
    </row>
    <row r="61" spans="1:2" x14ac:dyDescent="0.25">
      <c r="A61" t="s">
        <v>32</v>
      </c>
      <c r="B61" s="74">
        <v>42373</v>
      </c>
    </row>
    <row r="62" spans="1:2" x14ac:dyDescent="0.25">
      <c r="A62" t="s">
        <v>21</v>
      </c>
      <c r="B62" s="74">
        <v>42383</v>
      </c>
    </row>
    <row r="63" spans="1:2" x14ac:dyDescent="0.25">
      <c r="A63" t="s">
        <v>46</v>
      </c>
      <c r="B63" s="74">
        <v>42383</v>
      </c>
    </row>
    <row r="64" spans="1:2" x14ac:dyDescent="0.25">
      <c r="A64" t="s">
        <v>65</v>
      </c>
      <c r="B64" s="74">
        <v>42373</v>
      </c>
    </row>
    <row r="65" spans="1:2" x14ac:dyDescent="0.25">
      <c r="A65" t="s">
        <v>49</v>
      </c>
      <c r="B65" s="74">
        <v>42373</v>
      </c>
    </row>
    <row r="66" spans="1:2" x14ac:dyDescent="0.25">
      <c r="A66" t="s">
        <v>45</v>
      </c>
      <c r="B66" s="74">
        <v>42383</v>
      </c>
    </row>
    <row r="67" spans="1:2" x14ac:dyDescent="0.25">
      <c r="A67" t="s">
        <v>33</v>
      </c>
      <c r="B67" s="74">
        <v>42383</v>
      </c>
    </row>
    <row r="68" spans="1:2" x14ac:dyDescent="0.25">
      <c r="A68" t="s">
        <v>11</v>
      </c>
      <c r="B68" s="74">
        <v>42383</v>
      </c>
    </row>
    <row r="69" spans="1:2" x14ac:dyDescent="0.25">
      <c r="A69" t="s">
        <v>7</v>
      </c>
      <c r="B69" s="74">
        <v>42383</v>
      </c>
    </row>
    <row r="70" spans="1:2" x14ac:dyDescent="0.25">
      <c r="A70" t="s">
        <v>37</v>
      </c>
      <c r="B70" s="74">
        <v>42383</v>
      </c>
    </row>
    <row r="71" spans="1:2" x14ac:dyDescent="0.25">
      <c r="A71" t="s">
        <v>54</v>
      </c>
      <c r="B71" s="74">
        <v>42383</v>
      </c>
    </row>
    <row r="72" spans="1:2" x14ac:dyDescent="0.25">
      <c r="A72" t="s">
        <v>60</v>
      </c>
      <c r="B72" s="74">
        <v>42383</v>
      </c>
    </row>
    <row r="73" spans="1:2" x14ac:dyDescent="0.25">
      <c r="A73" t="s">
        <v>52</v>
      </c>
      <c r="B73" s="74">
        <v>42414</v>
      </c>
    </row>
    <row r="74" spans="1:2" x14ac:dyDescent="0.25">
      <c r="A74" t="s">
        <v>8</v>
      </c>
      <c r="B74" s="74">
        <v>42427</v>
      </c>
    </row>
    <row r="75" spans="1:2" x14ac:dyDescent="0.25">
      <c r="A75" t="s">
        <v>63</v>
      </c>
      <c r="B75" s="74">
        <v>42695</v>
      </c>
    </row>
    <row r="76" spans="1:2" x14ac:dyDescent="0.25">
      <c r="A76" t="s">
        <v>35</v>
      </c>
      <c r="B76" s="74">
        <v>42695</v>
      </c>
    </row>
    <row r="77" spans="1:2" x14ac:dyDescent="0.25">
      <c r="A77" t="s">
        <v>36</v>
      </c>
      <c r="B77" s="74">
        <v>42695</v>
      </c>
    </row>
    <row r="78" spans="1:2" x14ac:dyDescent="0.25">
      <c r="A78" t="s">
        <v>61</v>
      </c>
      <c r="B78" s="74">
        <v>42695</v>
      </c>
    </row>
    <row r="79" spans="1:2" x14ac:dyDescent="0.25">
      <c r="A79" t="s">
        <v>112</v>
      </c>
      <c r="B79" s="74">
        <v>42695</v>
      </c>
    </row>
    <row r="80" spans="1:2" x14ac:dyDescent="0.25">
      <c r="A80" t="s">
        <v>248</v>
      </c>
      <c r="B80" s="74">
        <v>42695</v>
      </c>
    </row>
    <row r="81" spans="1:2" x14ac:dyDescent="0.25">
      <c r="A81" t="s">
        <v>4</v>
      </c>
      <c r="B81" s="74">
        <v>42695</v>
      </c>
    </row>
    <row r="82" spans="1:2" x14ac:dyDescent="0.25">
      <c r="A82" t="s">
        <v>124</v>
      </c>
      <c r="B82" s="74">
        <v>42695</v>
      </c>
    </row>
    <row r="83" spans="1:2" x14ac:dyDescent="0.25">
      <c r="A83" t="s">
        <v>6</v>
      </c>
      <c r="B83" s="74">
        <v>42695</v>
      </c>
    </row>
    <row r="84" spans="1:2" x14ac:dyDescent="0.25">
      <c r="A84" t="s">
        <v>19</v>
      </c>
      <c r="B84" s="74">
        <v>42695</v>
      </c>
    </row>
    <row r="85" spans="1:2" x14ac:dyDescent="0.25">
      <c r="A85" t="s">
        <v>113</v>
      </c>
      <c r="B85" s="74">
        <v>42451</v>
      </c>
    </row>
    <row r="86" spans="1:2" x14ac:dyDescent="0.25">
      <c r="A86" t="s">
        <v>147</v>
      </c>
      <c r="B86" s="74">
        <v>42526</v>
      </c>
    </row>
    <row r="87" spans="1:2" x14ac:dyDescent="0.25">
      <c r="A87" t="s">
        <v>68</v>
      </c>
      <c r="B87" s="74">
        <v>42680</v>
      </c>
    </row>
    <row r="88" spans="1:2" x14ac:dyDescent="0.25">
      <c r="A88" t="s">
        <v>15</v>
      </c>
      <c r="B88" s="74">
        <v>42680</v>
      </c>
    </row>
    <row r="89" spans="1:2" x14ac:dyDescent="0.25">
      <c r="A89" t="s">
        <v>146</v>
      </c>
      <c r="B89" s="74">
        <v>42649</v>
      </c>
    </row>
    <row r="90" spans="1:2" x14ac:dyDescent="0.25">
      <c r="A90" t="s">
        <v>13</v>
      </c>
      <c r="B90" s="74">
        <v>42649</v>
      </c>
    </row>
    <row r="91" spans="1:2" x14ac:dyDescent="0.25">
      <c r="A91" t="s">
        <v>2</v>
      </c>
      <c r="B91" s="74">
        <v>42649</v>
      </c>
    </row>
    <row r="92" spans="1:2" x14ac:dyDescent="0.25">
      <c r="A92" t="s">
        <v>245</v>
      </c>
      <c r="B92" s="74">
        <v>42649</v>
      </c>
    </row>
    <row r="93" spans="1:2" x14ac:dyDescent="0.25">
      <c r="A93" t="s">
        <v>244</v>
      </c>
      <c r="B93" s="74">
        <v>42649</v>
      </c>
    </row>
    <row r="94" spans="1:2" x14ac:dyDescent="0.25">
      <c r="A94" t="s">
        <v>114</v>
      </c>
      <c r="B94" s="74">
        <v>42649</v>
      </c>
    </row>
    <row r="95" spans="1:2" x14ac:dyDescent="0.25">
      <c r="A95" t="s">
        <v>243</v>
      </c>
      <c r="B95" s="74">
        <v>42649</v>
      </c>
    </row>
    <row r="96" spans="1:2" x14ac:dyDescent="0.25">
      <c r="A96" t="s">
        <v>43</v>
      </c>
      <c r="B96" s="74">
        <v>42694</v>
      </c>
    </row>
    <row r="97" spans="1:2" x14ac:dyDescent="0.25">
      <c r="A97" t="s">
        <v>24</v>
      </c>
      <c r="B97" s="74">
        <v>42694</v>
      </c>
    </row>
    <row r="98" spans="1:2" x14ac:dyDescent="0.25">
      <c r="A98" t="s">
        <v>25</v>
      </c>
      <c r="B98" s="74">
        <v>42412</v>
      </c>
    </row>
    <row r="99" spans="1:2" x14ac:dyDescent="0.25">
      <c r="A99" t="s">
        <v>119</v>
      </c>
      <c r="B99" s="74">
        <v>42706</v>
      </c>
    </row>
    <row r="100" spans="1:2" x14ac:dyDescent="0.25">
      <c r="A100" t="s">
        <v>115</v>
      </c>
      <c r="B100" s="74">
        <v>42412</v>
      </c>
    </row>
    <row r="101" spans="1:2" x14ac:dyDescent="0.25">
      <c r="A101" t="s">
        <v>116</v>
      </c>
      <c r="B101" s="74">
        <v>42412</v>
      </c>
    </row>
    <row r="102" spans="1:2" x14ac:dyDescent="0.25">
      <c r="A102" t="s">
        <v>117</v>
      </c>
      <c r="B102" s="74">
        <v>42412</v>
      </c>
    </row>
    <row r="103" spans="1:2" x14ac:dyDescent="0.25">
      <c r="A103" t="s">
        <v>71</v>
      </c>
      <c r="B103" s="74">
        <v>42441</v>
      </c>
    </row>
    <row r="104" spans="1:2" x14ac:dyDescent="0.25">
      <c r="A104" t="s">
        <v>48</v>
      </c>
      <c r="B104" s="74">
        <v>42649</v>
      </c>
    </row>
    <row r="105" spans="1:2" x14ac:dyDescent="0.25">
      <c r="A105" t="s">
        <v>5</v>
      </c>
      <c r="B105" s="74">
        <v>42649</v>
      </c>
    </row>
    <row r="106" spans="1:2" x14ac:dyDescent="0.25">
      <c r="A106" t="s">
        <v>53</v>
      </c>
      <c r="B106" s="74">
        <v>42704</v>
      </c>
    </row>
  </sheetData>
  <autoFilter ref="A1:B10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D7" sqref="D7"/>
    </sheetView>
  </sheetViews>
  <sheetFormatPr baseColWidth="10" defaultRowHeight="15" x14ac:dyDescent="0.25"/>
  <sheetData>
    <row r="1" spans="1:5" x14ac:dyDescent="0.25">
      <c r="A1" t="s">
        <v>151</v>
      </c>
      <c r="B1" t="s">
        <v>153</v>
      </c>
      <c r="C1" t="s">
        <v>222</v>
      </c>
      <c r="D1" t="s">
        <v>220</v>
      </c>
      <c r="E1" t="s">
        <v>255</v>
      </c>
    </row>
    <row r="2" spans="1:5" x14ac:dyDescent="0.25">
      <c r="A2" t="s">
        <v>39</v>
      </c>
      <c r="B2">
        <v>329.77549999999997</v>
      </c>
      <c r="C2" t="s">
        <v>74</v>
      </c>
      <c r="D2" t="s">
        <v>188</v>
      </c>
      <c r="E2">
        <v>0</v>
      </c>
    </row>
    <row r="3" spans="1:5" x14ac:dyDescent="0.25">
      <c r="A3" t="s">
        <v>120</v>
      </c>
      <c r="B3">
        <v>562.03956999999991</v>
      </c>
      <c r="C3" t="s">
        <v>108</v>
      </c>
      <c r="D3" t="s">
        <v>154</v>
      </c>
      <c r="E3">
        <v>0</v>
      </c>
    </row>
    <row r="4" spans="1:5" x14ac:dyDescent="0.25">
      <c r="A4" t="s">
        <v>69</v>
      </c>
      <c r="B4">
        <v>522.53290000000004</v>
      </c>
      <c r="C4" t="s">
        <v>108</v>
      </c>
      <c r="D4" t="s">
        <v>155</v>
      </c>
      <c r="E4">
        <v>0</v>
      </c>
    </row>
    <row r="5" spans="1:5" x14ac:dyDescent="0.25">
      <c r="A5" t="s">
        <v>9</v>
      </c>
      <c r="B5">
        <v>561.74847999999997</v>
      </c>
      <c r="C5" t="s">
        <v>75</v>
      </c>
      <c r="D5" t="s">
        <v>156</v>
      </c>
      <c r="E5">
        <v>0</v>
      </c>
    </row>
    <row r="6" spans="1:5" x14ac:dyDescent="0.25">
      <c r="A6" t="s">
        <v>47</v>
      </c>
      <c r="B6">
        <v>502.61243000000002</v>
      </c>
      <c r="C6" t="s">
        <v>108</v>
      </c>
      <c r="D6" t="s">
        <v>157</v>
      </c>
      <c r="E6">
        <v>0</v>
      </c>
    </row>
    <row r="7" spans="1:5" x14ac:dyDescent="0.25">
      <c r="A7" t="s">
        <v>70</v>
      </c>
      <c r="B7">
        <v>307.81380000000001</v>
      </c>
      <c r="C7" t="s">
        <v>74</v>
      </c>
      <c r="D7" t="s">
        <v>64</v>
      </c>
      <c r="E7">
        <v>0</v>
      </c>
    </row>
    <row r="8" spans="1:5" x14ac:dyDescent="0.25">
      <c r="A8" t="s">
        <v>62</v>
      </c>
      <c r="B8">
        <v>264.42074000000002</v>
      </c>
      <c r="C8" t="s">
        <v>108</v>
      </c>
      <c r="D8" t="s">
        <v>178</v>
      </c>
      <c r="E8">
        <v>0</v>
      </c>
    </row>
    <row r="9" spans="1:5" x14ac:dyDescent="0.25">
      <c r="A9" t="s">
        <v>20</v>
      </c>
      <c r="B9">
        <v>824.43943999999988</v>
      </c>
      <c r="C9" t="s">
        <v>74</v>
      </c>
      <c r="D9" t="s">
        <v>158</v>
      </c>
      <c r="E9" t="s">
        <v>133</v>
      </c>
    </row>
    <row r="10" spans="1:5" x14ac:dyDescent="0.25">
      <c r="A10" t="s">
        <v>17</v>
      </c>
      <c r="B10">
        <v>436.334</v>
      </c>
      <c r="C10" t="s">
        <v>74</v>
      </c>
      <c r="D10" t="s">
        <v>199</v>
      </c>
      <c r="E10">
        <v>0</v>
      </c>
    </row>
    <row r="11" spans="1:5" x14ac:dyDescent="0.25">
      <c r="A11" t="s">
        <v>137</v>
      </c>
      <c r="B11">
        <v>114.79</v>
      </c>
      <c r="C11" t="s">
        <v>76</v>
      </c>
      <c r="D11" t="s">
        <v>159</v>
      </c>
      <c r="E11">
        <v>0</v>
      </c>
    </row>
    <row r="12" spans="1:5" x14ac:dyDescent="0.25">
      <c r="A12" t="s">
        <v>121</v>
      </c>
      <c r="B12">
        <v>168.423</v>
      </c>
      <c r="C12" t="s">
        <v>75</v>
      </c>
      <c r="D12" t="s">
        <v>200</v>
      </c>
      <c r="E12">
        <v>0</v>
      </c>
    </row>
    <row r="13" spans="1:5" x14ac:dyDescent="0.25">
      <c r="A13" t="s">
        <v>44</v>
      </c>
      <c r="B13">
        <v>700.44983999999999</v>
      </c>
      <c r="C13" t="s">
        <v>76</v>
      </c>
      <c r="D13" t="s">
        <v>189</v>
      </c>
      <c r="E13">
        <v>0</v>
      </c>
    </row>
    <row r="14" spans="1:5" x14ac:dyDescent="0.25">
      <c r="A14" t="s">
        <v>138</v>
      </c>
      <c r="B14">
        <v>822.24742000000015</v>
      </c>
      <c r="C14" t="s">
        <v>76</v>
      </c>
      <c r="D14" t="s">
        <v>201</v>
      </c>
      <c r="E14">
        <v>0</v>
      </c>
    </row>
    <row r="15" spans="1:5" x14ac:dyDescent="0.25">
      <c r="A15" t="s">
        <v>122</v>
      </c>
      <c r="B15">
        <v>912.25176999999996</v>
      </c>
      <c r="C15" t="s">
        <v>74</v>
      </c>
      <c r="D15" t="s">
        <v>190</v>
      </c>
      <c r="E15">
        <v>0</v>
      </c>
    </row>
    <row r="16" spans="1:5" x14ac:dyDescent="0.25">
      <c r="A16" t="s">
        <v>67</v>
      </c>
      <c r="B16">
        <v>812.09400000000005</v>
      </c>
      <c r="C16" t="s">
        <v>74</v>
      </c>
      <c r="D16" t="s">
        <v>202</v>
      </c>
      <c r="E16" t="s">
        <v>262</v>
      </c>
    </row>
    <row r="17" spans="1:5" x14ac:dyDescent="0.25">
      <c r="A17" t="s">
        <v>51</v>
      </c>
      <c r="B17">
        <v>380.66449999999998</v>
      </c>
      <c r="C17" t="s">
        <v>107</v>
      </c>
      <c r="D17" t="s">
        <v>202</v>
      </c>
      <c r="E17">
        <v>0</v>
      </c>
    </row>
    <row r="18" spans="1:5" x14ac:dyDescent="0.25">
      <c r="A18" t="s">
        <v>31</v>
      </c>
      <c r="B18">
        <v>729.88665000000003</v>
      </c>
      <c r="C18" t="s">
        <v>107</v>
      </c>
      <c r="D18" t="s">
        <v>191</v>
      </c>
      <c r="E18">
        <v>0</v>
      </c>
    </row>
    <row r="19" spans="1:5" x14ac:dyDescent="0.25">
      <c r="A19" t="s">
        <v>14</v>
      </c>
      <c r="B19">
        <v>154.85272000000001</v>
      </c>
      <c r="C19" t="s">
        <v>74</v>
      </c>
      <c r="D19" t="s">
        <v>186</v>
      </c>
      <c r="E19">
        <v>0</v>
      </c>
    </row>
    <row r="20" spans="1:5" x14ac:dyDescent="0.25">
      <c r="A20" t="s">
        <v>38</v>
      </c>
      <c r="B20">
        <v>1182.78225</v>
      </c>
      <c r="C20" t="s">
        <v>74</v>
      </c>
      <c r="D20" t="s">
        <v>193</v>
      </c>
      <c r="E20">
        <v>0</v>
      </c>
    </row>
    <row r="21" spans="1:5" x14ac:dyDescent="0.25">
      <c r="A21" t="s">
        <v>27</v>
      </c>
      <c r="B21">
        <v>271.37700000000001</v>
      </c>
      <c r="C21" t="s">
        <v>74</v>
      </c>
      <c r="D21" t="s">
        <v>215</v>
      </c>
      <c r="E21">
        <v>0</v>
      </c>
    </row>
    <row r="22" spans="1:5" x14ac:dyDescent="0.25">
      <c r="A22" t="s">
        <v>139</v>
      </c>
      <c r="B22">
        <v>504.77284999999995</v>
      </c>
      <c r="C22" t="s">
        <v>108</v>
      </c>
      <c r="D22" t="s">
        <v>278</v>
      </c>
      <c r="E22">
        <v>0</v>
      </c>
    </row>
    <row r="23" spans="1:5" x14ac:dyDescent="0.25">
      <c r="A23" t="s">
        <v>66</v>
      </c>
      <c r="B23">
        <v>347.56794000000002</v>
      </c>
      <c r="C23" t="s">
        <v>108</v>
      </c>
      <c r="D23" t="s">
        <v>216</v>
      </c>
      <c r="E23">
        <v>0</v>
      </c>
    </row>
    <row r="24" spans="1:5" x14ac:dyDescent="0.25">
      <c r="A24" t="s">
        <v>23</v>
      </c>
      <c r="B24">
        <v>358.44489999999996</v>
      </c>
      <c r="C24" t="s">
        <v>108</v>
      </c>
      <c r="D24" t="s">
        <v>217</v>
      </c>
      <c r="E24">
        <v>0</v>
      </c>
    </row>
    <row r="25" spans="1:5" x14ac:dyDescent="0.25">
      <c r="A25" t="s">
        <v>58</v>
      </c>
      <c r="B25">
        <v>686.60313999999994</v>
      </c>
      <c r="C25" t="s">
        <v>75</v>
      </c>
      <c r="D25" t="s">
        <v>160</v>
      </c>
      <c r="E25">
        <v>0</v>
      </c>
    </row>
    <row r="26" spans="1:5" x14ac:dyDescent="0.25">
      <c r="A26" t="s">
        <v>34</v>
      </c>
      <c r="B26">
        <v>141.90693000000002</v>
      </c>
      <c r="C26" t="s">
        <v>74</v>
      </c>
      <c r="D26" t="s">
        <v>161</v>
      </c>
      <c r="E26">
        <v>0</v>
      </c>
    </row>
    <row r="27" spans="1:5" x14ac:dyDescent="0.25">
      <c r="A27" t="s">
        <v>140</v>
      </c>
      <c r="B27">
        <v>360.73804000000001</v>
      </c>
      <c r="C27" t="s">
        <v>75</v>
      </c>
      <c r="D27" t="s">
        <v>218</v>
      </c>
      <c r="E27">
        <v>0</v>
      </c>
    </row>
    <row r="28" spans="1:5" x14ac:dyDescent="0.25">
      <c r="A28" t="s">
        <v>22</v>
      </c>
      <c r="B28">
        <v>626.07557000000008</v>
      </c>
      <c r="C28" t="s">
        <v>74</v>
      </c>
      <c r="D28" t="s">
        <v>203</v>
      </c>
      <c r="E28" t="s">
        <v>94</v>
      </c>
    </row>
    <row r="29" spans="1:5" x14ac:dyDescent="0.25">
      <c r="A29" t="s">
        <v>56</v>
      </c>
      <c r="B29">
        <v>441.5</v>
      </c>
      <c r="C29" t="s">
        <v>74</v>
      </c>
      <c r="D29" t="s">
        <v>171</v>
      </c>
      <c r="E29" t="s">
        <v>227</v>
      </c>
    </row>
    <row r="30" spans="1:5" x14ac:dyDescent="0.25">
      <c r="A30" t="s">
        <v>59</v>
      </c>
      <c r="B30">
        <v>94.254199999999997</v>
      </c>
      <c r="C30" t="s">
        <v>74</v>
      </c>
      <c r="D30" t="s">
        <v>145</v>
      </c>
      <c r="E30">
        <v>0</v>
      </c>
    </row>
    <row r="31" spans="1:5" x14ac:dyDescent="0.25">
      <c r="A31" t="s">
        <v>141</v>
      </c>
      <c r="B31">
        <v>259.24556000000001</v>
      </c>
      <c r="C31" t="s">
        <v>74</v>
      </c>
      <c r="D31" t="s">
        <v>162</v>
      </c>
      <c r="E31">
        <v>0</v>
      </c>
    </row>
    <row r="32" spans="1:5" x14ac:dyDescent="0.25">
      <c r="A32" t="s">
        <v>55</v>
      </c>
      <c r="B32">
        <v>395.66724999999997</v>
      </c>
      <c r="C32" t="s">
        <v>108</v>
      </c>
      <c r="D32" t="s">
        <v>186</v>
      </c>
      <c r="E32">
        <v>0</v>
      </c>
    </row>
    <row r="33" spans="1:5" x14ac:dyDescent="0.25">
      <c r="A33" t="s">
        <v>142</v>
      </c>
      <c r="B33">
        <v>280.45049999999998</v>
      </c>
      <c r="C33" t="s">
        <v>75</v>
      </c>
      <c r="D33" t="s">
        <v>219</v>
      </c>
      <c r="E33">
        <v>0</v>
      </c>
    </row>
    <row r="34" spans="1:5" x14ac:dyDescent="0.25">
      <c r="A34" t="s">
        <v>26</v>
      </c>
      <c r="B34">
        <v>264.89999999999998</v>
      </c>
      <c r="C34" t="s">
        <v>75</v>
      </c>
      <c r="D34" t="s">
        <v>171</v>
      </c>
      <c r="E34">
        <v>0</v>
      </c>
    </row>
    <row r="35" spans="1:5" x14ac:dyDescent="0.25">
      <c r="A35" t="s">
        <v>30</v>
      </c>
      <c r="B35">
        <v>264.89999999999998</v>
      </c>
      <c r="C35" t="s">
        <v>75</v>
      </c>
      <c r="D35" t="s">
        <v>163</v>
      </c>
      <c r="E35">
        <v>0</v>
      </c>
    </row>
    <row r="36" spans="1:5" x14ac:dyDescent="0.25">
      <c r="A36" t="s">
        <v>125</v>
      </c>
      <c r="B36">
        <v>399.77732000000003</v>
      </c>
      <c r="C36" t="s">
        <v>108</v>
      </c>
      <c r="D36" t="s">
        <v>164</v>
      </c>
      <c r="E36">
        <v>0</v>
      </c>
    </row>
    <row r="37" spans="1:5" x14ac:dyDescent="0.25">
      <c r="A37" t="s">
        <v>143</v>
      </c>
      <c r="B37">
        <v>699.66660000000002</v>
      </c>
      <c r="C37" t="s">
        <v>74</v>
      </c>
      <c r="D37" t="s">
        <v>194</v>
      </c>
      <c r="E37">
        <v>0</v>
      </c>
    </row>
    <row r="38" spans="1:5" x14ac:dyDescent="0.25">
      <c r="A38" t="s">
        <v>50</v>
      </c>
      <c r="B38">
        <v>306.39217000000002</v>
      </c>
      <c r="C38" t="s">
        <v>74</v>
      </c>
      <c r="D38" t="s">
        <v>165</v>
      </c>
      <c r="E38">
        <v>0</v>
      </c>
    </row>
    <row r="39" spans="1:5" x14ac:dyDescent="0.25">
      <c r="A39" t="s">
        <v>110</v>
      </c>
      <c r="B39">
        <v>515.05475999999999</v>
      </c>
      <c r="C39" t="s">
        <v>74</v>
      </c>
      <c r="D39" t="s">
        <v>195</v>
      </c>
      <c r="E39">
        <v>0</v>
      </c>
    </row>
    <row r="40" spans="1:5" x14ac:dyDescent="0.25">
      <c r="A40" t="s">
        <v>28</v>
      </c>
      <c r="B40">
        <v>441.5</v>
      </c>
      <c r="C40" t="s">
        <v>74</v>
      </c>
      <c r="D40" t="s">
        <v>171</v>
      </c>
      <c r="E40">
        <v>0</v>
      </c>
    </row>
    <row r="41" spans="1:5" x14ac:dyDescent="0.25">
      <c r="A41" t="s">
        <v>57</v>
      </c>
      <c r="B41">
        <v>324.74090999999999</v>
      </c>
      <c r="C41" t="s">
        <v>74</v>
      </c>
      <c r="D41" t="s">
        <v>171</v>
      </c>
      <c r="E41">
        <v>0</v>
      </c>
    </row>
    <row r="42" spans="1:5" x14ac:dyDescent="0.25">
      <c r="A42" t="s">
        <v>29</v>
      </c>
      <c r="B42">
        <v>472.57955000000004</v>
      </c>
      <c r="C42" t="s">
        <v>74</v>
      </c>
      <c r="D42" t="s">
        <v>204</v>
      </c>
      <c r="E42">
        <v>0</v>
      </c>
    </row>
    <row r="43" spans="1:5" x14ac:dyDescent="0.25">
      <c r="A43" t="s">
        <v>41</v>
      </c>
      <c r="B43">
        <v>387.87540999999999</v>
      </c>
      <c r="C43" t="s">
        <v>74</v>
      </c>
      <c r="D43" t="s">
        <v>166</v>
      </c>
      <c r="E43" t="s">
        <v>260</v>
      </c>
    </row>
    <row r="44" spans="1:5" x14ac:dyDescent="0.25">
      <c r="A44" t="s">
        <v>42</v>
      </c>
      <c r="B44">
        <v>362.66575999999998</v>
      </c>
      <c r="C44" t="s">
        <v>74</v>
      </c>
      <c r="D44" t="s">
        <v>171</v>
      </c>
      <c r="E44" t="s">
        <v>228</v>
      </c>
    </row>
    <row r="45" spans="1:5" x14ac:dyDescent="0.25">
      <c r="A45" t="s">
        <v>18</v>
      </c>
      <c r="B45">
        <v>508.72658999999999</v>
      </c>
      <c r="C45" t="s">
        <v>74</v>
      </c>
      <c r="D45" t="s">
        <v>167</v>
      </c>
      <c r="E45" t="s">
        <v>229</v>
      </c>
    </row>
    <row r="46" spans="1:5" x14ac:dyDescent="0.25">
      <c r="A46" t="s">
        <v>72</v>
      </c>
      <c r="B46">
        <v>329.94606999999996</v>
      </c>
      <c r="C46" t="s">
        <v>75</v>
      </c>
      <c r="D46" t="s">
        <v>213</v>
      </c>
      <c r="E46">
        <v>0</v>
      </c>
    </row>
    <row r="47" spans="1:5" x14ac:dyDescent="0.25">
      <c r="A47" t="s">
        <v>73</v>
      </c>
      <c r="B47">
        <v>128.1</v>
      </c>
      <c r="C47" t="s">
        <v>118</v>
      </c>
      <c r="D47" t="s">
        <v>200</v>
      </c>
      <c r="E47">
        <v>0</v>
      </c>
    </row>
    <row r="48" spans="1:5" x14ac:dyDescent="0.25">
      <c r="A48" t="s">
        <v>144</v>
      </c>
      <c r="B48">
        <v>332.27709999999996</v>
      </c>
      <c r="C48" t="s">
        <v>221</v>
      </c>
      <c r="D48" t="s">
        <v>196</v>
      </c>
      <c r="E48">
        <v>0</v>
      </c>
    </row>
    <row r="49" spans="1:5" x14ac:dyDescent="0.25">
      <c r="A49" t="s">
        <v>111</v>
      </c>
      <c r="B49">
        <v>296.03974999999997</v>
      </c>
      <c r="C49" t="s">
        <v>221</v>
      </c>
      <c r="D49" t="s">
        <v>196</v>
      </c>
      <c r="E49">
        <v>0</v>
      </c>
    </row>
    <row r="50" spans="1:5" x14ac:dyDescent="0.25">
      <c r="A50" t="s">
        <v>12</v>
      </c>
      <c r="B50">
        <v>1069.6105</v>
      </c>
      <c r="C50" t="s">
        <v>76</v>
      </c>
      <c r="D50" t="s">
        <v>226</v>
      </c>
      <c r="E50" t="s">
        <v>239</v>
      </c>
    </row>
    <row r="51" spans="1:5" x14ac:dyDescent="0.25">
      <c r="A51" t="s">
        <v>40</v>
      </c>
      <c r="B51">
        <v>527.05907999999999</v>
      </c>
      <c r="C51" t="s">
        <v>108</v>
      </c>
      <c r="D51" t="s">
        <v>168</v>
      </c>
      <c r="E51">
        <v>0</v>
      </c>
    </row>
    <row r="52" spans="1:5" x14ac:dyDescent="0.25">
      <c r="A52" t="s">
        <v>32</v>
      </c>
      <c r="B52">
        <v>430.69673</v>
      </c>
      <c r="C52" t="s">
        <v>108</v>
      </c>
      <c r="D52" t="s">
        <v>169</v>
      </c>
      <c r="E52">
        <v>0</v>
      </c>
    </row>
    <row r="53" spans="1:5" x14ac:dyDescent="0.25">
      <c r="A53" t="s">
        <v>21</v>
      </c>
      <c r="B53">
        <v>325.41199</v>
      </c>
      <c r="C53" t="s">
        <v>74</v>
      </c>
      <c r="D53" t="s">
        <v>171</v>
      </c>
      <c r="E53">
        <v>0</v>
      </c>
    </row>
    <row r="54" spans="1:5" x14ac:dyDescent="0.25">
      <c r="A54" t="s">
        <v>46</v>
      </c>
      <c r="B54">
        <v>506.97444999999999</v>
      </c>
      <c r="C54" t="s">
        <v>74</v>
      </c>
      <c r="D54" t="s">
        <v>280</v>
      </c>
      <c r="E54">
        <v>0</v>
      </c>
    </row>
    <row r="55" spans="1:5" x14ac:dyDescent="0.25">
      <c r="A55" t="s">
        <v>65</v>
      </c>
      <c r="B55">
        <v>517.87908999999991</v>
      </c>
      <c r="C55" t="s">
        <v>74</v>
      </c>
      <c r="D55" t="s">
        <v>171</v>
      </c>
      <c r="E55">
        <v>0</v>
      </c>
    </row>
    <row r="56" spans="1:5" x14ac:dyDescent="0.25">
      <c r="A56" t="s">
        <v>49</v>
      </c>
      <c r="B56">
        <v>397.41181000000006</v>
      </c>
      <c r="C56" t="s">
        <v>74</v>
      </c>
      <c r="D56" t="s">
        <v>170</v>
      </c>
      <c r="E56">
        <v>0</v>
      </c>
    </row>
    <row r="57" spans="1:5" x14ac:dyDescent="0.25">
      <c r="A57" t="s">
        <v>45</v>
      </c>
      <c r="B57">
        <v>516.22829000000002</v>
      </c>
      <c r="C57" t="s">
        <v>74</v>
      </c>
      <c r="D57" t="s">
        <v>171</v>
      </c>
      <c r="E57">
        <v>0</v>
      </c>
    </row>
    <row r="58" spans="1:5" x14ac:dyDescent="0.25">
      <c r="A58" t="s">
        <v>33</v>
      </c>
      <c r="B58">
        <v>662.05574000000001</v>
      </c>
      <c r="C58" t="s">
        <v>74</v>
      </c>
      <c r="D58" t="s">
        <v>172</v>
      </c>
      <c r="E58" t="s">
        <v>231</v>
      </c>
    </row>
    <row r="59" spans="1:5" x14ac:dyDescent="0.25">
      <c r="A59" t="s">
        <v>11</v>
      </c>
      <c r="B59">
        <v>449.96797000000004</v>
      </c>
      <c r="C59" t="s">
        <v>74</v>
      </c>
      <c r="D59" t="s">
        <v>173</v>
      </c>
      <c r="E59">
        <v>0</v>
      </c>
    </row>
    <row r="60" spans="1:5" x14ac:dyDescent="0.25">
      <c r="A60" t="s">
        <v>7</v>
      </c>
      <c r="B60">
        <v>603.97203999999999</v>
      </c>
      <c r="C60" t="s">
        <v>74</v>
      </c>
      <c r="D60" t="s">
        <v>174</v>
      </c>
      <c r="E60">
        <v>0</v>
      </c>
    </row>
    <row r="61" spans="1:5" x14ac:dyDescent="0.25">
      <c r="A61" t="s">
        <v>37</v>
      </c>
      <c r="B61">
        <v>294.47167000000002</v>
      </c>
      <c r="C61" t="s">
        <v>74</v>
      </c>
      <c r="D61" t="s">
        <v>175</v>
      </c>
      <c r="E61">
        <v>0</v>
      </c>
    </row>
    <row r="62" spans="1:5" x14ac:dyDescent="0.25">
      <c r="A62" t="s">
        <v>54</v>
      </c>
      <c r="B62">
        <v>430.54928000000001</v>
      </c>
      <c r="C62" t="s">
        <v>74</v>
      </c>
      <c r="D62" t="s">
        <v>176</v>
      </c>
      <c r="E62">
        <v>0</v>
      </c>
    </row>
    <row r="63" spans="1:5" x14ac:dyDescent="0.25">
      <c r="A63" t="s">
        <v>60</v>
      </c>
      <c r="B63">
        <v>380.14032999999995</v>
      </c>
      <c r="C63" t="s">
        <v>74</v>
      </c>
      <c r="D63" t="s">
        <v>177</v>
      </c>
      <c r="E63">
        <v>0</v>
      </c>
    </row>
    <row r="64" spans="1:5" x14ac:dyDescent="0.25">
      <c r="A64" t="s">
        <v>52</v>
      </c>
      <c r="B64">
        <v>695.61749999999995</v>
      </c>
      <c r="C64" t="s">
        <v>74</v>
      </c>
      <c r="D64" t="s">
        <v>277</v>
      </c>
      <c r="E64" t="s">
        <v>256</v>
      </c>
    </row>
    <row r="65" spans="1:5" x14ac:dyDescent="0.25">
      <c r="A65" t="s">
        <v>8</v>
      </c>
      <c r="B65">
        <v>188.24677000000003</v>
      </c>
      <c r="C65" t="s">
        <v>74</v>
      </c>
      <c r="D65" t="s">
        <v>171</v>
      </c>
      <c r="E65" t="s">
        <v>232</v>
      </c>
    </row>
    <row r="66" spans="1:5" x14ac:dyDescent="0.25">
      <c r="A66" t="s">
        <v>63</v>
      </c>
      <c r="B66">
        <v>505.56477000000007</v>
      </c>
      <c r="C66" t="s">
        <v>108</v>
      </c>
      <c r="D66" t="s">
        <v>275</v>
      </c>
      <c r="E66">
        <v>0</v>
      </c>
    </row>
    <row r="67" spans="1:5" x14ac:dyDescent="0.25">
      <c r="A67" t="s">
        <v>35</v>
      </c>
      <c r="B67">
        <v>660.16085999999996</v>
      </c>
      <c r="C67" t="s">
        <v>74</v>
      </c>
      <c r="D67" t="s">
        <v>179</v>
      </c>
      <c r="E67">
        <v>0</v>
      </c>
    </row>
    <row r="68" spans="1:5" x14ac:dyDescent="0.25">
      <c r="A68" t="s">
        <v>36</v>
      </c>
      <c r="B68">
        <v>719.48267999999996</v>
      </c>
      <c r="C68" t="s">
        <v>74</v>
      </c>
      <c r="D68" t="s">
        <v>180</v>
      </c>
      <c r="E68" t="s">
        <v>235</v>
      </c>
    </row>
    <row r="69" spans="1:5" x14ac:dyDescent="0.25">
      <c r="A69" t="s">
        <v>61</v>
      </c>
      <c r="B69">
        <v>556.40478999999993</v>
      </c>
      <c r="C69" t="s">
        <v>74</v>
      </c>
      <c r="D69" t="s">
        <v>109</v>
      </c>
      <c r="E69">
        <v>0</v>
      </c>
    </row>
    <row r="70" spans="1:5" x14ac:dyDescent="0.25">
      <c r="A70" t="s">
        <v>112</v>
      </c>
      <c r="B70">
        <v>774.02896999999996</v>
      </c>
      <c r="C70" t="s">
        <v>107</v>
      </c>
      <c r="D70" t="s">
        <v>181</v>
      </c>
      <c r="E70">
        <v>0</v>
      </c>
    </row>
    <row r="71" spans="1:5" x14ac:dyDescent="0.25">
      <c r="A71" t="s">
        <v>4</v>
      </c>
      <c r="B71">
        <v>361.80041999999997</v>
      </c>
      <c r="C71" t="s">
        <v>75</v>
      </c>
      <c r="D71" t="s">
        <v>182</v>
      </c>
      <c r="E71">
        <v>0</v>
      </c>
    </row>
    <row r="72" spans="1:5" x14ac:dyDescent="0.25">
      <c r="A72" t="s">
        <v>124</v>
      </c>
      <c r="B72">
        <v>492.66102000000001</v>
      </c>
      <c r="C72" t="s">
        <v>74</v>
      </c>
      <c r="D72" t="s">
        <v>183</v>
      </c>
      <c r="E72">
        <v>0</v>
      </c>
    </row>
    <row r="73" spans="1:5" x14ac:dyDescent="0.25">
      <c r="A73" t="s">
        <v>6</v>
      </c>
      <c r="B73">
        <v>358.19777999999997</v>
      </c>
      <c r="C73" t="s">
        <v>74</v>
      </c>
      <c r="D73" t="s">
        <v>184</v>
      </c>
      <c r="E73">
        <v>0</v>
      </c>
    </row>
    <row r="74" spans="1:5" x14ac:dyDescent="0.25">
      <c r="A74" t="s">
        <v>19</v>
      </c>
      <c r="B74">
        <v>374.60392000000002</v>
      </c>
      <c r="C74" t="s">
        <v>74</v>
      </c>
      <c r="D74" t="s">
        <v>185</v>
      </c>
      <c r="E74">
        <v>0</v>
      </c>
    </row>
    <row r="75" spans="1:5" x14ac:dyDescent="0.25">
      <c r="A75" t="s">
        <v>113</v>
      </c>
      <c r="B75">
        <v>362.07415000000003</v>
      </c>
      <c r="C75" t="s">
        <v>74</v>
      </c>
      <c r="D75" t="s">
        <v>171</v>
      </c>
      <c r="E75">
        <v>0</v>
      </c>
    </row>
    <row r="76" spans="1:5" x14ac:dyDescent="0.25">
      <c r="A76" t="s">
        <v>68</v>
      </c>
      <c r="B76">
        <v>709.02494000000002</v>
      </c>
      <c r="C76" t="s">
        <v>108</v>
      </c>
      <c r="D76" t="s">
        <v>205</v>
      </c>
      <c r="E76" t="s">
        <v>237</v>
      </c>
    </row>
    <row r="77" spans="1:5" x14ac:dyDescent="0.25">
      <c r="A77" t="s">
        <v>15</v>
      </c>
      <c r="B77">
        <v>778.25499999999988</v>
      </c>
      <c r="C77" t="s">
        <v>74</v>
      </c>
      <c r="D77" t="s">
        <v>206</v>
      </c>
      <c r="E77">
        <v>0</v>
      </c>
    </row>
    <row r="78" spans="1:5" x14ac:dyDescent="0.25">
      <c r="A78" t="s">
        <v>146</v>
      </c>
      <c r="B78">
        <v>1539.8606300000001</v>
      </c>
      <c r="C78" t="s">
        <v>74</v>
      </c>
      <c r="D78" t="s">
        <v>207</v>
      </c>
      <c r="E78">
        <v>0</v>
      </c>
    </row>
    <row r="79" spans="1:5" x14ac:dyDescent="0.25">
      <c r="A79" t="s">
        <v>13</v>
      </c>
      <c r="B79">
        <v>60.199999999999996</v>
      </c>
      <c r="C79" t="s">
        <v>74</v>
      </c>
      <c r="D79" t="s">
        <v>197</v>
      </c>
      <c r="E79">
        <v>0</v>
      </c>
    </row>
    <row r="80" spans="1:5" x14ac:dyDescent="0.25">
      <c r="A80" t="s">
        <v>2</v>
      </c>
      <c r="B80">
        <v>1117.88825</v>
      </c>
      <c r="C80" t="s">
        <v>74</v>
      </c>
      <c r="D80" t="s">
        <v>197</v>
      </c>
      <c r="E80">
        <v>0</v>
      </c>
    </row>
    <row r="81" spans="1:5" x14ac:dyDescent="0.25">
      <c r="A81" t="s">
        <v>114</v>
      </c>
      <c r="B81">
        <v>226.56897000000001</v>
      </c>
      <c r="C81" t="s">
        <v>74</v>
      </c>
      <c r="D81" t="s">
        <v>161</v>
      </c>
      <c r="E81">
        <v>0</v>
      </c>
    </row>
    <row r="82" spans="1:5" x14ac:dyDescent="0.25">
      <c r="A82" t="s">
        <v>43</v>
      </c>
      <c r="B82">
        <v>263.00931000000003</v>
      </c>
      <c r="C82" t="s">
        <v>108</v>
      </c>
      <c r="D82" t="s">
        <v>171</v>
      </c>
      <c r="E82">
        <v>0</v>
      </c>
    </row>
    <row r="83" spans="1:5" x14ac:dyDescent="0.25">
      <c r="A83" t="s">
        <v>24</v>
      </c>
      <c r="B83">
        <v>254.09208000000001</v>
      </c>
      <c r="C83" t="s">
        <v>74</v>
      </c>
      <c r="D83" t="s">
        <v>171</v>
      </c>
      <c r="E83">
        <v>0</v>
      </c>
    </row>
    <row r="84" spans="1:5" x14ac:dyDescent="0.25">
      <c r="A84" t="s">
        <v>25</v>
      </c>
      <c r="B84">
        <v>695.74849999999992</v>
      </c>
      <c r="C84" t="s">
        <v>74</v>
      </c>
      <c r="D84" t="s">
        <v>208</v>
      </c>
      <c r="E84" t="s">
        <v>261</v>
      </c>
    </row>
    <row r="85" spans="1:5" x14ac:dyDescent="0.25">
      <c r="A85" t="s">
        <v>119</v>
      </c>
      <c r="B85">
        <v>422.35656</v>
      </c>
      <c r="C85" t="s">
        <v>74</v>
      </c>
      <c r="D85" t="s">
        <v>171</v>
      </c>
      <c r="E85">
        <v>0</v>
      </c>
    </row>
    <row r="86" spans="1:5" x14ac:dyDescent="0.25">
      <c r="A86" t="s">
        <v>115</v>
      </c>
      <c r="B86">
        <v>627.01306</v>
      </c>
      <c r="C86" t="s">
        <v>75</v>
      </c>
      <c r="D86" t="s">
        <v>209</v>
      </c>
      <c r="E86" t="s">
        <v>260</v>
      </c>
    </row>
    <row r="87" spans="1:5" x14ac:dyDescent="0.25">
      <c r="A87" t="s">
        <v>116</v>
      </c>
      <c r="B87">
        <v>511.11250000000001</v>
      </c>
      <c r="C87" t="s">
        <v>74</v>
      </c>
      <c r="D87" t="s">
        <v>210</v>
      </c>
      <c r="E87" t="s">
        <v>257</v>
      </c>
    </row>
    <row r="88" spans="1:5" x14ac:dyDescent="0.25">
      <c r="A88" t="s">
        <v>117</v>
      </c>
      <c r="B88">
        <v>1114.0005000000001</v>
      </c>
      <c r="C88" t="s">
        <v>74</v>
      </c>
      <c r="D88" t="s">
        <v>211</v>
      </c>
      <c r="E88" t="s">
        <v>256</v>
      </c>
    </row>
    <row r="89" spans="1:5" x14ac:dyDescent="0.25">
      <c r="A89" t="s">
        <v>10</v>
      </c>
      <c r="B89">
        <v>122.57400000000001</v>
      </c>
      <c r="C89" t="s">
        <v>74</v>
      </c>
      <c r="D89" t="s">
        <v>198</v>
      </c>
      <c r="E89">
        <v>0</v>
      </c>
    </row>
    <row r="90" spans="1:5" x14ac:dyDescent="0.25">
      <c r="A90" t="s">
        <v>48</v>
      </c>
      <c r="B90">
        <v>548.55898000000002</v>
      </c>
      <c r="C90" t="s">
        <v>75</v>
      </c>
      <c r="D90" t="s">
        <v>187</v>
      </c>
      <c r="E90">
        <v>0</v>
      </c>
    </row>
    <row r="91" spans="1:5" x14ac:dyDescent="0.25">
      <c r="A91" t="s">
        <v>5</v>
      </c>
      <c r="B91">
        <v>863.07100000000014</v>
      </c>
      <c r="C91" t="s">
        <v>74</v>
      </c>
      <c r="D91" t="s">
        <v>212</v>
      </c>
      <c r="E91">
        <v>0</v>
      </c>
    </row>
    <row r="92" spans="1:5" x14ac:dyDescent="0.25">
      <c r="A92" t="s">
        <v>149</v>
      </c>
      <c r="B92">
        <v>331.43427000000003</v>
      </c>
      <c r="C92" t="s">
        <v>75</v>
      </c>
      <c r="D92" t="s">
        <v>276</v>
      </c>
      <c r="E92">
        <v>0</v>
      </c>
    </row>
    <row r="93" spans="1:5" x14ac:dyDescent="0.25">
      <c r="A93" t="s">
        <v>150</v>
      </c>
      <c r="B93">
        <v>240.22620000000001</v>
      </c>
      <c r="C93" t="s">
        <v>74</v>
      </c>
      <c r="D93" t="s">
        <v>214</v>
      </c>
      <c r="E93">
        <v>0</v>
      </c>
    </row>
    <row r="94" spans="1:5" x14ac:dyDescent="0.25">
      <c r="A94" t="s">
        <v>148</v>
      </c>
      <c r="B94">
        <v>641.55975000000001</v>
      </c>
      <c r="C94" t="s">
        <v>118</v>
      </c>
      <c r="D94" t="s">
        <v>192</v>
      </c>
      <c r="E94">
        <v>0</v>
      </c>
    </row>
    <row r="95" spans="1:5" x14ac:dyDescent="0.25">
      <c r="A95" t="s">
        <v>147</v>
      </c>
      <c r="B95">
        <v>143.96431999999999</v>
      </c>
      <c r="C95" t="s">
        <v>74</v>
      </c>
      <c r="D95" t="s">
        <v>177</v>
      </c>
      <c r="E95">
        <v>0</v>
      </c>
    </row>
  </sheetData>
  <autoFilter ref="A1:E9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MIGRA</vt:lpstr>
      <vt:lpstr>GTOS ALTA DIRECCION</vt:lpstr>
      <vt:lpstr>Data1</vt:lpstr>
      <vt:lpstr>Data2</vt:lpstr>
      <vt:lpstr>Data3</vt:lpstr>
      <vt:lpstr>MIGRA!Área_de_impresión</vt:lpstr>
      <vt:lpstr>MIGRA!Títulos_a_imprimir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JORGE LUIS ZEVALLOS GUTIERREZ</cp:lastModifiedBy>
  <cp:lastPrinted>2015-10-13T14:34:57Z</cp:lastPrinted>
  <dcterms:created xsi:type="dcterms:W3CDTF">2015-05-30T20:21:46Z</dcterms:created>
  <dcterms:modified xsi:type="dcterms:W3CDTF">2015-10-13T14:35:46Z</dcterms:modified>
</cp:coreProperties>
</file>