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00" windowWidth="17010" windowHeight="9495" activeTab="4"/>
  </bookViews>
  <sheets>
    <sheet name="MIGRA" sheetId="5" r:id="rId1"/>
    <sheet name="Data1" sheetId="7" state="hidden" r:id="rId2"/>
    <sheet name="Data2" sheetId="8" state="hidden" r:id="rId3"/>
    <sheet name="Data3" sheetId="9" state="hidden" r:id="rId4"/>
    <sheet name="Gastos" sheetId="10" r:id="rId5"/>
  </sheets>
  <externalReferences>
    <externalReference r:id="rId6"/>
    <externalReference r:id="rId7"/>
  </externalReferences>
  <definedNames>
    <definedName name="_xlnm._FilterDatabase" localSheetId="1" hidden="1">Data1!$A$1:$H$95</definedName>
    <definedName name="_xlnm._FilterDatabase" localSheetId="2" hidden="1">Data2!$A$1:$B$106</definedName>
    <definedName name="_xlnm._FilterDatabase" localSheetId="3" hidden="1">Data3!$A$1:$B$100</definedName>
    <definedName name="_xlnm._FilterDatabase" localSheetId="0" hidden="1">MIGRA!$A$2:$N$110</definedName>
    <definedName name="_xlnm.Print_Area" localSheetId="0">MIGRA!$A$1:$O$110</definedName>
    <definedName name="base">Data1!$A$1:$H$95</definedName>
    <definedName name="CLASE">Data3!$A$1:$B$100</definedName>
    <definedName name="GLN_CONSUMIDO">[1]GASTOxUSUARIO!$C$7:$C$1048</definedName>
    <definedName name="KLM_RECORRIDO">[1]GASTOxUSUARIO!$I$7:$I$1048</definedName>
    <definedName name="PERSONAL">[1]Personal!$B$140:$E$324</definedName>
    <definedName name="RENDIMIENTO">[1]GASTOxUSUARIO!$J$7:$J$1048</definedName>
    <definedName name="_xlnm.Print_Titles" localSheetId="0">MIGRA!$1:$2</definedName>
  </definedNames>
  <calcPr calcId="152511"/>
</workbook>
</file>

<file path=xl/calcChain.xml><?xml version="1.0" encoding="utf-8"?>
<calcChain xmlns="http://schemas.openxmlformats.org/spreadsheetml/2006/main">
  <c r="F14" i="10" l="1"/>
  <c r="E14" i="10"/>
  <c r="C13" i="10"/>
  <c r="C12" i="10"/>
  <c r="C10" i="10"/>
  <c r="C9" i="10"/>
  <c r="C7" i="10"/>
  <c r="K103" i="5" l="1"/>
  <c r="K45" i="5"/>
  <c r="K41" i="5"/>
  <c r="K37" i="5"/>
  <c r="K33" i="5"/>
  <c r="K31" i="5"/>
  <c r="K29" i="5"/>
  <c r="K27" i="5"/>
  <c r="K22" i="5"/>
  <c r="K16" i="5"/>
  <c r="K10" i="5"/>
  <c r="K3" i="5"/>
  <c r="L106" i="5"/>
  <c r="L105" i="5"/>
  <c r="L104" i="5"/>
  <c r="L103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K106" i="5"/>
  <c r="K105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4" i="5"/>
  <c r="K43" i="5"/>
  <c r="K40" i="5"/>
  <c r="K39" i="5"/>
  <c r="K36" i="5"/>
  <c r="K35" i="5"/>
  <c r="K26" i="5"/>
  <c r="K25" i="5"/>
  <c r="K24" i="5"/>
  <c r="K21" i="5"/>
  <c r="K20" i="5"/>
  <c r="K19" i="5"/>
  <c r="K18" i="5"/>
  <c r="K15" i="5"/>
  <c r="K14" i="5"/>
  <c r="K13" i="5"/>
  <c r="K12" i="5"/>
  <c r="K9" i="5"/>
  <c r="K8" i="5"/>
  <c r="K7" i="5"/>
  <c r="K6" i="5"/>
  <c r="K5" i="5"/>
  <c r="K4" i="5"/>
  <c r="J106" i="5"/>
  <c r="J105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I106" i="5"/>
  <c r="I105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4" i="5"/>
  <c r="I43" i="5"/>
  <c r="I40" i="5"/>
  <c r="I39" i="5"/>
  <c r="I36" i="5"/>
  <c r="I35" i="5"/>
  <c r="I26" i="5"/>
  <c r="I25" i="5"/>
  <c r="I24" i="5"/>
  <c r="I21" i="5"/>
  <c r="I20" i="5"/>
  <c r="I19" i="5"/>
  <c r="I18" i="5"/>
  <c r="I15" i="5"/>
  <c r="I14" i="5"/>
  <c r="I13" i="5"/>
  <c r="I12" i="5"/>
  <c r="I9" i="5"/>
  <c r="I8" i="5"/>
  <c r="I7" i="5"/>
  <c r="I6" i="5"/>
  <c r="I5" i="5"/>
  <c r="I4" i="5"/>
  <c r="I3" i="5"/>
  <c r="F3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H94" i="7"/>
  <c r="H4" i="7"/>
  <c r="H3" i="7"/>
  <c r="H2" i="7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L3" i="5"/>
  <c r="K107" i="5" l="1"/>
</calcChain>
</file>

<file path=xl/sharedStrings.xml><?xml version="1.0" encoding="utf-8"?>
<sst xmlns="http://schemas.openxmlformats.org/spreadsheetml/2006/main" count="1056" uniqueCount="375">
  <si>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</si>
  <si>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</si>
  <si>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</si>
  <si>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</si>
  <si>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</si>
  <si>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</si>
  <si>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</si>
  <si>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</si>
  <si>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</si>
  <si>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</si>
  <si>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</si>
  <si>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</si>
  <si>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</si>
  <si>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</si>
  <si>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</si>
  <si>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</si>
  <si>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</si>
  <si>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</si>
  <si>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</si>
  <si>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</si>
  <si>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</si>
  <si>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</si>
  <si>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</si>
  <si>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</si>
  <si>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</si>
  <si>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</si>
  <si>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</si>
  <si>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</si>
  <si>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</si>
  <si>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</si>
  <si>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</si>
  <si>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</si>
  <si>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</si>
  <si>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</si>
  <si>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</si>
  <si>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</si>
  <si>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</si>
  <si>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</si>
  <si>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</si>
  <si>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</si>
  <si>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</si>
  <si>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</si>
  <si>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</si>
  <si>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</si>
  <si>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</si>
  <si>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</si>
  <si>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</si>
  <si>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</si>
  <si>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</si>
  <si>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</si>
  <si>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</si>
  <si>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</si>
  <si>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</si>
  <si>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</si>
  <si>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</si>
  <si>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</si>
  <si>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</si>
  <si>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</si>
  <si>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</si>
  <si>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</si>
  <si>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</si>
  <si>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</si>
  <si>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</si>
  <si>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</si>
  <si>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</si>
  <si>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</si>
  <si>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</si>
  <si>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</si>
  <si>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</si>
  <si>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</si>
  <si>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</si>
  <si>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</si>
  <si>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</si>
  <si>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</si>
  <si>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</si>
  <si>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</si>
  <si>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</si>
  <si>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</si>
  <si>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</si>
  <si>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</si>
  <si>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</si>
  <si>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</si>
  <si>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</si>
  <si>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</si>
  <si>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</si>
  <si>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</si>
  <si>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</si>
  <si>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</si>
  <si>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</si>
  <si>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</si>
  <si>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DIRECTOR GENERAL DE EPIDEMIOLOGIA</t>
  </si>
  <si>
    <t>DIRECCION GENERAL DE SALUD DE LAS PERSONAS</t>
  </si>
  <si>
    <t>DIRECCION GENERAL DE COMUNICACIONES</t>
  </si>
  <si>
    <t>SECRETARIA GENERAL</t>
  </si>
  <si>
    <t>DESPACHO MINISTERIAL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</si>
  <si>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</si>
  <si>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</si>
  <si>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</si>
  <si>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</si>
  <si>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</si>
  <si>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</si>
  <si>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</si>
  <si>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</si>
  <si>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</si>
  <si>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</si>
  <si>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</si>
  <si>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</si>
  <si>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</si>
  <si>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</si>
  <si>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</si>
  <si>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</si>
  <si>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</si>
  <si>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</si>
  <si>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</si>
  <si>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</si>
  <si>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Resguardo del Despacho Ministerial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</si>
  <si>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</si>
  <si>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</si>
  <si>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</si>
  <si>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</si>
  <si>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</si>
  <si>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</si>
  <si>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</si>
  <si>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</si>
  <si>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</si>
  <si>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</si>
  <si>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</si>
  <si>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</si>
  <si>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</si>
  <si>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</si>
  <si>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</si>
  <si>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</si>
  <si>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</si>
  <si>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</si>
  <si>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GARCIA AQUILINO</t>
  </si>
  <si>
    <t>BERROSPI ALCIDES</t>
  </si>
  <si>
    <t>VILLALOBOS CARLOS</t>
  </si>
  <si>
    <t>NIGRO PEPE</t>
  </si>
  <si>
    <t>INGARUCA FELIX</t>
  </si>
  <si>
    <t>PAICO FIDEL</t>
  </si>
  <si>
    <t>HERRERA JULIO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</si>
  <si>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</si>
  <si>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</si>
  <si>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</si>
  <si>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</si>
  <si>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</si>
  <si>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</si>
  <si>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</si>
  <si>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</si>
  <si>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</si>
  <si>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</si>
  <si>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</si>
  <si>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</si>
  <si>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</si>
  <si>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DIAZ SEGUNDO</t>
  </si>
  <si>
    <t>MEJIA WILFREDO</t>
  </si>
  <si>
    <t>MINAYA ROSBEL</t>
  </si>
  <si>
    <t>PEREZ LUIS</t>
  </si>
  <si>
    <t>ACEVEDO JOSE</t>
  </si>
  <si>
    <t>MOLLEDA ORTIZ</t>
  </si>
  <si>
    <t>CHOFER</t>
  </si>
  <si>
    <t>DEFENSA NACIONAL</t>
  </si>
  <si>
    <t>*</t>
  </si>
  <si>
    <t>PROCURADURIA PUBLICA</t>
  </si>
  <si>
    <t>DIRECCION GENERAL DE SALUD AMBIENTAL</t>
  </si>
  <si>
    <t>OFICINA GENERAL DE ADMINISTRACION</t>
  </si>
  <si>
    <t>GABINETE DE ASESORES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</si>
  <si>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</si>
  <si>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</si>
  <si>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</si>
  <si>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</si>
  <si>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</si>
  <si>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</si>
  <si>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</si>
  <si>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</si>
  <si>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</si>
  <si>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</si>
  <si>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</si>
  <si>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</si>
  <si>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VICEMINISTERIO DE SALUD PÚBLICA</t>
  </si>
  <si>
    <t>Asistente de Ministro</t>
  </si>
  <si>
    <t>DIAZ VICTOR</t>
  </si>
  <si>
    <t>CAMPOS MOISES</t>
  </si>
  <si>
    <t>SIGUAS LUIS</t>
  </si>
  <si>
    <t>MONTEMAYOR GUSTAVO</t>
  </si>
  <si>
    <t>SIERRA ALEJANDRO</t>
  </si>
  <si>
    <t>SUNQUILLPO JUVENAL</t>
  </si>
  <si>
    <t>CONDORI EDWIN</t>
  </si>
  <si>
    <t>CABRERA JUAN</t>
  </si>
  <si>
    <t>ALVARADO RICARDO</t>
  </si>
  <si>
    <t>PARRAGA DAVID</t>
  </si>
  <si>
    <t>LEYVA EDWAR</t>
  </si>
  <si>
    <t>MARTIN JAVIER ALFREDO YAGUI MOSCOSO</t>
  </si>
  <si>
    <t>JUAN JOSE BOBADILA AGUILAR</t>
  </si>
  <si>
    <t>PERCY LUIS MINAYA LEON</t>
  </si>
  <si>
    <t>NORA REYES PUMA DE COMESAÑA</t>
  </si>
  <si>
    <t>MANUEL ALBERTO SUNICO RABORG</t>
  </si>
  <si>
    <t>DALIA MIROSLAVA SUAREZ SALAZAR</t>
  </si>
  <si>
    <t>LUIS CELEDONIO VALDEZ PALLETE</t>
  </si>
  <si>
    <t>ANIBAL VELASQUEZ VALDIVIA</t>
  </si>
  <si>
    <t>MONICA PATRICIA SAAVEDRA CHUMBE</t>
  </si>
  <si>
    <t>SILVIA YNES RUIZ ZARATE</t>
  </si>
  <si>
    <t>TEJEDA RICARDO</t>
  </si>
  <si>
    <t>SANTOS RAUL</t>
  </si>
  <si>
    <t>TORRES JULIO</t>
  </si>
  <si>
    <t>ESTRADA ANGEL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</si>
  <si>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</si>
  <si>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</si>
  <si>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</si>
  <si>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</si>
  <si>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</si>
  <si>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</si>
  <si>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</si>
  <si>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</si>
  <si>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COTERA JOSE</t>
  </si>
  <si>
    <t>ROQUE CESAR</t>
  </si>
  <si>
    <t>ELERA JUAN CARLOS</t>
  </si>
  <si>
    <t>ARQUINIGO JUAN</t>
  </si>
  <si>
    <t>ESPINOZA LUCIO</t>
  </si>
  <si>
    <t>CANO RAUL</t>
  </si>
  <si>
    <t>HERNANDEZ PERCY</t>
  </si>
  <si>
    <t>ANGULO LIZARDO</t>
  </si>
  <si>
    <t>BUENO JUAN</t>
  </si>
  <si>
    <t>DAVILA RAUL</t>
  </si>
  <si>
    <t>SEDE CENTRAL - POOL</t>
  </si>
  <si>
    <t>GLP</t>
  </si>
  <si>
    <t>Montacarga</t>
  </si>
  <si>
    <t>**</t>
  </si>
  <si>
    <t>LAÑAS JUAN</t>
  </si>
  <si>
    <t>VARGAS JULIO</t>
  </si>
  <si>
    <t>YACTAYO RUBEN</t>
  </si>
  <si>
    <t>CUETO RICARDO</t>
  </si>
  <si>
    <t>PACHECO JOSE</t>
  </si>
  <si>
    <t>GUZMAN ISRAEL</t>
  </si>
  <si>
    <t>ZAGACETA JORGE</t>
  </si>
  <si>
    <t>BARRETO EMILIO</t>
  </si>
  <si>
    <t>CHOFER ADICIONAL</t>
  </si>
  <si>
    <t>JAMANCA PEDRO</t>
  </si>
  <si>
    <t>ALMESTAR SEGUNDO</t>
  </si>
  <si>
    <t>CRUZ TOMAS</t>
  </si>
  <si>
    <t>MANUEL LEÓN NUÑEZ VERGARA</t>
  </si>
  <si>
    <t xml:space="preserve">DIRECCIÓN GENERAL DE GESTIÓN DEL DESARROLLO DE RECURSOS HUMANOS </t>
  </si>
  <si>
    <t>MCARGA-136</t>
  </si>
  <si>
    <t>GONZALES EDUARDO</t>
  </si>
  <si>
    <t>VALZ JUAN</t>
  </si>
  <si>
    <t>REYNOSO DANIEL</t>
  </si>
  <si>
    <t>ARANA JORGE</t>
  </si>
  <si>
    <t>PEREZ ANTONIO</t>
  </si>
  <si>
    <t>RISCO PRAXI</t>
  </si>
  <si>
    <t>ROULD LUIS</t>
  </si>
  <si>
    <t>concatenar</t>
  </si>
  <si>
    <t>GNV</t>
  </si>
  <si>
    <t>PLACA VEHICULO</t>
  </si>
  <si>
    <t>VEHICULO</t>
  </si>
  <si>
    <t>EP-1202</t>
  </si>
  <si>
    <t>Motocicleta</t>
  </si>
  <si>
    <t>Autómovil</t>
  </si>
  <si>
    <t>MEJIA TITO</t>
  </si>
  <si>
    <t>VEGA JUAN</t>
  </si>
  <si>
    <t>BELSUZARRI MARCIAL</t>
  </si>
  <si>
    <t>LOPEZ FRANKLIN</t>
  </si>
  <si>
    <t>GARCIA JOHNNY</t>
  </si>
  <si>
    <t>CABRERA JACINTO</t>
  </si>
  <si>
    <t>ESPINOZA JAIME</t>
  </si>
  <si>
    <t>SANTILLAN RODULIO</t>
  </si>
  <si>
    <t>OYOLA HUGO</t>
  </si>
  <si>
    <t>GASOHOL 97 PLUS - BATERIA</t>
  </si>
  <si>
    <t>BERROSPI ALCIDES / LIMAHUAY VICENTE / ROJAS LEONARDO</t>
  </si>
  <si>
    <t>CHOQUE WALTER</t>
  </si>
  <si>
    <t>LOPEZ JESUS / NIGRO PEPE</t>
  </si>
  <si>
    <t>ACEVEDO JOSE / YACTAYO RUBEN</t>
  </si>
  <si>
    <t>LUNA ERNESTO / MORENO ROMULO</t>
  </si>
  <si>
    <t>BRAVO CESAR / GUERRERO MARCO / MENDOZA VICTOR / ORMEÑO JUAN CARLOS / TAMAYO NESTOR</t>
  </si>
  <si>
    <t>CASANOVA ROLANDO / LAÑAS JUAN</t>
  </si>
  <si>
    <t>ROMERO MANUEL / ZEGARRA ENRIQUE</t>
  </si>
  <si>
    <t>BRAVO CESAR / GUERRERO MARCO / MENDOZA VICTOR</t>
  </si>
  <si>
    <t>ZEGARRA ENRIQUE / SANCHEZ SAMUEL</t>
  </si>
  <si>
    <t>PONCE TOMAS / CABRERA JACINTO</t>
  </si>
  <si>
    <t>LIMAHUAY VICENTE / CUETO RICARDO / ROSPIGUIOSI CARLOS</t>
  </si>
  <si>
    <t>CRUZ TOMAS / ESPINOZA JAIME / GALLEGOS JEMY</t>
  </si>
  <si>
    <t>CANO RAUL / BERROSPI ALCIDES</t>
  </si>
  <si>
    <t>GALLEGOS JEMY / CANO RAUL / ZAGACETA JORGE</t>
  </si>
  <si>
    <t>AGAPITO JESUS / ANGULO LIZARDO / GARCIA AQUILINO / LIMAHUAY VICENTE</t>
  </si>
  <si>
    <t>ARQUINIGO JUAN / MOLLEDA ORTIZ / GALLEGOS JEMY / GARCIA AQUILINO / LAÑAS JUAN</t>
  </si>
  <si>
    <t>DAVILA RAUL / HERNANDEZ PERCY</t>
  </si>
  <si>
    <t>CANO RAUL / ROJAS LEONARDO</t>
  </si>
  <si>
    <t>AGAPITO JESUS / ESPINOZA JAIME</t>
  </si>
  <si>
    <t>HERNANDEZ PERCY / BARRETO EMILIO</t>
  </si>
  <si>
    <t>GALLEGOS JEMY</t>
  </si>
  <si>
    <t>HERNANDEZ PERCY / AGAPITO JESUS / BUENO JUAN / CRUZ TOMAS / LAÑAS JUAN / ROSPIGLIOSI CARLOS</t>
  </si>
  <si>
    <t>CRUZ TOMAS / HERNANDEZ PERCY / HERRERA JULIO / ORTIZ JEAN PAUL / VALZ JUAN</t>
  </si>
  <si>
    <t>GARCIA AQUILINO / DIAZ SEGUNDO / JULCA PETTER / MOLERO JORGE / OYOLA HUGO</t>
  </si>
  <si>
    <t>BAILON ALEJANDRO / DIAZ VICTOR / INGARUCA FELIX / JULCA PETTER / LIMAHUAY VICENTE / ZEGARRA ENRIQUE</t>
  </si>
  <si>
    <t>DAVILA RAUL / GALLEGOS JEMY</t>
  </si>
  <si>
    <t>CUETO RICARDO / HERRERA JULIO / SANCHEZ MANUEL</t>
  </si>
  <si>
    <t>CASTRO CLAUDIO</t>
  </si>
  <si>
    <t>BERROSPI ALCIDES / SAAVEDRA CARLOS / SANCHEZ ALEJANDRO</t>
  </si>
  <si>
    <t>ESPINOZA JAIME / HERRERA JULIO</t>
  </si>
  <si>
    <t>GARCIA AQUILINO / OYOLA HUGO</t>
  </si>
  <si>
    <t>BARRETO EMILIO / CASTRO CLAUDIO / HERRERA JULIO / SANTILLAN RODULIO</t>
  </si>
  <si>
    <t>PEDRO FIDEL GRILLO ROJAS</t>
  </si>
  <si>
    <t>VICEMINISTERIO DE PRESTACIONES Y ASEGURAMIENTO EN SALUD</t>
  </si>
  <si>
    <t>SEDE CENTRAL - POOL (LIMAHUAY VICENTE / CUETO RICARDO / ROSPIGUIOSI CARLOS)</t>
  </si>
  <si>
    <t>SEDE CENTRAL - DESPACHO (BRAVO CESAR / GUERRERO MARCO / MENDOZA VICTOR / ORMEÑO JUAN CARLOS / TAMAYO NESTOR)</t>
  </si>
  <si>
    <t>SEDE CENTRAL - POOL (CRUZ TOMAS / ESPINOZA JAIME / GALLEGOS JEMY)</t>
  </si>
  <si>
    <t>SEDE CENTRAL - POOL (CANO RAUL / BERROSPI ALCIDES)</t>
  </si>
  <si>
    <t>SEDE CENTRAL - POOL (GALLEGOS JEMY / CANO RAUL / ZAGACETA JORGE)</t>
  </si>
  <si>
    <t>SEDE CENTRAL - DESPACHO (CASANOVA ROLANDO / LAÑAS JUAN)</t>
  </si>
  <si>
    <t>SEDE CENTRAL - POOL (HERNANDEZ PERCY)</t>
  </si>
  <si>
    <t>SEDE CENTRAL - DESPACHO (GUZMAN ISRAEL)</t>
  </si>
  <si>
    <t>SEDE CENTRAL - POOL (AGAPITO JESUS / ANGULO LIZARDO / GARCIA AQUILINO / LIMAHUAY VICENTE)</t>
  </si>
  <si>
    <t>DIGESA (ACEVEDO JOSE)</t>
  </si>
  <si>
    <t>SEDE CENTRAL - POOL (CRUZ TOMAS)</t>
  </si>
  <si>
    <t>DIGESA (ACEVEDO JOSE / YACTAYO RUBEN)</t>
  </si>
  <si>
    <t>DIGESA (PEREZ LUIS)</t>
  </si>
  <si>
    <t>SEDE CENTRAL - POOL (ARQUINIGO JUAN / MOLLEDA ORTIZ / GALLEGOS JEMY / GARCIA AQUILINO / LAÑAS JUAN)</t>
  </si>
  <si>
    <t>SEDE CENTRAL - POOL (DAVILA RAUL / HERNANDEZ PERCY)</t>
  </si>
  <si>
    <t>SEDE CENTRAL - POOL (CANO RAUL / ROJAS LEONARDO)</t>
  </si>
  <si>
    <t>SEDE CENTRAL - POOL (AGAPITO JESUS / ESPINOZA JAIME)</t>
  </si>
  <si>
    <t>SEDE CENTRAL - POOL (HERNANDEZ PERCY / BARRETO EMILIO)</t>
  </si>
  <si>
    <t>DIGESA (LUNA ERNESTO / MORENO ROMULO)</t>
  </si>
  <si>
    <t>SEDE CENTRAL - DESPACHO (ROMERO MANUEL / ZEGARRA ENRIQUE)</t>
  </si>
  <si>
    <t>SEDE CENTRAL - DIRECTIVO (ZAGACETA JORGE)</t>
  </si>
  <si>
    <t>SEDE CENTRAL - DIRECTIVO (DIAZ VICTOR)</t>
  </si>
  <si>
    <t>SEDE CENTRAL - POOL (GALLEGOS JEMY)</t>
  </si>
  <si>
    <t>SEDE CENTRAL - POOL (HERNANDEZ PERCY / AGAPITO JESUS / BUENO JUAN / CRUZ TOMAS / LAÑAS JUAN / ROSPIGLIOSI CARLOS)</t>
  </si>
  <si>
    <t>SEDE CENTRAL - POOL (CRUZ TOMAS / HERNANDEZ PERCY / HERRERA JULIO / ORTIZ JEAN PAUL / VALZ JUAN)</t>
  </si>
  <si>
    <t>SEDE CENTRAL - DESPACHO (DIAZ VICTOR)</t>
  </si>
  <si>
    <t>DIGEMID (LOPEZ JESUS)</t>
  </si>
  <si>
    <t>DIGEMID (SUNQUILLPO JUVENAL)</t>
  </si>
  <si>
    <t>DIGESA (SIERRA ALEJANDRO)</t>
  </si>
  <si>
    <t>SEDE CENTRAL - POOL (GARCIA AQUILINO / DIAZ SEGUNDO / JULCA PETTER / MOLERO JORGE / OYOLA HUGO)</t>
  </si>
  <si>
    <t>DIGESA (BELSUZARRI MARCIAL)</t>
  </si>
  <si>
    <t>SEDE CENTRAL - DIRECTIVO (SANCHEZ MANUEL)</t>
  </si>
  <si>
    <t>SEDE CENTRAL - POOL (BAILON ALEJANDRO / DIAZ VICTOR / INGARUCA FELIX / JULCA PETTER / LIMAHUAY VICENTE / ZEGARRA ENRIQUE)</t>
  </si>
  <si>
    <t>SEDE CENTRAL - DESPACHO (BRAVO CESAR / GUERRERO MARCO / MENDOZA VICTOR)</t>
  </si>
  <si>
    <t>SEDE CENTRAL - POOL (DAVILA RAUL / GALLEGOS JEMY)</t>
  </si>
  <si>
    <t>SEDE CENTRAL - POOL (CUETO RICARDO / HERRERA JULIO / SANCHEZ MANUEL)</t>
  </si>
  <si>
    <t>SEDE CENTRAL - POOL (CASTRO CLAUDIO)</t>
  </si>
  <si>
    <t>SEDE CENTRAL - POOL (BERROSPI ALCIDES / SAAVEDRA CARLOS / SANCHEZ ALEJANDRO)</t>
  </si>
  <si>
    <t>DEFENSA NACIONAL (BERROSPI ALCIDES / LIMAHUAY VICENTE / ROJAS LEONARDO)</t>
  </si>
  <si>
    <t>SEDE CENTRAL - POOL (ESPINOZA JAIME / HERRERA JULIO)</t>
  </si>
  <si>
    <t>SEDE CENTRAL - POOL (GARCIA AQUILINO / OYOLA HUGO)</t>
  </si>
  <si>
    <t>SEDE CENTRAL - POOL (BARRETO EMILIO / CASTRO CLAUDIO / HERRERA JULIO / SANTILLAN RODULIO)</t>
  </si>
  <si>
    <t>SEDE CENTRAL - POOL (DAVILA RAUL)</t>
  </si>
  <si>
    <t>SEDE CENTRAL - DESPACHO (RISCO PRAXI)</t>
  </si>
  <si>
    <t>SEDE CENTRAL - POOL (BERROSPI ALCIDES)</t>
  </si>
  <si>
    <t>SEDE CENTRAL - DESPACHO (COTERA JOSE)</t>
  </si>
  <si>
    <t>DGIEM (CHOQUE WALTER)</t>
  </si>
  <si>
    <t>SEDE CENTRAL - DESPACHO (ZEGARRA ENRIQUE / SANCHEZ SAMUEL)</t>
  </si>
  <si>
    <t>SEDE CENTRAL - DESPACHO (PONCE TOMAS / CABRERA JACINTO)</t>
  </si>
  <si>
    <t>SEDE CENTRAL - DESPACHO (PACHECO JOSE)</t>
  </si>
  <si>
    <t>ALMACEN CENTRAL (SANCHEZ MANUEL)</t>
  </si>
  <si>
    <t>DIGEMID (LOPEZ JESUS / NIGRO PEPE)</t>
  </si>
  <si>
    <t>MAGALY FLORES SAENZ</t>
  </si>
  <si>
    <t>***</t>
  </si>
  <si>
    <t>** No cuenta con odómetro y no tiene soat porque son montacargas.</t>
  </si>
  <si>
    <t>*** Odómetro malogrado</t>
  </si>
  <si>
    <t>* Vehículo perteneciente a la PNP, por cuanto el SOAT es tramitado por ellos.</t>
  </si>
  <si>
    <t>GASTOS DE LA ALTA DIRECCION</t>
  </si>
  <si>
    <t>MARZO 2,016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</si>
  <si>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</si>
  <si>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</si>
  <si>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</si>
  <si>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</si>
  <si>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</si>
  <si>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PONCE TOMAS / MINAYA ROSBEL</t>
  </si>
  <si>
    <t>BRAVO CESAR / CARDENAS CHRISTIAN / GARCIA JOHNNY / MATTA CARLOS / MENDOZA VICTOR</t>
  </si>
  <si>
    <t>DESPACHO VICE MINISTERIAL</t>
  </si>
  <si>
    <t>VILLALOBOS CARLOS / ROMERO MANUEL</t>
  </si>
  <si>
    <t>SANCHEZ SAMUEL / ZEGARRA ENRIQUE</t>
  </si>
  <si>
    <t xml:space="preserve">SECRETARIA GENERAL </t>
  </si>
  <si>
    <t>LEYVA EDWAR / COTERA JOSE</t>
  </si>
  <si>
    <t>TOTALES</t>
  </si>
  <si>
    <t>GASTO DE COMBUSTIBLE DEL MES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</si>
</sst>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#,##0_ ;\-#,##0\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5" applyNumberFormat="0" applyAlignment="0" applyProtection="0"/>
    <xf numFmtId="0" fontId="6" fillId="22" borderId="6" applyNumberFormat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5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127">
    <xf numFmtId="0" fontId="0" fillId="0" borderId="0" xfId="0"/>
    <xf numFmtId="0" fontId="0" fillId="33" borderId="0" xfId="0" applyFill="1"/>
    <xf numFmtId="0" fontId="0" fillId="0" borderId="0" xfId="0" applyFill="1"/>
    <xf numFmtId="0" fontId="0" fillId="0" borderId="0" xfId="0" quotePrefix="1" applyNumberFormat="1"/>
    <xf numFmtId="0" fontId="0" fillId="33" borderId="0" xfId="0" quotePrefix="1" applyNumberFormat="1" applyFill="1"/>
    <xf numFmtId="0" fontId="0" fillId="0" borderId="0" xfId="0" quotePrefix="1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7" fontId="0" fillId="34" borderId="0" xfId="0" applyNumberFormat="1" applyFill="1"/>
    <xf numFmtId="0" fontId="0" fillId="34" borderId="0" xfId="0" applyFill="1"/>
    <xf numFmtId="0" fontId="0" fillId="33" borderId="0" xfId="0" quotePrefix="1" applyNumberFormat="1" applyFill="1" applyAlignment="1">
      <alignment horizontal="center"/>
    </xf>
    <xf numFmtId="0" fontId="18" fillId="0" borderId="1" xfId="0" quotePrefix="1" applyNumberFormat="1" applyFont="1" applyBorder="1" applyAlignment="1">
      <alignment horizontal="center" vertical="center"/>
    </xf>
    <xf numFmtId="0" fontId="18" fillId="33" borderId="1" xfId="0" quotePrefix="1" applyNumberFormat="1" applyFont="1" applyFill="1" applyBorder="1" applyAlignment="1">
      <alignment horizontal="center" vertical="center"/>
    </xf>
    <xf numFmtId="43" fontId="18" fillId="33" borderId="1" xfId="32" quotePrefix="1" applyFont="1" applyFill="1" applyBorder="1" applyAlignment="1">
      <alignment vertical="center"/>
    </xf>
    <xf numFmtId="43" fontId="18" fillId="33" borderId="1" xfId="32" quotePrefix="1" applyFont="1" applyFill="1" applyBorder="1" applyAlignment="1">
      <alignment vertical="center" wrapText="1"/>
    </xf>
    <xf numFmtId="43" fontId="18" fillId="0" borderId="1" xfId="32" quotePrefix="1" applyFont="1" applyFill="1" applyBorder="1" applyAlignment="1">
      <alignment vertical="center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43" fontId="18" fillId="0" borderId="1" xfId="32" quotePrefix="1" applyFont="1" applyFill="1" applyBorder="1" applyAlignment="1">
      <alignment vertical="center" wrapText="1"/>
    </xf>
    <xf numFmtId="164" fontId="19" fillId="33" borderId="1" xfId="0" quotePrefix="1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64" fontId="19" fillId="33" borderId="1" xfId="32" applyNumberFormat="1" applyFont="1" applyFill="1" applyBorder="1" applyAlignment="1">
      <alignment horizontal="right" vertical="center"/>
    </xf>
    <xf numFmtId="164" fontId="19" fillId="33" borderId="1" xfId="0" applyNumberFormat="1" applyFont="1" applyFill="1" applyBorder="1" applyAlignment="1">
      <alignment horizontal="right" vertical="center"/>
    </xf>
    <xf numFmtId="164" fontId="19" fillId="33" borderId="1" xfId="32" quotePrefix="1" applyNumberFormat="1" applyFont="1" applyFill="1" applyBorder="1" applyAlignment="1">
      <alignment vertical="center"/>
    </xf>
    <xf numFmtId="43" fontId="18" fillId="0" borderId="1" xfId="32" applyFont="1" applyFill="1" applyBorder="1" applyAlignment="1">
      <alignment vertical="center" wrapText="1"/>
    </xf>
    <xf numFmtId="164" fontId="19" fillId="33" borderId="1" xfId="32" quotePrefix="1" applyNumberFormat="1" applyFont="1" applyFill="1" applyBorder="1" applyAlignment="1">
      <alignment horizontal="right" vertical="center"/>
    </xf>
    <xf numFmtId="164" fontId="19" fillId="33" borderId="1" xfId="0" quotePrefix="1" applyNumberFormat="1" applyFont="1" applyFill="1" applyBorder="1" applyAlignment="1">
      <alignment vertical="center"/>
    </xf>
    <xf numFmtId="43" fontId="18" fillId="0" borderId="1" xfId="32" quotePrefix="1" applyFont="1" applyFill="1" applyBorder="1" applyAlignment="1">
      <alignment horizontal="left" vertical="center"/>
    </xf>
    <xf numFmtId="43" fontId="18" fillId="0" borderId="1" xfId="32" quotePrefix="1" applyFont="1" applyFill="1" applyBorder="1" applyAlignment="1">
      <alignment horizontal="left" vertical="center" wrapText="1"/>
    </xf>
    <xf numFmtId="0" fontId="18" fillId="33" borderId="0" xfId="0" applyFont="1" applyFill="1"/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164" fontId="19" fillId="0" borderId="1" xfId="32" applyNumberFormat="1" applyFont="1" applyFill="1" applyBorder="1" applyAlignment="1">
      <alignment horizontal="right" vertical="center"/>
    </xf>
    <xf numFmtId="164" fontId="19" fillId="0" borderId="1" xfId="0" quotePrefix="1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9" fillId="33" borderId="1" xfId="0" applyNumberFormat="1" applyFont="1" applyFill="1" applyBorder="1" applyAlignment="1">
      <alignment vertical="center"/>
    </xf>
    <xf numFmtId="0" fontId="18" fillId="0" borderId="1" xfId="0" quotePrefix="1" applyNumberFormat="1" applyFont="1" applyFill="1" applyBorder="1" applyAlignment="1">
      <alignment horizontal="center" vertical="center"/>
    </xf>
    <xf numFmtId="43" fontId="18" fillId="0" borderId="1" xfId="32" applyFont="1" applyFill="1" applyBorder="1" applyAlignment="1">
      <alignment vertical="center"/>
    </xf>
    <xf numFmtId="164" fontId="19" fillId="33" borderId="1" xfId="32" applyNumberFormat="1" applyFont="1" applyFill="1" applyBorder="1" applyAlignment="1">
      <alignment vertical="center"/>
    </xf>
    <xf numFmtId="7" fontId="18" fillId="0" borderId="1" xfId="0" applyNumberFormat="1" applyFont="1" applyFill="1" applyBorder="1" applyAlignment="1">
      <alignment vertical="center"/>
    </xf>
    <xf numFmtId="14" fontId="0" fillId="0" borderId="0" xfId="0" applyNumberFormat="1"/>
    <xf numFmtId="1" fontId="18" fillId="0" borderId="2" xfId="0" quotePrefix="1" applyNumberFormat="1" applyFont="1" applyBorder="1" applyAlignment="1">
      <alignment horizontal="left" vertical="center"/>
    </xf>
    <xf numFmtId="0" fontId="18" fillId="0" borderId="2" xfId="0" quotePrefix="1" applyNumberFormat="1" applyFont="1" applyBorder="1" applyAlignment="1">
      <alignment horizontal="left" vertical="center"/>
    </xf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quotePrefix="1" applyNumberFormat="1" applyFont="1" applyFill="1" applyBorder="1" applyAlignment="1">
      <alignment horizontal="center" vertical="center" wrapText="1"/>
    </xf>
    <xf numFmtId="165" fontId="18" fillId="33" borderId="2" xfId="0" quotePrefix="1" applyNumberFormat="1" applyFont="1" applyFill="1" applyBorder="1" applyAlignment="1">
      <alignment horizontal="center" vertical="center"/>
    </xf>
    <xf numFmtId="0" fontId="20" fillId="35" borderId="3" xfId="0" quotePrefix="1" applyNumberFormat="1" applyFont="1" applyFill="1" applyBorder="1" applyAlignment="1">
      <alignment horizontal="center" vertical="center" wrapText="1"/>
    </xf>
    <xf numFmtId="0" fontId="18" fillId="0" borderId="0" xfId="0" quotePrefix="1" applyNumberFormat="1" applyFont="1" applyBorder="1" applyAlignment="1">
      <alignment horizontal="left" vertical="center"/>
    </xf>
    <xf numFmtId="0" fontId="18" fillId="0" borderId="0" xfId="0" quotePrefix="1" applyNumberFormat="1" applyFont="1" applyBorder="1" applyAlignment="1">
      <alignment horizontal="center" vertical="center"/>
    </xf>
    <xf numFmtId="43" fontId="18" fillId="0" borderId="0" xfId="32" quotePrefix="1" applyFont="1" applyFill="1" applyBorder="1" applyAlignment="1">
      <alignment vertical="center"/>
    </xf>
    <xf numFmtId="0" fontId="18" fillId="0" borderId="0" xfId="0" quotePrefix="1" applyNumberFormat="1" applyFont="1" applyFill="1" applyBorder="1" applyAlignment="1">
      <alignment vertical="center"/>
    </xf>
    <xf numFmtId="0" fontId="18" fillId="0" borderId="0" xfId="0" quotePrefix="1" applyNumberFormat="1" applyFont="1" applyFill="1" applyBorder="1" applyAlignment="1">
      <alignment horizontal="center" vertical="center" wrapText="1"/>
    </xf>
    <xf numFmtId="0" fontId="18" fillId="33" borderId="0" xfId="0" quotePrefix="1" applyNumberFormat="1" applyFont="1" applyFill="1" applyBorder="1" applyAlignment="1">
      <alignment vertical="center"/>
    </xf>
    <xf numFmtId="165" fontId="18" fillId="33" borderId="0" xfId="0" quotePrefix="1" applyNumberFormat="1" applyFont="1" applyFill="1" applyBorder="1" applyAlignment="1">
      <alignment horizontal="center" vertical="center"/>
    </xf>
    <xf numFmtId="0" fontId="18" fillId="33" borderId="0" xfId="0" quotePrefix="1" applyNumberFormat="1" applyFont="1" applyFill="1" applyBorder="1" applyAlignment="1">
      <alignment horizontal="center" vertical="center"/>
    </xf>
    <xf numFmtId="0" fontId="18" fillId="0" borderId="0" xfId="0" quotePrefix="1" applyNumberFormat="1" applyFont="1" applyBorder="1" applyAlignment="1">
      <alignment vertical="center"/>
    </xf>
    <xf numFmtId="0" fontId="18" fillId="0" borderId="1" xfId="0" quotePrefix="1" applyNumberFormat="1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6" fontId="0" fillId="0" borderId="0" xfId="0" applyNumberFormat="1"/>
    <xf numFmtId="2" fontId="0" fillId="0" borderId="0" xfId="0" applyNumberFormat="1"/>
    <xf numFmtId="0" fontId="18" fillId="33" borderId="2" xfId="0" quotePrefix="1" applyNumberFormat="1" applyFont="1" applyFill="1" applyBorder="1" applyAlignment="1">
      <alignment horizontal="center" vertical="center"/>
    </xf>
    <xf numFmtId="43" fontId="18" fillId="0" borderId="2" xfId="32" quotePrefix="1" applyFont="1" applyFill="1" applyBorder="1" applyAlignment="1">
      <alignment vertical="center"/>
    </xf>
    <xf numFmtId="43" fontId="18" fillId="0" borderId="1" xfId="32" quotePrefix="1" applyFont="1" applyBorder="1" applyAlignment="1">
      <alignment vertical="center"/>
    </xf>
    <xf numFmtId="0" fontId="18" fillId="0" borderId="2" xfId="0" quotePrefix="1" applyNumberFormat="1" applyFont="1" applyFill="1" applyBorder="1" applyAlignment="1">
      <alignment vertical="center"/>
    </xf>
    <xf numFmtId="43" fontId="18" fillId="0" borderId="2" xfId="32" quotePrefix="1" applyFont="1" applyFill="1" applyBorder="1" applyAlignment="1">
      <alignment vertical="center" wrapText="1"/>
    </xf>
    <xf numFmtId="0" fontId="22" fillId="0" borderId="0" xfId="0" quotePrefix="1" applyNumberFormat="1" applyFont="1"/>
    <xf numFmtId="3" fontId="18" fillId="33" borderId="1" xfId="0" quotePrefix="1" applyNumberFormat="1" applyFont="1" applyFill="1" applyBorder="1" applyAlignment="1">
      <alignment horizontal="center" vertical="center"/>
    </xf>
    <xf numFmtId="7" fontId="0" fillId="0" borderId="0" xfId="0" applyNumberFormat="1" applyFill="1"/>
    <xf numFmtId="164" fontId="19" fillId="33" borderId="4" xfId="0" quotePrefix="1" applyNumberFormat="1" applyFont="1" applyFill="1" applyBorder="1" applyAlignment="1">
      <alignment horizontal="right" vertical="center"/>
    </xf>
    <xf numFmtId="3" fontId="18" fillId="33" borderId="1" xfId="32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/>
    </xf>
    <xf numFmtId="3" fontId="18" fillId="33" borderId="1" xfId="0" applyNumberFormat="1" applyFont="1" applyFill="1" applyBorder="1" applyAlignment="1">
      <alignment horizontal="center" vertical="center"/>
    </xf>
    <xf numFmtId="3" fontId="19" fillId="0" borderId="1" xfId="32" applyNumberFormat="1" applyFont="1" applyFill="1" applyBorder="1" applyAlignment="1">
      <alignment horizontal="center" vertical="center"/>
    </xf>
    <xf numFmtId="3" fontId="18" fillId="0" borderId="1" xfId="32" applyNumberFormat="1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3" fontId="19" fillId="0" borderId="1" xfId="0" quotePrefix="1" applyNumberFormat="1" applyFont="1" applyFill="1" applyBorder="1" applyAlignment="1">
      <alignment horizontal="center" vertical="center"/>
    </xf>
    <xf numFmtId="3" fontId="19" fillId="0" borderId="1" xfId="32" quotePrefix="1" applyNumberFormat="1" applyFont="1" applyFill="1" applyBorder="1" applyAlignment="1">
      <alignment horizontal="center" vertical="center"/>
    </xf>
    <xf numFmtId="3" fontId="18" fillId="0" borderId="1" xfId="32" quotePrefix="1" applyNumberFormat="1" applyFont="1" applyFill="1" applyBorder="1" applyAlignment="1">
      <alignment horizontal="center" vertical="center"/>
    </xf>
    <xf numFmtId="3" fontId="18" fillId="33" borderId="1" xfId="32" applyNumberFormat="1" applyFont="1" applyFill="1" applyBorder="1" applyAlignment="1">
      <alignment horizontal="center" vertical="center"/>
    </xf>
    <xf numFmtId="3" fontId="19" fillId="33" borderId="1" xfId="32" quotePrefix="1" applyNumberFormat="1" applyFont="1" applyFill="1" applyBorder="1" applyAlignment="1">
      <alignment horizontal="center" vertical="center"/>
    </xf>
    <xf numFmtId="167" fontId="18" fillId="33" borderId="1" xfId="32" quotePrefix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33" borderId="0" xfId="0" applyFill="1" applyAlignment="1">
      <alignment horizont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quotePrefix="1" applyNumberFormat="1" applyFont="1" applyBorder="1" applyAlignment="1">
      <alignment horizontal="left" vertical="center"/>
    </xf>
    <xf numFmtId="0" fontId="18" fillId="0" borderId="1" xfId="0" quotePrefix="1" applyNumberFormat="1" applyFont="1" applyBorder="1" applyAlignment="1">
      <alignment horizontal="left" vertical="center"/>
    </xf>
    <xf numFmtId="164" fontId="19" fillId="33" borderId="4" xfId="32" applyNumberFormat="1" applyFont="1" applyFill="1" applyBorder="1" applyAlignment="1">
      <alignment horizontal="right" vertical="center"/>
    </xf>
    <xf numFmtId="43" fontId="18" fillId="0" borderId="2" xfId="32" applyFont="1" applyFill="1" applyBorder="1" applyAlignment="1">
      <alignment vertical="center" wrapText="1"/>
    </xf>
    <xf numFmtId="1" fontId="18" fillId="33" borderId="2" xfId="0" quotePrefix="1" applyNumberFormat="1" applyFont="1" applyFill="1" applyBorder="1" applyAlignment="1">
      <alignment horizontal="center" vertical="center"/>
    </xf>
    <xf numFmtId="164" fontId="19" fillId="33" borderId="2" xfId="32" applyNumberFormat="1" applyFont="1" applyFill="1" applyBorder="1" applyAlignment="1">
      <alignment horizontal="right" vertical="center"/>
    </xf>
    <xf numFmtId="164" fontId="19" fillId="0" borderId="2" xfId="32" applyNumberFormat="1" applyFont="1" applyFill="1" applyBorder="1" applyAlignment="1">
      <alignment horizontal="right" vertical="center"/>
    </xf>
    <xf numFmtId="7" fontId="20" fillId="35" borderId="3" xfId="0" applyNumberFormat="1" applyFont="1" applyFill="1" applyBorder="1" applyAlignment="1">
      <alignment vertical="center"/>
    </xf>
    <xf numFmtId="0" fontId="22" fillId="0" borderId="0" xfId="0" quotePrefix="1" applyNumberFormat="1" applyFont="1" applyFill="1" applyBorder="1"/>
    <xf numFmtId="0" fontId="18" fillId="0" borderId="0" xfId="0" applyFont="1" applyFill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43" fontId="28" fillId="0" borderId="1" xfId="32" applyNumberFormat="1" applyFont="1" applyFill="1" applyBorder="1" applyAlignment="1">
      <alignment horizontal="center" vertical="center"/>
    </xf>
    <xf numFmtId="43" fontId="28" fillId="0" borderId="1" xfId="32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43" fontId="29" fillId="0" borderId="1" xfId="32" applyFont="1" applyFill="1" applyBorder="1" applyAlignment="1">
      <alignment horizontal="right" vertical="center" wrapText="1"/>
    </xf>
    <xf numFmtId="43" fontId="28" fillId="0" borderId="1" xfId="32" applyNumberFormat="1" applyFont="1" applyFill="1" applyBorder="1" applyAlignment="1">
      <alignment horizontal="right" vertical="center"/>
    </xf>
    <xf numFmtId="0" fontId="28" fillId="0" borderId="1" xfId="0" quotePrefix="1" applyFont="1" applyFill="1" applyBorder="1" applyAlignment="1">
      <alignment vertical="center" wrapText="1"/>
    </xf>
    <xf numFmtId="43" fontId="28" fillId="0" borderId="1" xfId="32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43" fontId="28" fillId="0" borderId="4" xfId="32" applyNumberFormat="1" applyFont="1" applyFill="1" applyBorder="1" applyAlignment="1">
      <alignment horizontal="center" vertical="center"/>
    </xf>
    <xf numFmtId="43" fontId="28" fillId="0" borderId="4" xfId="32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left" vertical="center" wrapText="1"/>
    </xf>
    <xf numFmtId="4" fontId="30" fillId="35" borderId="16" xfId="0" applyNumberFormat="1" applyFont="1" applyFill="1" applyBorder="1" applyAlignment="1">
      <alignment horizontal="center" vertical="top"/>
    </xf>
    <xf numFmtId="43" fontId="30" fillId="35" borderId="16" xfId="0" applyNumberFormat="1" applyFont="1" applyFill="1" applyBorder="1" applyAlignment="1">
      <alignment horizontal="center" vertical="top"/>
    </xf>
    <xf numFmtId="0" fontId="31" fillId="36" borderId="16" xfId="0" applyFont="1" applyFill="1" applyBorder="1" applyAlignment="1">
      <alignment horizontal="center"/>
    </xf>
    <xf numFmtId="0" fontId="32" fillId="0" borderId="0" xfId="0" quotePrefix="1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36" borderId="13" xfId="0" applyFont="1" applyFill="1" applyBorder="1" applyAlignment="1">
      <alignment horizontal="center"/>
    </xf>
    <xf numFmtId="0" fontId="24" fillId="36" borderId="14" xfId="0" applyFont="1" applyFill="1" applyBorder="1" applyAlignment="1">
      <alignment horizontal="center"/>
    </xf>
    <xf numFmtId="0" fontId="24" fillId="36" borderId="15" xfId="0" applyFont="1" applyFill="1" applyBorder="1" applyAlignment="1">
      <alignment horizontal="center"/>
    </xf>
    <xf numFmtId="0" fontId="25" fillId="35" borderId="1" xfId="0" applyFont="1" applyFill="1" applyBorder="1" applyAlignment="1">
      <alignment horizontal="center" vertical="center" wrapText="1"/>
    </xf>
    <xf numFmtId="0" fontId="25" fillId="35" borderId="4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26" fillId="35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30" fillId="35" borderId="16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cortijo/AppData/Local/Microsoft/Windows/INetCache/Content.Outlook/GF2AILFG/16%2003Mar%20-%20Migra%20-%20Gastos%20Alta%20Direcci&#243;n%20-%20Jud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9"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C10">
            <v>10.961</v>
          </cell>
          <cell r="I10">
            <v>402</v>
          </cell>
          <cell r="J10">
            <v>36.675485813338199</v>
          </cell>
        </row>
        <row r="11">
          <cell r="C11">
            <v>12.246</v>
          </cell>
          <cell r="I11" t="str">
            <v>---</v>
          </cell>
          <cell r="J11" t="str">
            <v>---</v>
          </cell>
        </row>
        <row r="12"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C20">
            <v>35.160191039729497</v>
          </cell>
          <cell r="I20">
            <v>531.06252550787758</v>
          </cell>
          <cell r="J20">
            <v>15.104085325014299</v>
          </cell>
        </row>
        <row r="24"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C25">
            <v>12.763</v>
          </cell>
          <cell r="I25">
            <v>314</v>
          </cell>
          <cell r="J25">
            <v>24.602366214839773</v>
          </cell>
        </row>
        <row r="26"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C28">
            <v>12.762999999999998</v>
          </cell>
          <cell r="I28">
            <v>314</v>
          </cell>
          <cell r="J28">
            <v>24.602366214839776</v>
          </cell>
        </row>
        <row r="34"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C35">
            <v>14.257</v>
          </cell>
          <cell r="I35">
            <v>435</v>
          </cell>
          <cell r="J35">
            <v>30.51132776881532</v>
          </cell>
        </row>
        <row r="36"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C38">
            <v>14.257000000000001</v>
          </cell>
          <cell r="I38">
            <v>435</v>
          </cell>
          <cell r="J38">
            <v>30.511327768815317</v>
          </cell>
        </row>
        <row r="42"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C43">
            <v>14.862</v>
          </cell>
          <cell r="I43">
            <v>403</v>
          </cell>
          <cell r="J43">
            <v>27.116135109675682</v>
          </cell>
        </row>
        <row r="44"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C46">
            <v>14.862</v>
          </cell>
          <cell r="I46">
            <v>403</v>
          </cell>
          <cell r="J46">
            <v>27.116135109675682</v>
          </cell>
        </row>
        <row r="52"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C53">
            <v>10</v>
          </cell>
          <cell r="I53">
            <v>259</v>
          </cell>
          <cell r="J53">
            <v>25.9</v>
          </cell>
        </row>
        <row r="54">
          <cell r="C54">
            <v>10</v>
          </cell>
          <cell r="I54">
            <v>264</v>
          </cell>
          <cell r="J54">
            <v>26.4</v>
          </cell>
        </row>
        <row r="55">
          <cell r="C55">
            <v>10</v>
          </cell>
          <cell r="I55">
            <v>258</v>
          </cell>
          <cell r="J55">
            <v>25.8</v>
          </cell>
        </row>
        <row r="56">
          <cell r="C56">
            <v>10</v>
          </cell>
          <cell r="I56">
            <v>262</v>
          </cell>
          <cell r="J56">
            <v>26.2</v>
          </cell>
        </row>
        <row r="57"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C59">
            <v>40</v>
          </cell>
          <cell r="I59">
            <v>1043</v>
          </cell>
          <cell r="J59">
            <v>26.074999999999999</v>
          </cell>
        </row>
        <row r="63"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C64">
            <v>10</v>
          </cell>
          <cell r="I64">
            <v>203</v>
          </cell>
          <cell r="J64">
            <v>20.3</v>
          </cell>
        </row>
        <row r="65">
          <cell r="C65">
            <v>10</v>
          </cell>
          <cell r="I65">
            <v>244</v>
          </cell>
          <cell r="J65">
            <v>24.4</v>
          </cell>
        </row>
        <row r="66"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C68">
            <v>20</v>
          </cell>
          <cell r="I68">
            <v>447</v>
          </cell>
          <cell r="J68">
            <v>22.35</v>
          </cell>
        </row>
        <row r="72"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C73">
            <v>10</v>
          </cell>
          <cell r="I73">
            <v>328</v>
          </cell>
          <cell r="J73">
            <v>32.799999999999997</v>
          </cell>
        </row>
        <row r="74">
          <cell r="C74">
            <v>10</v>
          </cell>
          <cell r="I74">
            <v>242</v>
          </cell>
          <cell r="J74">
            <v>24.2</v>
          </cell>
        </row>
        <row r="75"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C77">
            <v>20</v>
          </cell>
          <cell r="I77">
            <v>570</v>
          </cell>
          <cell r="J77">
            <v>28.5</v>
          </cell>
        </row>
        <row r="81"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C83">
            <v>10</v>
          </cell>
          <cell r="I83">
            <v>227</v>
          </cell>
          <cell r="J83">
            <v>22.7</v>
          </cell>
        </row>
        <row r="84">
          <cell r="C84">
            <v>10.06</v>
          </cell>
          <cell r="I84">
            <v>328</v>
          </cell>
          <cell r="J84">
            <v>32.604373757455264</v>
          </cell>
        </row>
        <row r="85">
          <cell r="C85">
            <v>10</v>
          </cell>
          <cell r="I85">
            <v>264</v>
          </cell>
          <cell r="J85">
            <v>26.4</v>
          </cell>
        </row>
        <row r="86"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C88">
            <v>37.832000000000001</v>
          </cell>
          <cell r="I88">
            <v>1531</v>
          </cell>
          <cell r="J88">
            <v>40.46838655106788</v>
          </cell>
        </row>
        <row r="94"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C96">
            <v>9.1</v>
          </cell>
          <cell r="I96">
            <v>337</v>
          </cell>
          <cell r="J96">
            <v>37.032967032967036</v>
          </cell>
        </row>
        <row r="97"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C99">
            <v>18.176000000000002</v>
          </cell>
          <cell r="I99">
            <v>663</v>
          </cell>
          <cell r="J99">
            <v>36.476672535211264</v>
          </cell>
        </row>
        <row r="103"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C110">
            <v>46.629999999999995</v>
          </cell>
          <cell r="I110">
            <v>1085</v>
          </cell>
          <cell r="J110">
            <v>23.268282221745661</v>
          </cell>
        </row>
        <row r="114"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C117">
            <v>19</v>
          </cell>
          <cell r="I117">
            <v>289</v>
          </cell>
          <cell r="J117">
            <v>15.210526315789474</v>
          </cell>
        </row>
        <row r="118"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C120">
            <v>49.856000000000002</v>
          </cell>
          <cell r="I120">
            <v>1036</v>
          </cell>
          <cell r="J120">
            <v>20.779845956354301</v>
          </cell>
        </row>
        <row r="124"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C126">
            <v>10.99</v>
          </cell>
          <cell r="I126">
            <v>209</v>
          </cell>
          <cell r="J126">
            <v>19.017288444040037</v>
          </cell>
        </row>
        <row r="127"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C129">
            <v>26.173999999999999</v>
          </cell>
          <cell r="I129">
            <v>459</v>
          </cell>
          <cell r="J129">
            <v>17.53648658974555</v>
          </cell>
        </row>
        <row r="133"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C135">
            <v>3.915</v>
          </cell>
          <cell r="I135">
            <v>245</v>
          </cell>
          <cell r="J135">
            <v>62.579821200510857</v>
          </cell>
        </row>
        <row r="136"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C140">
            <v>21.828000000000003</v>
          </cell>
          <cell r="I140">
            <v>991</v>
          </cell>
          <cell r="J140">
            <v>45.400403151914965</v>
          </cell>
        </row>
        <row r="144"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C145">
            <v>12</v>
          </cell>
          <cell r="I145">
            <v>237</v>
          </cell>
          <cell r="J145">
            <v>19.75</v>
          </cell>
        </row>
        <row r="146"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C148">
            <v>12</v>
          </cell>
          <cell r="I148">
            <v>237</v>
          </cell>
          <cell r="J148">
            <v>19.75</v>
          </cell>
        </row>
        <row r="152"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C154">
            <v>17.811</v>
          </cell>
          <cell r="I154">
            <v>288</v>
          </cell>
          <cell r="J154">
            <v>16.16978271854472</v>
          </cell>
        </row>
        <row r="155"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C158">
            <v>45.676000000000002</v>
          </cell>
          <cell r="I158">
            <v>903</v>
          </cell>
          <cell r="J158">
            <v>19.769682108766091</v>
          </cell>
        </row>
        <row r="162"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C163">
            <v>11.378</v>
          </cell>
          <cell r="I163">
            <v>310</v>
          </cell>
          <cell r="J163">
            <v>27.245561610124803</v>
          </cell>
        </row>
        <row r="164">
          <cell r="C164">
            <v>12.522</v>
          </cell>
          <cell r="I164">
            <v>324</v>
          </cell>
          <cell r="J164">
            <v>25.874460948730235</v>
          </cell>
        </row>
        <row r="165">
          <cell r="C165">
            <v>11.231</v>
          </cell>
          <cell r="I165">
            <v>387</v>
          </cell>
          <cell r="J165">
            <v>34.458196064464431</v>
          </cell>
        </row>
        <row r="166"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C168">
            <v>35.131</v>
          </cell>
          <cell r="I168">
            <v>1021</v>
          </cell>
          <cell r="J168">
            <v>29.062651219720475</v>
          </cell>
        </row>
        <row r="172"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C173">
            <v>7.008</v>
          </cell>
          <cell r="I173">
            <v>493</v>
          </cell>
          <cell r="J173">
            <v>70.348173515981742</v>
          </cell>
        </row>
        <row r="174">
          <cell r="C174">
            <v>17.462</v>
          </cell>
          <cell r="I174">
            <v>358</v>
          </cell>
          <cell r="J174">
            <v>20.501660749055091</v>
          </cell>
        </row>
        <row r="175"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C177">
            <v>24.469999999999995</v>
          </cell>
          <cell r="I177">
            <v>851</v>
          </cell>
          <cell r="J177">
            <v>34.777278299959143</v>
          </cell>
        </row>
        <row r="181"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C183">
            <v>11.49</v>
          </cell>
          <cell r="I183">
            <v>313</v>
          </cell>
          <cell r="J183">
            <v>27.241079199303741</v>
          </cell>
        </row>
        <row r="184"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C186">
            <v>23.523000000000003</v>
          </cell>
          <cell r="I186">
            <v>683</v>
          </cell>
          <cell r="J186">
            <v>29.035412149810821</v>
          </cell>
        </row>
        <row r="190"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C192">
            <v>14.815</v>
          </cell>
          <cell r="I192">
            <v>338</v>
          </cell>
          <cell r="J192">
            <v>22.8147148160648</v>
          </cell>
        </row>
        <row r="193">
          <cell r="C193">
            <v>11.725</v>
          </cell>
          <cell r="I193">
            <v>398</v>
          </cell>
          <cell r="J193">
            <v>33.944562899786781</v>
          </cell>
        </row>
        <row r="194"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C196">
            <v>42.919000000000004</v>
          </cell>
          <cell r="I196">
            <v>1026</v>
          </cell>
          <cell r="J196">
            <v>23.905496400195716</v>
          </cell>
        </row>
        <row r="200"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C201">
            <v>14.427</v>
          </cell>
          <cell r="I201">
            <v>125</v>
          </cell>
          <cell r="J201">
            <v>8.6643099743536425</v>
          </cell>
        </row>
        <row r="202">
          <cell r="C202">
            <v>12.262</v>
          </cell>
          <cell r="I202">
            <v>147</v>
          </cell>
          <cell r="J202">
            <v>11.988256401892023</v>
          </cell>
        </row>
        <row r="203"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C207">
            <v>13.071</v>
          </cell>
          <cell r="I207">
            <v>215</v>
          </cell>
          <cell r="J207">
            <v>16.448626730931068</v>
          </cell>
        </row>
        <row r="208"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C210">
            <v>90.169000000000011</v>
          </cell>
          <cell r="I210">
            <v>970</v>
          </cell>
          <cell r="J210">
            <v>10.757577437922123</v>
          </cell>
        </row>
        <row r="214"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C216">
            <v>14.12</v>
          </cell>
          <cell r="I216">
            <v>383</v>
          </cell>
          <cell r="J216">
            <v>27.124645892351275</v>
          </cell>
        </row>
        <row r="217"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C221">
            <v>52.206000000000003</v>
          </cell>
          <cell r="I221">
            <v>1283</v>
          </cell>
          <cell r="J221">
            <v>24.575719265984752</v>
          </cell>
        </row>
        <row r="225"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C227">
            <v>12.004</v>
          </cell>
          <cell r="I227">
            <v>160</v>
          </cell>
          <cell r="J227">
            <v>13.328890369876708</v>
          </cell>
        </row>
        <row r="228">
          <cell r="C228">
            <v>16.77</v>
          </cell>
          <cell r="I228">
            <v>128</v>
          </cell>
          <cell r="J228">
            <v>7.6326774001192605</v>
          </cell>
        </row>
        <row r="229"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C231">
            <v>42.801000000000002</v>
          </cell>
          <cell r="I231">
            <v>428</v>
          </cell>
          <cell r="J231">
            <v>9.9997663605990503</v>
          </cell>
        </row>
        <row r="237"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C238">
            <v>12.881</v>
          </cell>
          <cell r="I238">
            <v>529</v>
          </cell>
          <cell r="J238">
            <v>41.068240043474887</v>
          </cell>
        </row>
        <row r="239"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C243">
            <v>43.998999999999995</v>
          </cell>
          <cell r="I243">
            <v>1532</v>
          </cell>
          <cell r="J243">
            <v>34.81897315848088</v>
          </cell>
        </row>
        <row r="247"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C248">
            <v>12.148</v>
          </cell>
          <cell r="I248">
            <v>660</v>
          </cell>
          <cell r="J248">
            <v>54.329930852815281</v>
          </cell>
        </row>
        <row r="249">
          <cell r="C249">
            <v>14.46</v>
          </cell>
          <cell r="I249" t="str">
            <v>---</v>
          </cell>
          <cell r="J249" t="str">
            <v>---</v>
          </cell>
        </row>
        <row r="250"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C257">
            <v>30.718981403212176</v>
          </cell>
          <cell r="I257">
            <v>412</v>
          </cell>
          <cell r="J257">
            <v>13.411903037804457</v>
          </cell>
        </row>
        <row r="261"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C262">
            <v>11.157</v>
          </cell>
          <cell r="I262">
            <v>1107</v>
          </cell>
          <cell r="J262">
            <v>99.22022048937886</v>
          </cell>
        </row>
        <row r="263"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C270">
            <v>3.5714285714285712</v>
          </cell>
          <cell r="I270">
            <v>88</v>
          </cell>
          <cell r="J270">
            <v>24.64</v>
          </cell>
        </row>
        <row r="271"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C274">
            <v>41.024861369399829</v>
          </cell>
          <cell r="I274">
            <v>743</v>
          </cell>
          <cell r="J274">
            <v>18.110969183047594</v>
          </cell>
        </row>
        <row r="278"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C285">
            <v>12.830198647506339</v>
          </cell>
          <cell r="I285">
            <v>325</v>
          </cell>
          <cell r="J285">
            <v>25.330862672431543</v>
          </cell>
        </row>
        <row r="289"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C290">
            <v>14.132</v>
          </cell>
          <cell r="I290">
            <v>431</v>
          </cell>
          <cell r="J290">
            <v>30.498160203792811</v>
          </cell>
        </row>
        <row r="291"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C293">
            <v>14.132</v>
          </cell>
          <cell r="I293">
            <v>431</v>
          </cell>
          <cell r="J293">
            <v>30.498160203792811</v>
          </cell>
        </row>
        <row r="297"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C299">
            <v>3.996</v>
          </cell>
          <cell r="I299">
            <v>288</v>
          </cell>
          <cell r="J299">
            <v>72.072072072072075</v>
          </cell>
        </row>
        <row r="300"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C304">
            <v>25.087000000000003</v>
          </cell>
          <cell r="I304">
            <v>925</v>
          </cell>
          <cell r="J304">
            <v>36.871686530872559</v>
          </cell>
        </row>
        <row r="308"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C309">
            <v>11.241</v>
          </cell>
          <cell r="I309">
            <v>295</v>
          </cell>
          <cell r="J309">
            <v>26.24321679565875</v>
          </cell>
        </row>
        <row r="310"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C312">
            <v>12.699</v>
          </cell>
          <cell r="I312">
            <v>394</v>
          </cell>
          <cell r="J312">
            <v>31.026065044491691</v>
          </cell>
        </row>
        <row r="313"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C315">
            <v>45.21</v>
          </cell>
          <cell r="I315">
            <v>1587</v>
          </cell>
          <cell r="J315">
            <v>35.102853351028536</v>
          </cell>
        </row>
        <row r="319"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C320">
            <v>15.003</v>
          </cell>
          <cell r="I320">
            <v>526</v>
          </cell>
          <cell r="J320">
            <v>35.059654735719519</v>
          </cell>
        </row>
        <row r="321">
          <cell r="C321">
            <v>14</v>
          </cell>
          <cell r="I321">
            <v>549</v>
          </cell>
          <cell r="J321">
            <v>39.214285714285715</v>
          </cell>
        </row>
        <row r="322"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C324">
            <v>29.003000000000004</v>
          </cell>
          <cell r="I324">
            <v>1075</v>
          </cell>
          <cell r="J324">
            <v>37.065131193324824</v>
          </cell>
        </row>
        <row r="328"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C334">
            <v>35.616</v>
          </cell>
          <cell r="I334">
            <v>1740</v>
          </cell>
          <cell r="J334">
            <v>48.854447439353102</v>
          </cell>
        </row>
        <row r="338"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C339">
            <v>10.006</v>
          </cell>
          <cell r="I339">
            <v>358</v>
          </cell>
          <cell r="J339">
            <v>35.778532880271833</v>
          </cell>
        </row>
        <row r="340">
          <cell r="C340">
            <v>11.586</v>
          </cell>
          <cell r="I340">
            <v>212</v>
          </cell>
          <cell r="J340">
            <v>18.297945796651131</v>
          </cell>
        </row>
        <row r="341"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C344">
            <v>29.668000000000003</v>
          </cell>
          <cell r="I344">
            <v>1052</v>
          </cell>
          <cell r="J344">
            <v>35.459080490764457</v>
          </cell>
        </row>
        <row r="348"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C349">
            <v>10.673</v>
          </cell>
          <cell r="I349">
            <v>290</v>
          </cell>
          <cell r="J349">
            <v>27.171367000843251</v>
          </cell>
        </row>
        <row r="350"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C352">
            <v>10.673000000000002</v>
          </cell>
          <cell r="I352">
            <v>290</v>
          </cell>
          <cell r="J352">
            <v>27.171367000843244</v>
          </cell>
        </row>
        <row r="356"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C360">
            <v>19.797999999999998</v>
          </cell>
          <cell r="I360">
            <v>318</v>
          </cell>
          <cell r="J360">
            <v>16.062228507930094</v>
          </cell>
        </row>
        <row r="366"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C367">
            <v>10.603</v>
          </cell>
          <cell r="I367">
            <v>250</v>
          </cell>
          <cell r="J367">
            <v>23.578232575686126</v>
          </cell>
        </row>
        <row r="368">
          <cell r="C368">
            <v>10.429</v>
          </cell>
          <cell r="I368">
            <v>243</v>
          </cell>
          <cell r="J368">
            <v>23.3004123118228</v>
          </cell>
        </row>
        <row r="369">
          <cell r="C369">
            <v>10.526</v>
          </cell>
          <cell r="I369">
            <v>241</v>
          </cell>
          <cell r="J369">
            <v>22.89568687060612</v>
          </cell>
        </row>
        <row r="370"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C372">
            <v>31.558</v>
          </cell>
          <cell r="I372">
            <v>734</v>
          </cell>
          <cell r="J372">
            <v>23.258761645224666</v>
          </cell>
        </row>
        <row r="376"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C377">
            <v>10</v>
          </cell>
          <cell r="I377">
            <v>210</v>
          </cell>
          <cell r="J377">
            <v>21</v>
          </cell>
        </row>
        <row r="378">
          <cell r="C378">
            <v>10</v>
          </cell>
          <cell r="I378">
            <v>210</v>
          </cell>
          <cell r="J378">
            <v>21</v>
          </cell>
        </row>
        <row r="379">
          <cell r="C379">
            <v>10</v>
          </cell>
          <cell r="I379">
            <v>220</v>
          </cell>
          <cell r="J379">
            <v>22</v>
          </cell>
        </row>
        <row r="380">
          <cell r="C380">
            <v>10</v>
          </cell>
          <cell r="I380">
            <v>211</v>
          </cell>
          <cell r="J380">
            <v>21.1</v>
          </cell>
        </row>
        <row r="381"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C383">
            <v>40</v>
          </cell>
          <cell r="I383">
            <v>851</v>
          </cell>
          <cell r="J383">
            <v>21.274999999999999</v>
          </cell>
        </row>
        <row r="387"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C392">
            <v>27.161000000000001</v>
          </cell>
          <cell r="I392">
            <v>674</v>
          </cell>
          <cell r="J392">
            <v>24.81499208423843</v>
          </cell>
        </row>
        <row r="398"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C402">
            <v>4.859</v>
          </cell>
          <cell r="I402">
            <v>218</v>
          </cell>
          <cell r="J402">
            <v>44.865198600535088</v>
          </cell>
        </row>
        <row r="403"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C405">
            <v>17.126999999999999</v>
          </cell>
          <cell r="I405">
            <v>807</v>
          </cell>
          <cell r="J405">
            <v>47.118584690839029</v>
          </cell>
        </row>
        <row r="409"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C410">
            <v>15.426</v>
          </cell>
          <cell r="I410">
            <v>469</v>
          </cell>
          <cell r="J410">
            <v>30.403215350706599</v>
          </cell>
        </row>
        <row r="411">
          <cell r="C411">
            <v>15.786</v>
          </cell>
          <cell r="I411">
            <v>469</v>
          </cell>
          <cell r="J411">
            <v>29.709869504624351</v>
          </cell>
        </row>
        <row r="412"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C415">
            <v>46.478999999999999</v>
          </cell>
          <cell r="I415">
            <v>1417</v>
          </cell>
          <cell r="J415">
            <v>30.486886550915468</v>
          </cell>
        </row>
        <row r="419"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C420">
            <v>9</v>
          </cell>
          <cell r="I420">
            <v>452</v>
          </cell>
          <cell r="J420">
            <v>50.222222222222221</v>
          </cell>
        </row>
        <row r="421"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C428">
            <v>27.34844294167371</v>
          </cell>
          <cell r="I428">
            <v>378</v>
          </cell>
          <cell r="J428">
            <v>13.821627827447591</v>
          </cell>
        </row>
        <row r="431"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C432">
            <v>13.368</v>
          </cell>
          <cell r="I432">
            <v>438</v>
          </cell>
          <cell r="J432">
            <v>32.764811490125673</v>
          </cell>
        </row>
        <row r="433">
          <cell r="C433">
            <v>10</v>
          </cell>
          <cell r="I433">
            <v>174</v>
          </cell>
          <cell r="J433">
            <v>17.399999999999999</v>
          </cell>
        </row>
        <row r="434">
          <cell r="C434">
            <v>10</v>
          </cell>
          <cell r="I434">
            <v>270</v>
          </cell>
          <cell r="J434">
            <v>27</v>
          </cell>
        </row>
        <row r="435">
          <cell r="C435">
            <v>10</v>
          </cell>
          <cell r="I435">
            <v>305</v>
          </cell>
          <cell r="J435">
            <v>30.5</v>
          </cell>
        </row>
        <row r="436">
          <cell r="C436">
            <v>10</v>
          </cell>
          <cell r="I436">
            <v>278</v>
          </cell>
          <cell r="J436">
            <v>27.8</v>
          </cell>
        </row>
        <row r="437">
          <cell r="C437">
            <v>10</v>
          </cell>
          <cell r="I437">
            <v>273</v>
          </cell>
          <cell r="J437">
            <v>27.3</v>
          </cell>
        </row>
        <row r="438">
          <cell r="C438">
            <v>10</v>
          </cell>
          <cell r="I438">
            <v>224</v>
          </cell>
          <cell r="J438">
            <v>22.4</v>
          </cell>
        </row>
        <row r="439">
          <cell r="C439">
            <v>10</v>
          </cell>
          <cell r="I439">
            <v>351</v>
          </cell>
          <cell r="J439">
            <v>35.1</v>
          </cell>
        </row>
        <row r="440"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C442">
            <v>83.367999999999995</v>
          </cell>
          <cell r="I442">
            <v>2313</v>
          </cell>
          <cell r="J442">
            <v>27.744458305344978</v>
          </cell>
        </row>
        <row r="446"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C450">
            <v>10.005000000000003</v>
          </cell>
          <cell r="I450">
            <v>307</v>
          </cell>
          <cell r="J450">
            <v>30.684657671164409</v>
          </cell>
        </row>
        <row r="454"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C455">
            <v>5</v>
          </cell>
        </row>
        <row r="456">
          <cell r="C456">
            <v>5</v>
          </cell>
        </row>
        <row r="457">
          <cell r="C457">
            <v>4.0204987320371934</v>
          </cell>
        </row>
        <row r="458">
          <cell r="C458">
            <v>3.23594674556213</v>
          </cell>
        </row>
        <row r="459">
          <cell r="C459">
            <v>3.1593406593406597</v>
          </cell>
        </row>
        <row r="460">
          <cell r="C460">
            <v>4.0204987320371934</v>
          </cell>
        </row>
        <row r="461">
          <cell r="C461">
            <v>2.7842349957734571</v>
          </cell>
        </row>
        <row r="462"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C464">
            <v>27.220519864750635</v>
          </cell>
          <cell r="I464">
            <v>0</v>
          </cell>
          <cell r="J464">
            <v>0</v>
          </cell>
        </row>
        <row r="468"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C471">
            <v>10</v>
          </cell>
          <cell r="I471">
            <v>277</v>
          </cell>
          <cell r="J471">
            <v>27.7</v>
          </cell>
        </row>
        <row r="472">
          <cell r="C472">
            <v>10.003</v>
          </cell>
          <cell r="I472">
            <v>223</v>
          </cell>
          <cell r="J472">
            <v>22.293312006398079</v>
          </cell>
        </row>
        <row r="473">
          <cell r="C473">
            <v>10</v>
          </cell>
          <cell r="I473">
            <v>200</v>
          </cell>
          <cell r="J473">
            <v>20</v>
          </cell>
        </row>
        <row r="474"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C476">
            <v>50.003</v>
          </cell>
          <cell r="I476">
            <v>1086</v>
          </cell>
          <cell r="J476">
            <v>21.718696878187309</v>
          </cell>
        </row>
        <row r="480"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C481">
            <v>7.1710000000000003</v>
          </cell>
        </row>
        <row r="482">
          <cell r="C482">
            <v>5.6989999999999998</v>
          </cell>
        </row>
        <row r="483">
          <cell r="C483">
            <v>6.1550000000000002</v>
          </cell>
        </row>
        <row r="484">
          <cell r="C484">
            <v>5.4470000000000001</v>
          </cell>
        </row>
        <row r="485">
          <cell r="C485">
            <v>8.6379999999999999</v>
          </cell>
        </row>
        <row r="486">
          <cell r="C486">
            <v>7.4630000000000001</v>
          </cell>
        </row>
        <row r="487">
          <cell r="C487">
            <v>6.32</v>
          </cell>
        </row>
        <row r="488"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C490">
            <v>46.893000000000001</v>
          </cell>
          <cell r="I490">
            <v>0</v>
          </cell>
          <cell r="J490">
            <v>0</v>
          </cell>
        </row>
        <row r="494"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C495">
            <v>10</v>
          </cell>
          <cell r="I495">
            <v>186</v>
          </cell>
          <cell r="J495">
            <v>18.600000000000001</v>
          </cell>
        </row>
        <row r="496">
          <cell r="C496">
            <v>12</v>
          </cell>
          <cell r="I496">
            <v>195</v>
          </cell>
          <cell r="J496">
            <v>16.25</v>
          </cell>
        </row>
        <row r="497">
          <cell r="C497">
            <v>12</v>
          </cell>
          <cell r="I497">
            <v>204</v>
          </cell>
          <cell r="J497">
            <v>17</v>
          </cell>
        </row>
        <row r="498">
          <cell r="C498">
            <v>11.804</v>
          </cell>
          <cell r="I498">
            <v>202</v>
          </cell>
          <cell r="J498">
            <v>17.112843104032532</v>
          </cell>
        </row>
        <row r="499">
          <cell r="C499">
            <v>10</v>
          </cell>
          <cell r="I499">
            <v>106</v>
          </cell>
          <cell r="J499">
            <v>10.6</v>
          </cell>
        </row>
        <row r="500"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C503">
            <v>64.472000000000008</v>
          </cell>
          <cell r="I503">
            <v>1148</v>
          </cell>
          <cell r="J503">
            <v>17.80617942672788</v>
          </cell>
        </row>
        <row r="507"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C509">
            <v>7.944</v>
          </cell>
          <cell r="I509">
            <v>176</v>
          </cell>
          <cell r="J509">
            <v>22.155085599194361</v>
          </cell>
        </row>
        <row r="510"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C515">
            <v>44.268000000000001</v>
          </cell>
          <cell r="I515">
            <v>770</v>
          </cell>
          <cell r="J515">
            <v>17.39405439595193</v>
          </cell>
        </row>
        <row r="519"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C520">
            <v>7.907</v>
          </cell>
          <cell r="I520">
            <v>369</v>
          </cell>
          <cell r="J520">
            <v>46.66750980144176</v>
          </cell>
        </row>
        <row r="521"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C530">
            <v>34.063958579881657</v>
          </cell>
          <cell r="I530">
            <v>780</v>
          </cell>
          <cell r="J530">
            <v>22.898102056191199</v>
          </cell>
        </row>
        <row r="534"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C535">
            <v>15.616</v>
          </cell>
          <cell r="I535">
            <v>194</v>
          </cell>
          <cell r="J535">
            <v>12.423155737704919</v>
          </cell>
        </row>
        <row r="536"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C540">
            <v>46.125999999999998</v>
          </cell>
          <cell r="I540">
            <v>645</v>
          </cell>
          <cell r="J540">
            <v>13.983436673459655</v>
          </cell>
        </row>
        <row r="544"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C545">
            <v>13.488</v>
          </cell>
          <cell r="I545">
            <v>294</v>
          </cell>
          <cell r="J545">
            <v>21.797153024911033</v>
          </cell>
        </row>
        <row r="546"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C548">
            <v>13.488</v>
          </cell>
          <cell r="I548">
            <v>294</v>
          </cell>
          <cell r="J548">
            <v>21.797153024911033</v>
          </cell>
        </row>
        <row r="552"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C553">
            <v>19.026</v>
          </cell>
          <cell r="I553">
            <v>242</v>
          </cell>
          <cell r="J553">
            <v>12.719436560496163</v>
          </cell>
        </row>
        <row r="554">
          <cell r="C554">
            <v>18.791</v>
          </cell>
          <cell r="I554">
            <v>271</v>
          </cell>
          <cell r="J554">
            <v>14.421797669096907</v>
          </cell>
        </row>
        <row r="555"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C557">
            <v>37.816999999999993</v>
          </cell>
          <cell r="I557">
            <v>513</v>
          </cell>
          <cell r="J557">
            <v>13.565327762646431</v>
          </cell>
        </row>
        <row r="561"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C562">
            <v>10</v>
          </cell>
          <cell r="I562">
            <v>177</v>
          </cell>
          <cell r="J562">
            <v>17.7</v>
          </cell>
        </row>
        <row r="563">
          <cell r="C563">
            <v>10</v>
          </cell>
          <cell r="I563">
            <v>162</v>
          </cell>
          <cell r="J563">
            <v>16.2</v>
          </cell>
        </row>
        <row r="564">
          <cell r="C564">
            <v>10</v>
          </cell>
          <cell r="I564">
            <v>163</v>
          </cell>
          <cell r="J564">
            <v>16.3</v>
          </cell>
        </row>
        <row r="565">
          <cell r="C565">
            <v>10</v>
          </cell>
          <cell r="I565">
            <v>186</v>
          </cell>
          <cell r="J565">
            <v>18.600000000000001</v>
          </cell>
        </row>
        <row r="566"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C567">
            <v>10</v>
          </cell>
          <cell r="I567">
            <v>190</v>
          </cell>
          <cell r="J567">
            <v>19</v>
          </cell>
        </row>
        <row r="568">
          <cell r="C568">
            <v>10</v>
          </cell>
          <cell r="I568">
            <v>80</v>
          </cell>
          <cell r="J568">
            <v>8</v>
          </cell>
        </row>
        <row r="569"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C573">
            <v>97.007000000000005</v>
          </cell>
          <cell r="I573">
            <v>1469</v>
          </cell>
          <cell r="J573">
            <v>15.143237085983484</v>
          </cell>
        </row>
        <row r="577"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C578">
            <v>10</v>
          </cell>
          <cell r="I578">
            <v>867</v>
          </cell>
          <cell r="J578">
            <v>86.7</v>
          </cell>
        </row>
        <row r="579">
          <cell r="C579">
            <v>13.855</v>
          </cell>
          <cell r="I579" t="str">
            <v>---</v>
          </cell>
          <cell r="J579" t="str">
            <v>---</v>
          </cell>
        </row>
        <row r="580"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C593">
            <v>59.791179205409975</v>
          </cell>
          <cell r="I593">
            <v>1456</v>
          </cell>
          <cell r="J593">
            <v>24.351418041078865</v>
          </cell>
        </row>
        <row r="597"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C598">
            <v>5</v>
          </cell>
          <cell r="I598">
            <v>471</v>
          </cell>
          <cell r="J598">
            <v>94.2</v>
          </cell>
        </row>
        <row r="599">
          <cell r="C599">
            <v>5</v>
          </cell>
          <cell r="I599">
            <v>427</v>
          </cell>
          <cell r="J599">
            <v>85.4</v>
          </cell>
        </row>
        <row r="600">
          <cell r="C600">
            <v>5</v>
          </cell>
          <cell r="I600">
            <v>312</v>
          </cell>
          <cell r="J600">
            <v>62.4</v>
          </cell>
        </row>
        <row r="601">
          <cell r="C601">
            <v>5</v>
          </cell>
          <cell r="I601" t="str">
            <v>---</v>
          </cell>
          <cell r="J601" t="str">
            <v>---</v>
          </cell>
        </row>
        <row r="602"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C614">
            <v>39.360207100591715</v>
          </cell>
          <cell r="I614">
            <v>1224</v>
          </cell>
          <cell r="J614">
            <v>31.097397350371136</v>
          </cell>
        </row>
        <row r="618"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C623">
            <v>53.460999999999999</v>
          </cell>
          <cell r="I623">
            <v>2880</v>
          </cell>
          <cell r="J623">
            <v>53.87104618319897</v>
          </cell>
        </row>
        <row r="627"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C631">
            <v>11.848000000000003</v>
          </cell>
          <cell r="I631">
            <v>327</v>
          </cell>
          <cell r="J631">
            <v>27.599594868332201</v>
          </cell>
        </row>
        <row r="635"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C636">
            <v>12.387</v>
          </cell>
          <cell r="I636">
            <v>162</v>
          </cell>
          <cell r="J636">
            <v>13.078227173649793</v>
          </cell>
        </row>
        <row r="637"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C640">
            <v>23.783000000000001</v>
          </cell>
          <cell r="I640">
            <v>278</v>
          </cell>
          <cell r="J640">
            <v>11.689021570029011</v>
          </cell>
        </row>
        <row r="644"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C645">
            <v>5</v>
          </cell>
          <cell r="I645">
            <v>722</v>
          </cell>
          <cell r="J645">
            <v>144.4</v>
          </cell>
        </row>
        <row r="646">
          <cell r="C646">
            <v>5</v>
          </cell>
          <cell r="I646" t="str">
            <v>---</v>
          </cell>
          <cell r="J646" t="str">
            <v>---</v>
          </cell>
        </row>
        <row r="647"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5"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C668">
            <v>12.397</v>
          </cell>
          <cell r="I668">
            <v>291</v>
          </cell>
          <cell r="J668">
            <v>23.473420988948938</v>
          </cell>
        </row>
        <row r="669"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6"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C680">
            <v>5</v>
          </cell>
          <cell r="I680">
            <v>32</v>
          </cell>
          <cell r="J680">
            <v>6.4</v>
          </cell>
        </row>
        <row r="681"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C688">
            <v>56.628</v>
          </cell>
          <cell r="I688">
            <v>1272</v>
          </cell>
          <cell r="J688">
            <v>22.462386098749736</v>
          </cell>
        </row>
        <row r="692"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C697">
            <v>23.311</v>
          </cell>
          <cell r="I697">
            <v>616</v>
          </cell>
          <cell r="J697">
            <v>26.425292780232507</v>
          </cell>
        </row>
        <row r="701"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C702">
            <v>8</v>
          </cell>
          <cell r="I702">
            <v>106</v>
          </cell>
          <cell r="J702">
            <v>13.25</v>
          </cell>
        </row>
        <row r="703">
          <cell r="C703">
            <v>5</v>
          </cell>
          <cell r="I703">
            <v>119</v>
          </cell>
          <cell r="J703">
            <v>23.8</v>
          </cell>
        </row>
        <row r="704"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C705">
            <v>5</v>
          </cell>
          <cell r="I705">
            <v>2</v>
          </cell>
          <cell r="J705">
            <v>0.4</v>
          </cell>
        </row>
        <row r="706"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C707">
            <v>5</v>
          </cell>
          <cell r="I707">
            <v>2</v>
          </cell>
          <cell r="J707">
            <v>0.4</v>
          </cell>
        </row>
        <row r="708"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C710">
            <v>38.350999999999999</v>
          </cell>
          <cell r="I710">
            <v>323</v>
          </cell>
          <cell r="J710">
            <v>8.4222054183724033</v>
          </cell>
        </row>
        <row r="714"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C715">
            <v>13.352</v>
          </cell>
          <cell r="I715">
            <v>196</v>
          </cell>
          <cell r="J715">
            <v>14.679448771719592</v>
          </cell>
        </row>
        <row r="716">
          <cell r="C716">
            <v>7.38</v>
          </cell>
          <cell r="I716">
            <v>306</v>
          </cell>
          <cell r="J716">
            <v>41.463414634146339</v>
          </cell>
        </row>
        <row r="717">
          <cell r="C717">
            <v>12.06</v>
          </cell>
          <cell r="I717">
            <v>292</v>
          </cell>
          <cell r="J717">
            <v>24.212271973466002</v>
          </cell>
        </row>
        <row r="718"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C720">
            <v>32.792000000000002</v>
          </cell>
          <cell r="I720">
            <v>794</v>
          </cell>
          <cell r="J720">
            <v>24.213222737252988</v>
          </cell>
        </row>
        <row r="724"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C725">
            <v>15.09</v>
          </cell>
          <cell r="I725">
            <v>289</v>
          </cell>
          <cell r="J725">
            <v>19.151756129887342</v>
          </cell>
        </row>
        <row r="726">
          <cell r="C726">
            <v>12</v>
          </cell>
          <cell r="I726">
            <v>256</v>
          </cell>
          <cell r="J726">
            <v>21.333333333333332</v>
          </cell>
        </row>
        <row r="727"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C729">
            <v>27.090000000000003</v>
          </cell>
          <cell r="I729">
            <v>545</v>
          </cell>
          <cell r="J729">
            <v>20.118124769287558</v>
          </cell>
        </row>
        <row r="733"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C736">
            <v>12</v>
          </cell>
          <cell r="I736">
            <v>340</v>
          </cell>
          <cell r="J736">
            <v>28.333333333333332</v>
          </cell>
        </row>
        <row r="737"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C739">
            <v>41.472999999999999</v>
          </cell>
          <cell r="I739">
            <v>1118</v>
          </cell>
          <cell r="J739">
            <v>26.957297518867698</v>
          </cell>
        </row>
        <row r="743"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C753">
            <v>54.211020729910963</v>
          </cell>
          <cell r="I753">
            <v>1058</v>
          </cell>
          <cell r="J753">
            <v>19.51632686038409</v>
          </cell>
        </row>
        <row r="757"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C763">
            <v>15.850171498855619</v>
          </cell>
          <cell r="I763">
            <v>284</v>
          </cell>
          <cell r="J763">
            <v>17.917787199999999</v>
          </cell>
        </row>
        <row r="766"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C776">
            <v>54.654033023303981</v>
          </cell>
          <cell r="I776">
            <v>1124</v>
          </cell>
          <cell r="J776">
            <v>20.565728416066509</v>
          </cell>
        </row>
        <row r="780"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C781">
            <v>5</v>
          </cell>
          <cell r="I781">
            <v>108</v>
          </cell>
          <cell r="J781">
            <v>21.6</v>
          </cell>
        </row>
        <row r="782">
          <cell r="C782">
            <v>5</v>
          </cell>
          <cell r="I782">
            <v>36</v>
          </cell>
          <cell r="J782">
            <v>7.2</v>
          </cell>
        </row>
        <row r="783">
          <cell r="C783">
            <v>10.097</v>
          </cell>
          <cell r="I783">
            <v>99</v>
          </cell>
          <cell r="J783">
            <v>9.8048925423393083</v>
          </cell>
        </row>
        <row r="784"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C786">
            <v>20.097000000000001</v>
          </cell>
          <cell r="I786">
            <v>243</v>
          </cell>
          <cell r="J786">
            <v>12.091356918943125</v>
          </cell>
        </row>
        <row r="790"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C792">
            <v>10</v>
          </cell>
          <cell r="I792">
            <v>123</v>
          </cell>
          <cell r="J792">
            <v>12.3</v>
          </cell>
        </row>
        <row r="793"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C794">
            <v>14.318</v>
          </cell>
          <cell r="I794">
            <v>204</v>
          </cell>
          <cell r="J794">
            <v>14.247799972063138</v>
          </cell>
        </row>
        <row r="795"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C797">
            <v>54.01100000000001</v>
          </cell>
          <cell r="I797">
            <v>804</v>
          </cell>
          <cell r="J797">
            <v>14.885856584769767</v>
          </cell>
        </row>
        <row r="801"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C803">
            <v>16.38</v>
          </cell>
          <cell r="I803">
            <v>502</v>
          </cell>
          <cell r="J803">
            <v>30.647130647130648</v>
          </cell>
        </row>
        <row r="804"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C805">
            <v>5</v>
          </cell>
          <cell r="I805">
            <v>10</v>
          </cell>
          <cell r="J805">
            <v>2</v>
          </cell>
        </row>
        <row r="806"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C808">
            <v>48.222999999999999</v>
          </cell>
          <cell r="I808">
            <v>1455</v>
          </cell>
          <cell r="J808">
            <v>30.172324409514133</v>
          </cell>
        </row>
        <row r="812"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C814">
            <v>14.262</v>
          </cell>
          <cell r="I814">
            <v>498</v>
          </cell>
          <cell r="J814">
            <v>34.9179638199411</v>
          </cell>
        </row>
        <row r="815"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C818">
            <v>44.911000000000001</v>
          </cell>
          <cell r="I818">
            <v>1376</v>
          </cell>
          <cell r="J818">
            <v>30.63837367237425</v>
          </cell>
        </row>
        <row r="822"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C823">
            <v>12.956</v>
          </cell>
          <cell r="I823">
            <v>439</v>
          </cell>
          <cell r="J823">
            <v>33.883914788514979</v>
          </cell>
        </row>
        <row r="824"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C825">
            <v>15.153</v>
          </cell>
          <cell r="I825">
            <v>436</v>
          </cell>
          <cell r="J825">
            <v>28.773180228337623</v>
          </cell>
        </row>
        <row r="826">
          <cell r="C826">
            <v>16.253</v>
          </cell>
          <cell r="I826">
            <v>405</v>
          </cell>
          <cell r="J826">
            <v>24.918476588937427</v>
          </cell>
        </row>
        <row r="827"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C829">
            <v>59.888999999999996</v>
          </cell>
          <cell r="I829">
            <v>1697</v>
          </cell>
          <cell r="J829">
            <v>28.335754479119707</v>
          </cell>
        </row>
        <row r="833"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C836">
            <v>11.433</v>
          </cell>
          <cell r="I836">
            <v>400</v>
          </cell>
          <cell r="J836">
            <v>34.986442753433046</v>
          </cell>
        </row>
        <row r="837">
          <cell r="C837">
            <v>12.46</v>
          </cell>
          <cell r="I837">
            <v>220</v>
          </cell>
          <cell r="J837">
            <v>17.656500802568218</v>
          </cell>
        </row>
        <row r="838"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C840">
            <v>43.061999999999998</v>
          </cell>
          <cell r="I840">
            <v>1656</v>
          </cell>
          <cell r="J840">
            <v>38.456179462170823</v>
          </cell>
        </row>
        <row r="844"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C847">
            <v>10</v>
          </cell>
          <cell r="I847">
            <v>238</v>
          </cell>
          <cell r="J847">
            <v>23.8</v>
          </cell>
        </row>
        <row r="848">
          <cell r="C848">
            <v>10</v>
          </cell>
          <cell r="I848">
            <v>98</v>
          </cell>
          <cell r="J848">
            <v>9.8000000000000007</v>
          </cell>
        </row>
        <row r="849"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C852">
            <v>52.588000000000008</v>
          </cell>
          <cell r="I852">
            <v>2195</v>
          </cell>
          <cell r="J852">
            <v>41.739560355974739</v>
          </cell>
        </row>
        <row r="856"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C859">
            <v>10</v>
          </cell>
          <cell r="I859">
            <v>246</v>
          </cell>
          <cell r="J859">
            <v>24.6</v>
          </cell>
        </row>
        <row r="860"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C862">
            <v>32.004999999999995</v>
          </cell>
          <cell r="I862">
            <v>786</v>
          </cell>
          <cell r="J862">
            <v>24.558662708951729</v>
          </cell>
        </row>
        <row r="866"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C867">
            <v>5</v>
          </cell>
          <cell r="I867">
            <v>325</v>
          </cell>
          <cell r="J867">
            <v>65</v>
          </cell>
        </row>
        <row r="868">
          <cell r="C868">
            <v>17.427</v>
          </cell>
          <cell r="I868">
            <v>506</v>
          </cell>
          <cell r="J868">
            <v>29.035404831583175</v>
          </cell>
        </row>
        <row r="869"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C870">
            <v>6</v>
          </cell>
          <cell r="I870">
            <v>140</v>
          </cell>
          <cell r="J870">
            <v>23.333333333333332</v>
          </cell>
        </row>
        <row r="871">
          <cell r="C871">
            <v>5</v>
          </cell>
          <cell r="I871">
            <v>208</v>
          </cell>
          <cell r="J871">
            <v>41.6</v>
          </cell>
        </row>
        <row r="872">
          <cell r="C872">
            <v>12.721</v>
          </cell>
          <cell r="I872">
            <v>351</v>
          </cell>
          <cell r="J872">
            <v>27.592170426853233</v>
          </cell>
        </row>
        <row r="873"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C875">
            <v>63.861999999999995</v>
          </cell>
          <cell r="I875">
            <v>1921</v>
          </cell>
          <cell r="J875">
            <v>30.080486048041092</v>
          </cell>
        </row>
        <row r="879"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C881">
            <v>10</v>
          </cell>
          <cell r="I881">
            <v>315</v>
          </cell>
          <cell r="J881">
            <v>31.5</v>
          </cell>
        </row>
        <row r="882">
          <cell r="C882">
            <v>10</v>
          </cell>
          <cell r="I882">
            <v>278</v>
          </cell>
          <cell r="J882">
            <v>27.8</v>
          </cell>
        </row>
        <row r="883">
          <cell r="C883">
            <v>12.727</v>
          </cell>
          <cell r="I883">
            <v>346</v>
          </cell>
          <cell r="J883">
            <v>27.186296849218198</v>
          </cell>
        </row>
        <row r="884"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C885">
            <v>7.63</v>
          </cell>
          <cell r="I885">
            <v>311</v>
          </cell>
          <cell r="J885">
            <v>40.760157273918743</v>
          </cell>
        </row>
        <row r="886"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C889">
            <v>73.596000000000004</v>
          </cell>
          <cell r="I889">
            <v>2151</v>
          </cell>
          <cell r="J889">
            <v>29.227131909342898</v>
          </cell>
        </row>
        <row r="892"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C894">
            <v>10</v>
          </cell>
          <cell r="I894">
            <v>272</v>
          </cell>
          <cell r="J894">
            <v>27.2</v>
          </cell>
        </row>
        <row r="895"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C896">
            <v>15.587</v>
          </cell>
          <cell r="I896">
            <v>335</v>
          </cell>
          <cell r="J896">
            <v>21.492269198691218</v>
          </cell>
        </row>
        <row r="897"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C899">
            <v>53.013000000000005</v>
          </cell>
          <cell r="I899">
            <v>1272</v>
          </cell>
          <cell r="J899">
            <v>23.994114651123308</v>
          </cell>
        </row>
        <row r="903"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C906">
            <v>12.638</v>
          </cell>
          <cell r="I906">
            <v>300</v>
          </cell>
          <cell r="J906">
            <v>23.737933217281217</v>
          </cell>
        </row>
        <row r="907"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C909">
            <v>14.27</v>
          </cell>
          <cell r="I909">
            <v>382</v>
          </cell>
          <cell r="J909">
            <v>26.769446391030133</v>
          </cell>
        </row>
        <row r="910"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C912">
            <v>75.216999999999985</v>
          </cell>
          <cell r="I912">
            <v>2212</v>
          </cell>
          <cell r="J912">
            <v>29.408245476421559</v>
          </cell>
        </row>
        <row r="916"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C918">
            <v>15.054</v>
          </cell>
          <cell r="I918">
            <v>364</v>
          </cell>
          <cell r="J918">
            <v>24.179620034542314</v>
          </cell>
        </row>
        <row r="919"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C921">
            <v>27.475999999999999</v>
          </cell>
          <cell r="I921">
            <v>809</v>
          </cell>
          <cell r="J921">
            <v>29.443878293783666</v>
          </cell>
        </row>
        <row r="925"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C928">
            <v>15.833</v>
          </cell>
          <cell r="I928">
            <v>423</v>
          </cell>
          <cell r="J928">
            <v>26.716351923198381</v>
          </cell>
        </row>
        <row r="929">
          <cell r="C929">
            <v>13.96</v>
          </cell>
          <cell r="I929">
            <v>479</v>
          </cell>
          <cell r="J929">
            <v>34.312320916905442</v>
          </cell>
        </row>
        <row r="930"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C932">
            <v>50.795000000000002</v>
          </cell>
          <cell r="I932">
            <v>1270</v>
          </cell>
          <cell r="J932">
            <v>25.002460872133081</v>
          </cell>
        </row>
        <row r="936"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C938">
            <v>13.661</v>
          </cell>
          <cell r="I938">
            <v>248</v>
          </cell>
          <cell r="J938">
            <v>18.153868677256423</v>
          </cell>
        </row>
        <row r="939"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C941">
            <v>27.829000000000001</v>
          </cell>
          <cell r="I941">
            <v>634</v>
          </cell>
          <cell r="J941">
            <v>22.781990010420785</v>
          </cell>
        </row>
        <row r="945"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C947">
            <v>14.304</v>
          </cell>
          <cell r="I947">
            <v>339</v>
          </cell>
          <cell r="J947">
            <v>23.699664429530202</v>
          </cell>
        </row>
        <row r="948"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C950">
            <v>27.881999999999998</v>
          </cell>
          <cell r="I950">
            <v>676</v>
          </cell>
          <cell r="J950">
            <v>24.245032637543936</v>
          </cell>
        </row>
        <row r="954"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C958">
            <v>25.004000000000001</v>
          </cell>
          <cell r="I958">
            <v>288</v>
          </cell>
          <cell r="J958">
            <v>11.51815709486482</v>
          </cell>
        </row>
        <row r="962"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C967">
            <v>28.920999999999999</v>
          </cell>
          <cell r="I967">
            <v>755</v>
          </cell>
          <cell r="J967">
            <v>26.105598008367622</v>
          </cell>
        </row>
        <row r="971"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C972">
            <v>13.731</v>
          </cell>
          <cell r="I972">
            <v>213</v>
          </cell>
          <cell r="J972">
            <v>15.512344330347389</v>
          </cell>
        </row>
        <row r="973">
          <cell r="C973">
            <v>12.93</v>
          </cell>
          <cell r="I973">
            <v>151</v>
          </cell>
          <cell r="J973">
            <v>11.678267594740912</v>
          </cell>
        </row>
        <row r="974"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C977">
            <v>36.619</v>
          </cell>
          <cell r="I977">
            <v>565</v>
          </cell>
          <cell r="J977">
            <v>15.429148802534204</v>
          </cell>
        </row>
        <row r="981"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C982">
            <v>10</v>
          </cell>
          <cell r="I982">
            <v>219</v>
          </cell>
          <cell r="J982">
            <v>21.9</v>
          </cell>
        </row>
        <row r="983"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C985">
            <v>10</v>
          </cell>
          <cell r="I985">
            <v>219</v>
          </cell>
          <cell r="J985">
            <v>21.9</v>
          </cell>
        </row>
        <row r="989"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C990">
            <v>15</v>
          </cell>
          <cell r="I990">
            <v>324</v>
          </cell>
          <cell r="J990">
            <v>21.6</v>
          </cell>
        </row>
        <row r="991">
          <cell r="C991">
            <v>10</v>
          </cell>
          <cell r="I991">
            <v>237</v>
          </cell>
          <cell r="J991">
            <v>23.7</v>
          </cell>
        </row>
        <row r="992">
          <cell r="C992">
            <v>15</v>
          </cell>
          <cell r="I992">
            <v>299</v>
          </cell>
          <cell r="J992">
            <v>19.933333333333334</v>
          </cell>
        </row>
        <row r="993">
          <cell r="C993">
            <v>15</v>
          </cell>
          <cell r="I993">
            <v>300</v>
          </cell>
          <cell r="J993">
            <v>20</v>
          </cell>
        </row>
        <row r="994">
          <cell r="C994">
            <v>15</v>
          </cell>
          <cell r="I994">
            <v>313</v>
          </cell>
          <cell r="J994">
            <v>20.866666666666667</v>
          </cell>
        </row>
        <row r="995"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C998">
            <v>79.998999999999995</v>
          </cell>
          <cell r="I998">
            <v>1693</v>
          </cell>
          <cell r="J998">
            <v>21.162764534556683</v>
          </cell>
        </row>
        <row r="1002"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C1008">
            <v>31.185000000000002</v>
          </cell>
          <cell r="I1008">
            <v>1221</v>
          </cell>
          <cell r="J1008">
            <v>39.153439153439152</v>
          </cell>
        </row>
        <row r="1011">
          <cell r="I1011" t="str">
            <v>*</v>
          </cell>
        </row>
        <row r="1012"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23"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C1028">
            <v>20.298999999999999</v>
          </cell>
          <cell r="I1028">
            <v>910</v>
          </cell>
          <cell r="J1028">
            <v>44.829794571161145</v>
          </cell>
        </row>
        <row r="1032"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C1039">
            <v>57.564999999999998</v>
          </cell>
          <cell r="I1039">
            <v>1197</v>
          </cell>
          <cell r="J1039">
            <v>20.793885173282376</v>
          </cell>
        </row>
        <row r="1043"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S ALTA DIRECCION"/>
      <sheetName val="Data1"/>
      <sheetName val="Data2"/>
      <sheetName val="Data3"/>
    </sheetNames>
    <sheetDataSet>
      <sheetData sheetId="0"/>
      <sheetData sheetId="1"/>
      <sheetData sheetId="2"/>
      <sheetData sheetId="3">
        <row r="2">
          <cell r="A2" t="str">
            <v>EGE-095</v>
          </cell>
          <cell r="B2">
            <v>391.41624000000002</v>
          </cell>
          <cell r="C2" t="str">
            <v>ALMACEN CENTRAL</v>
          </cell>
          <cell r="D2" t="str">
            <v>GONZALES EDUARDO</v>
          </cell>
          <cell r="E2">
            <v>0</v>
          </cell>
        </row>
        <row r="3">
          <cell r="A3" t="str">
            <v>EGE-097</v>
          </cell>
          <cell r="B3">
            <v>277.94970000000001</v>
          </cell>
          <cell r="C3" t="str">
            <v>ALMACEN CENTRAL</v>
          </cell>
          <cell r="D3" t="str">
            <v>TEJEDA RICARDO</v>
          </cell>
          <cell r="E3">
            <v>0</v>
          </cell>
        </row>
        <row r="4">
          <cell r="A4" t="str">
            <v>EGE-097</v>
          </cell>
          <cell r="B4">
            <v>277.94970000000001</v>
          </cell>
          <cell r="C4" t="str">
            <v>ALMACEN CENTRAL</v>
          </cell>
          <cell r="D4" t="str">
            <v>TEJEDA RICARDO</v>
          </cell>
          <cell r="E4">
            <v>0</v>
          </cell>
        </row>
        <row r="5">
          <cell r="A5" t="str">
            <v>EGR-569</v>
          </cell>
          <cell r="B5">
            <v>112.15866</v>
          </cell>
          <cell r="C5" t="str">
            <v>ALMACEN CENTRAL</v>
          </cell>
          <cell r="D5" t="str">
            <v>GONZALES EDUARDO</v>
          </cell>
          <cell r="E5">
            <v>0</v>
          </cell>
        </row>
        <row r="6">
          <cell r="A6" t="str">
            <v>EGR-881</v>
          </cell>
          <cell r="B6">
            <v>369.69444000000004</v>
          </cell>
          <cell r="C6" t="str">
            <v>DEFENSA NACIONAL</v>
          </cell>
          <cell r="D6" t="str">
            <v>SANTOS RAUL</v>
          </cell>
          <cell r="E6">
            <v>0</v>
          </cell>
        </row>
        <row r="7">
          <cell r="A7" t="str">
            <v>EGR-886</v>
          </cell>
          <cell r="B7">
            <v>349.93290000000002</v>
          </cell>
          <cell r="C7" t="str">
            <v>DEFENSA NACIONAL</v>
          </cell>
          <cell r="D7" t="str">
            <v>VEGA NESTOR</v>
          </cell>
          <cell r="E7">
            <v>0</v>
          </cell>
        </row>
        <row r="8">
          <cell r="A8" t="str">
            <v>PIE-464</v>
          </cell>
          <cell r="B8">
            <v>310.58647999999999</v>
          </cell>
          <cell r="C8" t="str">
            <v>DEFENSA NACIONAL</v>
          </cell>
          <cell r="D8" t="str">
            <v>LAÑAS JUAN</v>
          </cell>
          <cell r="E8">
            <v>0</v>
          </cell>
        </row>
        <row r="9">
          <cell r="A9" t="str">
            <v>EGE-104</v>
          </cell>
          <cell r="B9">
            <v>264.89999999999998</v>
          </cell>
          <cell r="C9" t="str">
            <v>DGIEM</v>
          </cell>
          <cell r="D9" t="str">
            <v>CAMPOS MOISES</v>
          </cell>
          <cell r="E9" t="str">
            <v>JUAN JOSE BOBADILA AGUILAR</v>
          </cell>
        </row>
        <row r="10">
          <cell r="A10" t="str">
            <v>EGE-266</v>
          </cell>
          <cell r="B10">
            <v>441.5</v>
          </cell>
          <cell r="C10" t="str">
            <v>DGIEM</v>
          </cell>
          <cell r="D10" t="str">
            <v>CHOQUE WALTER</v>
          </cell>
          <cell r="E10">
            <v>0</v>
          </cell>
        </row>
        <row r="11">
          <cell r="A11" t="str">
            <v>EGE-267</v>
          </cell>
          <cell r="B11">
            <v>264.89999999999998</v>
          </cell>
          <cell r="C11" t="str">
            <v>DGIEM</v>
          </cell>
          <cell r="D11" t="str">
            <v>ROMERO RICARDO</v>
          </cell>
          <cell r="E11">
            <v>0</v>
          </cell>
        </row>
        <row r="12">
          <cell r="A12" t="str">
            <v>EGS-009</v>
          </cell>
          <cell r="B12">
            <v>426.40953000000002</v>
          </cell>
          <cell r="C12" t="str">
            <v>DGIEM</v>
          </cell>
          <cell r="D12" t="str">
            <v>JAMANCA PEDRO</v>
          </cell>
          <cell r="E12">
            <v>0</v>
          </cell>
        </row>
        <row r="13">
          <cell r="A13" t="str">
            <v>BK-5379</v>
          </cell>
          <cell r="B13">
            <v>301.83564999999999</v>
          </cell>
          <cell r="C13" t="str">
            <v>DIGEMID</v>
          </cell>
          <cell r="D13" t="str">
            <v>VARGAS JULIO</v>
          </cell>
          <cell r="E13">
            <v>0</v>
          </cell>
        </row>
        <row r="14">
          <cell r="A14" t="str">
            <v>EGA-306</v>
          </cell>
          <cell r="B14">
            <v>418.19763</v>
          </cell>
          <cell r="C14" t="str">
            <v>DIGEMID</v>
          </cell>
          <cell r="D14" t="str">
            <v>SUNQUILLPO JUVENAL</v>
          </cell>
          <cell r="E14">
            <v>0</v>
          </cell>
        </row>
        <row r="15">
          <cell r="A15" t="str">
            <v>EGA-360</v>
          </cell>
          <cell r="B15">
            <v>501.44686999999999</v>
          </cell>
          <cell r="C15" t="str">
            <v>DIGEMID</v>
          </cell>
          <cell r="D15" t="str">
            <v>CUEVA ALEJANDRO</v>
          </cell>
          <cell r="E15">
            <v>0</v>
          </cell>
        </row>
        <row r="16">
          <cell r="A16" t="str">
            <v>EGA-506</v>
          </cell>
          <cell r="B16">
            <v>411.56630000000001</v>
          </cell>
          <cell r="C16" t="str">
            <v>DIGEMID</v>
          </cell>
          <cell r="D16" t="str">
            <v>CARRILLO DANTE</v>
          </cell>
          <cell r="E16">
            <v>0</v>
          </cell>
        </row>
        <row r="17">
          <cell r="A17" t="str">
            <v>EGD-886</v>
          </cell>
          <cell r="B17">
            <v>344.45715000000001</v>
          </cell>
          <cell r="C17" t="str">
            <v>DIGEMID</v>
          </cell>
          <cell r="D17" t="str">
            <v>LIMAHUAY ALEX</v>
          </cell>
          <cell r="E17">
            <v>0</v>
          </cell>
        </row>
        <row r="18">
          <cell r="A18" t="str">
            <v>EGD-901</v>
          </cell>
          <cell r="B18">
            <v>90.860699999999994</v>
          </cell>
          <cell r="C18" t="str">
            <v>DIGEMID</v>
          </cell>
          <cell r="D18" t="str">
            <v>LOPEZ JESUS</v>
          </cell>
          <cell r="E18">
            <v>0</v>
          </cell>
        </row>
        <row r="19">
          <cell r="A19" t="str">
            <v>EGI-440</v>
          </cell>
          <cell r="B19">
            <v>490.03850999999997</v>
          </cell>
          <cell r="C19" t="str">
            <v>DIGEMID</v>
          </cell>
          <cell r="D19" t="str">
            <v>NIGRO PEPE</v>
          </cell>
          <cell r="E19">
            <v>0</v>
          </cell>
        </row>
        <row r="20">
          <cell r="A20" t="str">
            <v>EGI-444</v>
          </cell>
          <cell r="B20">
            <v>428.00775999999996</v>
          </cell>
          <cell r="C20" t="str">
            <v>DIGEMID</v>
          </cell>
          <cell r="D20" t="str">
            <v>VEGA JUAN</v>
          </cell>
          <cell r="E20">
            <v>0</v>
          </cell>
        </row>
        <row r="21">
          <cell r="A21" t="str">
            <v>EGI-574</v>
          </cell>
          <cell r="B21">
            <v>406.48905000000002</v>
          </cell>
          <cell r="C21" t="str">
            <v>DIGEMID</v>
          </cell>
          <cell r="D21" t="str">
            <v>CONDORI EDWIN</v>
          </cell>
          <cell r="E21">
            <v>0</v>
          </cell>
        </row>
        <row r="22">
          <cell r="A22" t="str">
            <v>EGI-670</v>
          </cell>
          <cell r="B22">
            <v>279.48716000000002</v>
          </cell>
          <cell r="C22" t="str">
            <v>DIGEMID</v>
          </cell>
          <cell r="D22" t="str">
            <v>TORRES JULIO</v>
          </cell>
          <cell r="E22">
            <v>0</v>
          </cell>
        </row>
        <row r="23">
          <cell r="A23" t="str">
            <v>EGM-674</v>
          </cell>
          <cell r="B23">
            <v>1769.4872899999998</v>
          </cell>
          <cell r="C23" t="str">
            <v>DIGEMID</v>
          </cell>
          <cell r="D23" t="str">
            <v>DIAZ SEGUNDO</v>
          </cell>
          <cell r="E23">
            <v>0</v>
          </cell>
        </row>
        <row r="24">
          <cell r="A24" t="str">
            <v>RII-906</v>
          </cell>
          <cell r="B24">
            <v>285.01473999999996</v>
          </cell>
          <cell r="C24" t="str">
            <v>DIGEMID</v>
          </cell>
          <cell r="D24" t="str">
            <v>SONO FRANCISCO</v>
          </cell>
          <cell r="E24">
            <v>0</v>
          </cell>
        </row>
        <row r="25">
          <cell r="A25" t="str">
            <v>RIL-529</v>
          </cell>
          <cell r="B25">
            <v>574.60006999999996</v>
          </cell>
          <cell r="C25" t="str">
            <v>DIGEMID</v>
          </cell>
          <cell r="D25" t="str">
            <v>ESTRADA ANGEL</v>
          </cell>
          <cell r="E25">
            <v>0</v>
          </cell>
        </row>
        <row r="26">
          <cell r="A26" t="str">
            <v>EGA-428</v>
          </cell>
          <cell r="B26">
            <v>373.80038999999999</v>
          </cell>
          <cell r="C26" t="str">
            <v>DIGESA</v>
          </cell>
          <cell r="D26" t="str">
            <v>CABRERA JUAN</v>
          </cell>
          <cell r="E26">
            <v>0</v>
          </cell>
        </row>
        <row r="27">
          <cell r="A27" t="str">
            <v>EGE-066</v>
          </cell>
          <cell r="B27">
            <v>156.11500000000001</v>
          </cell>
          <cell r="C27" t="str">
            <v>DIGESA</v>
          </cell>
          <cell r="D27" t="str">
            <v>PEREZ LUIS</v>
          </cell>
          <cell r="E27">
            <v>0</v>
          </cell>
        </row>
        <row r="28">
          <cell r="A28" t="str">
            <v>EGE-068</v>
          </cell>
          <cell r="B28">
            <v>294.24642000000006</v>
          </cell>
          <cell r="C28" t="str">
            <v>DIGESA</v>
          </cell>
          <cell r="D28" t="str">
            <v>ACEVEDO JOSE</v>
          </cell>
          <cell r="E28">
            <v>0</v>
          </cell>
        </row>
        <row r="29">
          <cell r="A29" t="str">
            <v>EGE-108</v>
          </cell>
          <cell r="B29">
            <v>557.85105999999996</v>
          </cell>
          <cell r="C29" t="str">
            <v>DIGESA</v>
          </cell>
          <cell r="D29" t="str">
            <v>YACTAYO RUBEN</v>
          </cell>
          <cell r="E29">
            <v>0</v>
          </cell>
        </row>
        <row r="30">
          <cell r="A30" t="str">
            <v>EGE-109</v>
          </cell>
          <cell r="B30">
            <v>242.65722999999997</v>
          </cell>
          <cell r="C30" t="str">
            <v>DIGESA</v>
          </cell>
          <cell r="D30" t="str">
            <v>REYNOSO DANIEL</v>
          </cell>
          <cell r="E30">
            <v>0</v>
          </cell>
        </row>
        <row r="31">
          <cell r="A31" t="str">
            <v>EGG-084</v>
          </cell>
          <cell r="B31">
            <v>391.29384000000005</v>
          </cell>
          <cell r="C31" t="str">
            <v>DIGESA</v>
          </cell>
          <cell r="D31" t="str">
            <v>MORENO ROMULO</v>
          </cell>
          <cell r="E31">
            <v>0</v>
          </cell>
        </row>
        <row r="32">
          <cell r="A32" t="str">
            <v>EGI-597</v>
          </cell>
          <cell r="B32">
            <v>488.74933000000004</v>
          </cell>
          <cell r="C32" t="str">
            <v>DIGESA</v>
          </cell>
          <cell r="D32" t="str">
            <v>ALVARADO RICARDO</v>
          </cell>
          <cell r="E32">
            <v>0</v>
          </cell>
        </row>
        <row r="33">
          <cell r="A33" t="str">
            <v>EGI-604</v>
          </cell>
          <cell r="B33">
            <v>379.75180999999998</v>
          </cell>
          <cell r="C33" t="str">
            <v>DIGESA</v>
          </cell>
          <cell r="D33" t="str">
            <v>ARANA JORGE</v>
          </cell>
          <cell r="E33">
            <v>0</v>
          </cell>
        </row>
        <row r="34">
          <cell r="A34" t="str">
            <v>EGI-671</v>
          </cell>
          <cell r="B34">
            <v>197.88029999999998</v>
          </cell>
          <cell r="C34" t="str">
            <v>DIGESA</v>
          </cell>
          <cell r="D34" t="str">
            <v>MORENO ROMULO</v>
          </cell>
          <cell r="E34">
            <v>0</v>
          </cell>
        </row>
        <row r="35">
          <cell r="A35" t="str">
            <v>EGI-685</v>
          </cell>
          <cell r="B35">
            <v>281.46508</v>
          </cell>
          <cell r="C35" t="str">
            <v>DIGESA</v>
          </cell>
          <cell r="D35" t="str">
            <v>PAICO FIDEL</v>
          </cell>
          <cell r="E35">
            <v>0</v>
          </cell>
        </row>
        <row r="36">
          <cell r="A36" t="str">
            <v>EGJ-429</v>
          </cell>
          <cell r="B36">
            <v>129.03279000000001</v>
          </cell>
          <cell r="C36" t="str">
            <v>DIGESA</v>
          </cell>
          <cell r="D36" t="str">
            <v>SIERRA ALEJANDRO</v>
          </cell>
          <cell r="E36" t="str">
            <v>MONICA PATRICIA SAAVEDRA CHUMBE</v>
          </cell>
        </row>
        <row r="37">
          <cell r="A37" t="str">
            <v>EGE-102</v>
          </cell>
          <cell r="B37">
            <v>565.76277000000005</v>
          </cell>
          <cell r="C37" t="str">
            <v>EPIDEMIOLOGIA</v>
          </cell>
          <cell r="D37" t="str">
            <v>SIGUAS LUIS</v>
          </cell>
          <cell r="E37" t="str">
            <v>MARTIN JAVIER ALFREDO YAGUI MOSCOSO</v>
          </cell>
        </row>
        <row r="38">
          <cell r="A38" t="str">
            <v>EGF-547</v>
          </cell>
          <cell r="B38">
            <v>353.2</v>
          </cell>
          <cell r="C38" t="str">
            <v>EPIDEMIOLOGIA</v>
          </cell>
          <cell r="D38" t="str">
            <v>PARRAGA DAVID</v>
          </cell>
          <cell r="E38">
            <v>0</v>
          </cell>
        </row>
        <row r="39">
          <cell r="A39" t="str">
            <v>EGF-605</v>
          </cell>
          <cell r="B39">
            <v>234.72789</v>
          </cell>
          <cell r="C39" t="str">
            <v>EPIDEMIOLOGIA</v>
          </cell>
          <cell r="D39" t="str">
            <v>SIGUAS LUIS</v>
          </cell>
          <cell r="E39">
            <v>0</v>
          </cell>
        </row>
        <row r="40">
          <cell r="A40" t="str">
            <v>EGA-232</v>
          </cell>
          <cell r="B40">
            <v>412.89080000000001</v>
          </cell>
          <cell r="C40" t="str">
            <v>SEDE CENTRAL</v>
          </cell>
          <cell r="D40" t="str">
            <v>ROSPIGUIOSI CARLOS</v>
          </cell>
          <cell r="E40">
            <v>0</v>
          </cell>
        </row>
        <row r="41">
          <cell r="A41" t="str">
            <v>EGA-600</v>
          </cell>
          <cell r="B41">
            <v>41.784800000000004</v>
          </cell>
          <cell r="C41" t="str">
            <v>SEDE CENTRAL</v>
          </cell>
          <cell r="D41" t="str">
            <v>MEJIA TITO</v>
          </cell>
          <cell r="E41">
            <v>0</v>
          </cell>
        </row>
        <row r="42">
          <cell r="A42" t="str">
            <v>EGD-960</v>
          </cell>
          <cell r="B42">
            <v>945.05263000000002</v>
          </cell>
          <cell r="C42" t="str">
            <v>SEDE CENTRAL</v>
          </cell>
          <cell r="D42" t="str">
            <v>ZAGACETA JORGE</v>
          </cell>
          <cell r="E42">
            <v>0</v>
          </cell>
        </row>
        <row r="43">
          <cell r="A43" t="str">
            <v>EGD-969</v>
          </cell>
          <cell r="B43">
            <v>536.73647000000005</v>
          </cell>
          <cell r="C43" t="str">
            <v>SEDE CENTRAL</v>
          </cell>
          <cell r="D43" t="str">
            <v>CASANOVA JAIME</v>
          </cell>
          <cell r="E43">
            <v>0</v>
          </cell>
        </row>
        <row r="44">
          <cell r="A44" t="str">
            <v>EGD-971</v>
          </cell>
          <cell r="B44">
            <v>655.44039000000009</v>
          </cell>
          <cell r="C44" t="str">
            <v>SEDE CENTRAL</v>
          </cell>
          <cell r="D44" t="str">
            <v>LAÑAS JUAN</v>
          </cell>
          <cell r="E44">
            <v>0</v>
          </cell>
        </row>
        <row r="45">
          <cell r="A45" t="str">
            <v>EGD-972</v>
          </cell>
          <cell r="B45">
            <v>1147.2451599999999</v>
          </cell>
          <cell r="C45" t="str">
            <v>SEDE CENTRAL</v>
          </cell>
          <cell r="D45" t="str">
            <v>ACOSTA ENZZO</v>
          </cell>
          <cell r="E45">
            <v>0</v>
          </cell>
        </row>
        <row r="46">
          <cell r="A46" t="str">
            <v>EGD-981</v>
          </cell>
          <cell r="B46">
            <v>378.15700000000004</v>
          </cell>
          <cell r="C46" t="str">
            <v>SEDE CENTRAL</v>
          </cell>
          <cell r="D46" t="str">
            <v>SANCHEZ ALEJANDRO</v>
          </cell>
          <cell r="E46">
            <v>0</v>
          </cell>
        </row>
        <row r="47">
          <cell r="A47" t="str">
            <v>EGE-065</v>
          </cell>
          <cell r="B47">
            <v>996.99680000000001</v>
          </cell>
          <cell r="C47" t="str">
            <v>SEDE CENTRAL</v>
          </cell>
          <cell r="D47" t="str">
            <v>DIAZ VICTOR</v>
          </cell>
          <cell r="E47">
            <v>0</v>
          </cell>
        </row>
        <row r="48">
          <cell r="A48" t="str">
            <v>EGE-067</v>
          </cell>
          <cell r="B48">
            <v>419.05200000000002</v>
          </cell>
          <cell r="C48" t="str">
            <v>SEDE CENTRAL</v>
          </cell>
          <cell r="D48" t="str">
            <v>ALMESTAR SEGUNDO</v>
          </cell>
          <cell r="E48">
            <v>0</v>
          </cell>
        </row>
        <row r="49">
          <cell r="A49" t="str">
            <v>EGE-078</v>
          </cell>
          <cell r="B49">
            <v>469.20817999999997</v>
          </cell>
          <cell r="C49" t="str">
            <v>SEDE CENTRAL</v>
          </cell>
          <cell r="D49" t="str">
            <v>MOLLEDA ORTIZ</v>
          </cell>
          <cell r="E49">
            <v>0</v>
          </cell>
        </row>
        <row r="50">
          <cell r="A50" t="str">
            <v>EGE-094</v>
          </cell>
          <cell r="B50">
            <v>326.70999999999998</v>
          </cell>
          <cell r="C50" t="str">
            <v>SEDE CENTRAL</v>
          </cell>
          <cell r="D50" t="str">
            <v>GARCIA AQUILINO</v>
          </cell>
          <cell r="E50">
            <v>0</v>
          </cell>
        </row>
        <row r="51">
          <cell r="A51" t="str">
            <v>EGE-157</v>
          </cell>
          <cell r="B51">
            <v>17.4192</v>
          </cell>
          <cell r="C51" t="str">
            <v>SEDE CENTRAL</v>
          </cell>
          <cell r="D51" t="str">
            <v>DIAZ MAX</v>
          </cell>
          <cell r="E51">
            <v>0</v>
          </cell>
        </row>
        <row r="52">
          <cell r="A52" t="str">
            <v>EGE-262</v>
          </cell>
          <cell r="B52">
            <v>291.00147999999996</v>
          </cell>
          <cell r="C52" t="str">
            <v>SEDE CENTRAL</v>
          </cell>
          <cell r="D52" t="str">
            <v>BARRETO EMILIO</v>
          </cell>
          <cell r="E52">
            <v>0</v>
          </cell>
        </row>
        <row r="53">
          <cell r="A53" t="str">
            <v>EGE-269</v>
          </cell>
          <cell r="B53">
            <v>423.99011000000002</v>
          </cell>
          <cell r="C53" t="str">
            <v>SEDE CENTRAL</v>
          </cell>
          <cell r="D53" t="str">
            <v>BERROSPI ALCIDES</v>
          </cell>
          <cell r="E53">
            <v>0</v>
          </cell>
        </row>
        <row r="54">
          <cell r="A54" t="str">
            <v>EGE-270</v>
          </cell>
          <cell r="B54">
            <v>615.99901</v>
          </cell>
          <cell r="C54" t="str">
            <v>SEDE CENTRAL</v>
          </cell>
          <cell r="D54" t="str">
            <v>NEGLI JULIO</v>
          </cell>
          <cell r="E54">
            <v>0</v>
          </cell>
        </row>
        <row r="55">
          <cell r="A55" t="str">
            <v>EGE-271</v>
          </cell>
          <cell r="B55">
            <v>589.94996000000003</v>
          </cell>
          <cell r="C55" t="str">
            <v>SEDE CENTRAL</v>
          </cell>
          <cell r="D55" t="str">
            <v>HERRERA JULIO</v>
          </cell>
          <cell r="E55">
            <v>0</v>
          </cell>
        </row>
        <row r="56">
          <cell r="A56" t="str">
            <v>EGE-273</v>
          </cell>
          <cell r="B56">
            <v>57.699999999999996</v>
          </cell>
          <cell r="C56" t="str">
            <v>SEDE CENTRAL</v>
          </cell>
          <cell r="D56" t="str">
            <v>AGAPITO JESUS</v>
          </cell>
          <cell r="E56">
            <v>0</v>
          </cell>
        </row>
        <row r="57">
          <cell r="A57" t="str">
            <v>EGH-797</v>
          </cell>
          <cell r="B57">
            <v>602.79006000000004</v>
          </cell>
          <cell r="C57" t="str">
            <v>SEDE CENTRAL</v>
          </cell>
          <cell r="D57" t="str">
            <v>CASANOVA ROLANDO</v>
          </cell>
          <cell r="E57">
            <v>0</v>
          </cell>
        </row>
        <row r="58">
          <cell r="A58" t="str">
            <v>EGI-599</v>
          </cell>
          <cell r="B58">
            <v>558.29440999999997</v>
          </cell>
          <cell r="C58" t="str">
            <v>SEDE CENTRAL</v>
          </cell>
          <cell r="D58" t="str">
            <v>GARCIA AQUILINO</v>
          </cell>
          <cell r="E58">
            <v>0</v>
          </cell>
        </row>
        <row r="59">
          <cell r="A59" t="str">
            <v>EGI-657</v>
          </cell>
          <cell r="B59">
            <v>638.25005999999996</v>
          </cell>
          <cell r="C59" t="str">
            <v>SEDE CENTRAL</v>
          </cell>
          <cell r="D59" t="str">
            <v>BAILON ALEJANDRO</v>
          </cell>
          <cell r="E59">
            <v>0</v>
          </cell>
        </row>
        <row r="60">
          <cell r="A60" t="str">
            <v>EGI-662</v>
          </cell>
          <cell r="B60">
            <v>882.93819000000008</v>
          </cell>
          <cell r="C60" t="str">
            <v>SEDE CENTRAL</v>
          </cell>
          <cell r="D60" t="str">
            <v>INGARUCA FELIX</v>
          </cell>
          <cell r="E60">
            <v>0</v>
          </cell>
        </row>
        <row r="61">
          <cell r="A61" t="str">
            <v>EGJ-498</v>
          </cell>
          <cell r="B61">
            <v>352.43179000000003</v>
          </cell>
          <cell r="C61" t="str">
            <v>SEDE CENTRAL</v>
          </cell>
          <cell r="D61" t="str">
            <v>NEGLI JULIO</v>
          </cell>
          <cell r="E61">
            <v>0</v>
          </cell>
        </row>
        <row r="62">
          <cell r="A62" t="str">
            <v>EGJ-499</v>
          </cell>
          <cell r="B62">
            <v>882.87638000000015</v>
          </cell>
          <cell r="C62" t="str">
            <v>SEDE CENTRAL</v>
          </cell>
          <cell r="D62" t="str">
            <v>BERROSPI ALCIDES</v>
          </cell>
          <cell r="E62">
            <v>0</v>
          </cell>
        </row>
        <row r="63">
          <cell r="A63" t="str">
            <v>EGJ-500</v>
          </cell>
          <cell r="B63">
            <v>631.87480000000005</v>
          </cell>
          <cell r="C63" t="str">
            <v>SEDE CENTRAL</v>
          </cell>
          <cell r="D63" t="str">
            <v>ROJAS LEONARDO</v>
          </cell>
          <cell r="E63" t="str">
            <v>JEANETTE EDITH TRUJILLO BRAVO</v>
          </cell>
        </row>
        <row r="64">
          <cell r="A64" t="str">
            <v>EGJ-501</v>
          </cell>
          <cell r="B64">
            <v>533.94127000000003</v>
          </cell>
          <cell r="C64" t="str">
            <v>SEDE CENTRAL</v>
          </cell>
          <cell r="D64" t="str">
            <v>SANTILLAN RODULIO</v>
          </cell>
          <cell r="E64">
            <v>0</v>
          </cell>
        </row>
        <row r="65">
          <cell r="A65" t="str">
            <v>EGJ-502</v>
          </cell>
          <cell r="B65">
            <v>742.42640000000006</v>
          </cell>
          <cell r="C65" t="str">
            <v>SEDE CENTRAL</v>
          </cell>
          <cell r="D65" t="str">
            <v>LIMAHUAY VICENTE</v>
          </cell>
          <cell r="E65">
            <v>0</v>
          </cell>
        </row>
        <row r="66">
          <cell r="A66" t="str">
            <v>EGJ-504</v>
          </cell>
          <cell r="B66">
            <v>485.87074999999999</v>
          </cell>
          <cell r="C66" t="str">
            <v>SEDE CENTRAL</v>
          </cell>
          <cell r="D66" t="str">
            <v>VALZ JUAN</v>
          </cell>
          <cell r="E66">
            <v>0</v>
          </cell>
        </row>
        <row r="67">
          <cell r="A67" t="str">
            <v>EGJ-505</v>
          </cell>
          <cell r="B67">
            <v>883.01765999999998</v>
          </cell>
          <cell r="C67" t="str">
            <v>SEDE CENTRAL</v>
          </cell>
          <cell r="D67" t="str">
            <v>SANCHEZ MANUEL</v>
          </cell>
          <cell r="E67">
            <v>0</v>
          </cell>
        </row>
        <row r="68">
          <cell r="A68" t="str">
            <v>EGJ-506</v>
          </cell>
          <cell r="B68">
            <v>378.35667000000001</v>
          </cell>
          <cell r="C68" t="str">
            <v>SEDE CENTRAL</v>
          </cell>
          <cell r="D68" t="str">
            <v>ACOSTA WALTER</v>
          </cell>
          <cell r="E68">
            <v>0</v>
          </cell>
        </row>
        <row r="69">
          <cell r="A69" t="str">
            <v>EGJ-507</v>
          </cell>
          <cell r="B69">
            <v>602.76229000000001</v>
          </cell>
          <cell r="C69" t="str">
            <v>SEDE CENTRAL</v>
          </cell>
          <cell r="D69" t="str">
            <v>ROULD LUIS</v>
          </cell>
          <cell r="E69">
            <v>0</v>
          </cell>
        </row>
        <row r="70">
          <cell r="A70" t="str">
            <v>EGJ-778</v>
          </cell>
          <cell r="B70">
            <v>511.78680000000003</v>
          </cell>
          <cell r="C70" t="str">
            <v>SEDE CENTRAL</v>
          </cell>
          <cell r="D70" t="str">
            <v>JULCA PETTER</v>
          </cell>
          <cell r="E70">
            <v>0</v>
          </cell>
        </row>
        <row r="71">
          <cell r="A71" t="str">
            <v>EGR-172</v>
          </cell>
          <cell r="B71">
            <v>458.32277999999997</v>
          </cell>
          <cell r="C71" t="str">
            <v>SEDE CENTRAL</v>
          </cell>
          <cell r="D71" t="str">
            <v>AGAPITO JESUS</v>
          </cell>
          <cell r="E71">
            <v>0</v>
          </cell>
        </row>
        <row r="72">
          <cell r="A72" t="str">
            <v>EGR-243</v>
          </cell>
          <cell r="B72">
            <v>620.61537999999996</v>
          </cell>
          <cell r="C72" t="str">
            <v>SEDE CENTRAL</v>
          </cell>
          <cell r="D72" t="str">
            <v>ACOSTA ENZZO</v>
          </cell>
          <cell r="E72">
            <v>0</v>
          </cell>
        </row>
        <row r="73">
          <cell r="A73" t="str">
            <v>EGB-682</v>
          </cell>
          <cell r="B73">
            <v>624.13972000000001</v>
          </cell>
          <cell r="C73" t="str">
            <v>SEDE CENTRAL - DESPACHO</v>
          </cell>
          <cell r="D73" t="str">
            <v>MENDOZA VICTOR</v>
          </cell>
          <cell r="E73" t="str">
            <v>Resguardo del Despacho Ministerial</v>
          </cell>
        </row>
        <row r="74">
          <cell r="A74" t="str">
            <v>EGD-973</v>
          </cell>
          <cell r="B74">
            <v>1019.07379</v>
          </cell>
          <cell r="C74" t="str">
            <v>SEDE CENTRAL - DESPACHO</v>
          </cell>
          <cell r="D74" t="str">
            <v>CASANOVA MARTIN</v>
          </cell>
          <cell r="E74" t="str">
            <v>Asistente de Ministro</v>
          </cell>
        </row>
        <row r="75">
          <cell r="A75" t="str">
            <v>EGD-974</v>
          </cell>
          <cell r="B75">
            <v>629.94659000000013</v>
          </cell>
          <cell r="C75" t="str">
            <v>SEDE CENTRAL - DESPACHO</v>
          </cell>
          <cell r="D75" t="str">
            <v>CASANOVA MARTIN</v>
          </cell>
          <cell r="E75">
            <v>0</v>
          </cell>
        </row>
        <row r="76">
          <cell r="A76" t="str">
            <v>EGD-984</v>
          </cell>
          <cell r="B76">
            <v>0</v>
          </cell>
          <cell r="C76" t="str">
            <v>SEDE CENTRAL - DESPACHO</v>
          </cell>
          <cell r="D76" t="str">
            <v>RISCO PRAXI</v>
          </cell>
          <cell r="E76">
            <v>0</v>
          </cell>
        </row>
        <row r="77">
          <cell r="A77" t="str">
            <v>EGG-101</v>
          </cell>
          <cell r="B77">
            <v>561.1818199999999</v>
          </cell>
          <cell r="C77" t="str">
            <v>SEDE CENTRAL - DESPACHO</v>
          </cell>
          <cell r="D77" t="str">
            <v>VILLALOBOS CARLOS</v>
          </cell>
          <cell r="E77" t="str">
            <v>PERCY LUIS MINAYA LEON</v>
          </cell>
        </row>
        <row r="78">
          <cell r="A78" t="str">
            <v>EGI-048</v>
          </cell>
          <cell r="B78">
            <v>1037.2336</v>
          </cell>
          <cell r="C78" t="str">
            <v>SEDE CENTRAL - DESPACHO</v>
          </cell>
          <cell r="D78" t="str">
            <v>JULCA PETTER</v>
          </cell>
          <cell r="E78" t="str">
            <v>DALIA MIROSLAVA SUAREZ SALAZAR</v>
          </cell>
        </row>
        <row r="79">
          <cell r="A79" t="str">
            <v>EGJ-183</v>
          </cell>
          <cell r="B79">
            <v>865.36527999999998</v>
          </cell>
          <cell r="C79" t="str">
            <v>SEDE CENTRAL - DESPACHO</v>
          </cell>
          <cell r="D79" t="str">
            <v>MINAYA ROSBEL</v>
          </cell>
          <cell r="E79" t="str">
            <v>ANIBAL VELASQUEZ VALDIVIA</v>
          </cell>
        </row>
        <row r="80">
          <cell r="A80" t="str">
            <v>EGJ-611</v>
          </cell>
          <cell r="B80">
            <v>138.50738000000001</v>
          </cell>
          <cell r="C80" t="str">
            <v>SEDE CENTRAL - DESPACHO (PRESTAMO)</v>
          </cell>
          <cell r="D80" t="str">
            <v>VILLALOBOS CARLOS</v>
          </cell>
          <cell r="E80">
            <v>0</v>
          </cell>
        </row>
        <row r="81">
          <cell r="A81" t="str">
            <v>EGK-306</v>
          </cell>
          <cell r="B81">
            <v>1192.13319</v>
          </cell>
          <cell r="C81" t="str">
            <v>SEDE CENTRAL - DESPACHO</v>
          </cell>
          <cell r="D81" t="str">
            <v>ZEGARRA ENRIQUE</v>
          </cell>
          <cell r="E81" t="str">
            <v>GERSON VILLAR SANDY</v>
          </cell>
        </row>
        <row r="82">
          <cell r="A82" t="str">
            <v>EGK-351</v>
          </cell>
          <cell r="B82">
            <v>993.71117000000004</v>
          </cell>
          <cell r="C82" t="str">
            <v>SEDE CENTRAL - DESPACHO</v>
          </cell>
          <cell r="D82" t="str">
            <v>ESPINOZA JAVIER</v>
          </cell>
          <cell r="E82">
            <v>0</v>
          </cell>
        </row>
        <row r="83">
          <cell r="A83" t="str">
            <v>EGR-939</v>
          </cell>
          <cell r="B83">
            <v>769.41248999999993</v>
          </cell>
          <cell r="C83" t="str">
            <v>SEDE CENTRAL - DESPACHO</v>
          </cell>
          <cell r="D83" t="str">
            <v>ROMERO MANUEL</v>
          </cell>
          <cell r="E83" t="str">
            <v>SILVIA YNES RUIZ ZARATE</v>
          </cell>
        </row>
        <row r="84">
          <cell r="A84" t="str">
            <v>EGS-104</v>
          </cell>
          <cell r="B84">
            <v>646.96702000000005</v>
          </cell>
          <cell r="C84" t="str">
            <v>SEDE CENTRAL - DESPACHO</v>
          </cell>
          <cell r="D84" t="str">
            <v>MEJIA WILFREDO</v>
          </cell>
          <cell r="E84" t="str">
            <v>PEDRO FIDEL GRILLO ROJAS</v>
          </cell>
        </row>
        <row r="85">
          <cell r="A85" t="str">
            <v>EGS-109</v>
          </cell>
          <cell r="B85">
            <v>1404.5717</v>
          </cell>
          <cell r="C85" t="str">
            <v>SEDE CENTRAL - DESPACHO</v>
          </cell>
          <cell r="D85" t="str">
            <v>MINAYA ROSBEL</v>
          </cell>
          <cell r="E85" t="str">
            <v>ANIBAL VELASQUEZ VALDIVIA</v>
          </cell>
        </row>
        <row r="86">
          <cell r="A86" t="str">
            <v>EP-1202</v>
          </cell>
          <cell r="B86">
            <v>518.08047999999997</v>
          </cell>
          <cell r="C86" t="str">
            <v>SEDE CENTRAL - DESPACHO</v>
          </cell>
          <cell r="D86" t="str">
            <v>PEREZ ANTONIO</v>
          </cell>
          <cell r="E86">
            <v>0</v>
          </cell>
        </row>
        <row r="87">
          <cell r="A87" t="str">
            <v>EGD-980</v>
          </cell>
          <cell r="B87">
            <v>714.96395000000007</v>
          </cell>
          <cell r="C87" t="str">
            <v>SEDE CENTRAL - DIRECTIVO</v>
          </cell>
          <cell r="D87" t="str">
            <v>ORTIZ JEAN PAUL</v>
          </cell>
          <cell r="E87">
            <v>0</v>
          </cell>
        </row>
        <row r="88">
          <cell r="A88" t="str">
            <v>EGG-127</v>
          </cell>
          <cell r="B88">
            <v>357.63265999999999</v>
          </cell>
          <cell r="C88" t="str">
            <v>SEDE CENTRAL - DIRECTIVO</v>
          </cell>
          <cell r="D88" t="str">
            <v>MONTEMAYOR GUSTAVO</v>
          </cell>
          <cell r="E88" t="str">
            <v>NORA REYES PUMA DE COMESAÑA</v>
          </cell>
        </row>
        <row r="89">
          <cell r="A89" t="str">
            <v>EGG-182</v>
          </cell>
          <cell r="B89">
            <v>524.82871</v>
          </cell>
          <cell r="C89" t="str">
            <v>SEDE CENTRAL - DIRECTIVO</v>
          </cell>
          <cell r="D89" t="str">
            <v>GARCIA MIGUEL</v>
          </cell>
          <cell r="E89" t="str">
            <v>MANUEL ALBERTO SUNICO RABORG</v>
          </cell>
        </row>
        <row r="90">
          <cell r="A90" t="str">
            <v>EGI-628</v>
          </cell>
          <cell r="B90">
            <v>629.90571</v>
          </cell>
          <cell r="C90" t="str">
            <v>SEDE CENTRAL - DIRECTIVO</v>
          </cell>
          <cell r="D90" t="str">
            <v>LEYVA EDWAR</v>
          </cell>
          <cell r="E90">
            <v>0</v>
          </cell>
        </row>
        <row r="91">
          <cell r="A91" t="str">
            <v>EGI-653</v>
          </cell>
          <cell r="B91">
            <v>535.48651999999993</v>
          </cell>
          <cell r="C91" t="str">
            <v>SEDE CENTRAL - DIRECTIVO</v>
          </cell>
          <cell r="D91" t="str">
            <v>ELERA JUAN</v>
          </cell>
          <cell r="E91" t="str">
            <v>LUIS CELEDONIO VALDEZ PALLETE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showGridLines="0" view="pageBreakPreview" zoomScaleNormal="100" zoomScaleSheetLayoutView="100" workbookViewId="0">
      <pane ySplit="2" topLeftCell="A102" activePane="bottomLeft" state="frozen"/>
      <selection activeCell="F1" sqref="F1"/>
      <selection pane="bottomLeft" activeCell="E102" sqref="E102"/>
    </sheetView>
  </sheetViews>
  <sheetFormatPr baseColWidth="10" defaultColWidth="9.140625" defaultRowHeight="15" x14ac:dyDescent="0.25"/>
  <cols>
    <col min="1" max="1" width="12.5703125" style="3" customWidth="1"/>
    <col min="2" max="2" width="7.42578125" style="3" customWidth="1"/>
    <col min="3" max="3" width="8.140625" style="3" customWidth="1"/>
    <col min="4" max="4" width="12.7109375" style="3" customWidth="1"/>
    <col min="5" max="5" width="12.42578125" style="3" customWidth="1"/>
    <col min="6" max="6" width="21.42578125" style="3" customWidth="1"/>
    <col min="7" max="7" width="14.140625" style="3" customWidth="1"/>
    <col min="8" max="8" width="18.42578125" style="3" customWidth="1"/>
    <col min="9" max="9" width="20.85546875" style="4" customWidth="1"/>
    <col min="10" max="10" width="12.42578125" style="85" customWidth="1"/>
    <col min="11" max="11" width="12.7109375" style="7" customWidth="1"/>
    <col min="12" max="12" width="13.5703125" style="5" customWidth="1"/>
    <col min="13" max="13" width="13" style="9" customWidth="1"/>
    <col min="14" max="14" width="30.7109375" style="3" customWidth="1"/>
    <col min="15" max="15" width="4.7109375" style="29" customWidth="1"/>
    <col min="16" max="16" width="11.85546875" style="2" bestFit="1" customWidth="1"/>
    <col min="17" max="16384" width="9.140625" style="2"/>
  </cols>
  <sheetData>
    <row r="1" spans="1:15" ht="60.75" customHeight="1" thickBot="1" x14ac:dyDescent="0.3">
      <c r="A1" s="115" t="s">
        <v>374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6" customFormat="1" ht="47.25" customHeight="1" thickTop="1" thickBot="1" x14ac:dyDescent="0.3">
      <c r="A2" s="44" t="s">
        <v>75</v>
      </c>
      <c r="B2" s="44" t="s">
        <v>76</v>
      </c>
      <c r="C2" s="44" t="s">
        <v>77</v>
      </c>
      <c r="D2" s="44" t="s">
        <v>78</v>
      </c>
      <c r="E2" s="44" t="s">
        <v>79</v>
      </c>
      <c r="F2" s="44" t="s">
        <v>80</v>
      </c>
      <c r="G2" s="44" t="s">
        <v>81</v>
      </c>
      <c r="H2" s="44" t="s">
        <v>82</v>
      </c>
      <c r="I2" s="44" t="s">
        <v>83</v>
      </c>
      <c r="J2" s="44" t="s">
        <v>84</v>
      </c>
      <c r="K2" s="44" t="s">
        <v>85</v>
      </c>
      <c r="L2" s="44" t="s">
        <v>86</v>
      </c>
      <c r="M2" s="44" t="s">
        <v>87</v>
      </c>
      <c r="N2" s="44" t="s">
        <v>88</v>
      </c>
      <c r="O2" s="28"/>
    </row>
    <row r="3" spans="1:15" ht="30" customHeight="1" thickTop="1" x14ac:dyDescent="0.25">
      <c r="A3" s="39">
        <v>20131373237</v>
      </c>
      <c r="B3" s="40">
        <v>2016</v>
      </c>
      <c r="C3" s="41">
        <v>3</v>
      </c>
      <c r="D3" s="10">
        <v>4</v>
      </c>
      <c r="E3" s="64" t="str">
        <f t="shared" ref="E3:E34" si="0">+VLOOKUP(M3,CLASE,2,0)</f>
        <v>Autómovil</v>
      </c>
      <c r="F3" s="65" t="str">
        <f t="shared" ref="F3:F34" si="1">+VLOOKUP(M3,base,4,0)</f>
        <v>VARGAS JULIO</v>
      </c>
      <c r="G3" s="15">
        <v>0</v>
      </c>
      <c r="H3" s="15">
        <v>0</v>
      </c>
      <c r="I3" s="63" t="str">
        <f t="shared" ref="I3:I9" si="2">+VLOOKUP(M3,base,6,0)</f>
        <v>GASOHOL 90 PLUS</v>
      </c>
      <c r="J3" s="74">
        <f t="shared" ref="J3:J34" si="3">+VLOOKUP(M3,base,2,0)</f>
        <v>931</v>
      </c>
      <c r="K3" s="21">
        <f t="shared" ref="K3:K9" si="4">+VLOOKUP(M3,base,3,0)</f>
        <v>317.61320000000001</v>
      </c>
      <c r="L3" s="43">
        <f>VLOOKUP(M3,Data2!$A$2:$B$106,2,0)</f>
        <v>42624</v>
      </c>
      <c r="M3" s="55" t="s">
        <v>38</v>
      </c>
      <c r="N3" s="13" t="s">
        <v>97</v>
      </c>
    </row>
    <row r="4" spans="1:15" ht="30" customHeight="1" x14ac:dyDescent="0.25">
      <c r="A4" s="39">
        <v>20131373237</v>
      </c>
      <c r="B4" s="40">
        <v>2016</v>
      </c>
      <c r="C4" s="41">
        <v>3</v>
      </c>
      <c r="D4" s="11">
        <v>4</v>
      </c>
      <c r="E4" s="14" t="str">
        <f t="shared" si="0"/>
        <v>Motocicleta</v>
      </c>
      <c r="F4" s="65" t="str">
        <f t="shared" si="1"/>
        <v>PEREZ ANTONIO</v>
      </c>
      <c r="G4" s="15">
        <v>0</v>
      </c>
      <c r="H4" s="15">
        <v>0</v>
      </c>
      <c r="I4" s="63" t="str">
        <f t="shared" si="2"/>
        <v>GASOHOL 97 PLUS</v>
      </c>
      <c r="J4" s="73">
        <f t="shared" si="3"/>
        <v>1056</v>
      </c>
      <c r="K4" s="31">
        <f t="shared" si="4"/>
        <v>286.16635000000002</v>
      </c>
      <c r="L4" s="43">
        <f>VLOOKUP(M4,Data2!$A$2:$B$106,2,0)</f>
        <v>42472</v>
      </c>
      <c r="M4" s="55" t="s">
        <v>127</v>
      </c>
      <c r="N4" s="16" t="s">
        <v>207</v>
      </c>
    </row>
    <row r="5" spans="1:15" ht="38.25" x14ac:dyDescent="0.25">
      <c r="A5" s="39">
        <v>20131373237</v>
      </c>
      <c r="B5" s="40">
        <v>2016</v>
      </c>
      <c r="C5" s="41">
        <v>3</v>
      </c>
      <c r="D5" s="11">
        <v>3</v>
      </c>
      <c r="E5" s="12" t="str">
        <f t="shared" si="0"/>
        <v>Camioneta</v>
      </c>
      <c r="F5" s="65" t="str">
        <f t="shared" si="1"/>
        <v>ESPINOZA JAIME</v>
      </c>
      <c r="G5" s="15">
        <v>0</v>
      </c>
      <c r="H5" s="15">
        <v>0</v>
      </c>
      <c r="I5" s="66" t="str">
        <f t="shared" si="2"/>
        <v>DB5 S-50 UV</v>
      </c>
      <c r="J5" s="77">
        <f t="shared" si="3"/>
        <v>2756</v>
      </c>
      <c r="K5" s="33">
        <f t="shared" si="4"/>
        <v>706.37351000000012</v>
      </c>
      <c r="L5" s="43">
        <f>VLOOKUP(M5,Data2!$A$2:$B$106,2,0)</f>
        <v>42494</v>
      </c>
      <c r="M5" s="34" t="s">
        <v>108</v>
      </c>
      <c r="N5" s="16" t="s">
        <v>302</v>
      </c>
    </row>
    <row r="6" spans="1:15" ht="30" customHeight="1" x14ac:dyDescent="0.25">
      <c r="A6" s="39">
        <v>20131373237</v>
      </c>
      <c r="B6" s="40">
        <v>2016</v>
      </c>
      <c r="C6" s="41">
        <v>3</v>
      </c>
      <c r="D6" s="11">
        <v>4</v>
      </c>
      <c r="E6" s="12" t="str">
        <f t="shared" si="0"/>
        <v>Camioneta</v>
      </c>
      <c r="F6" s="65" t="str">
        <f t="shared" si="1"/>
        <v>LIMAHUAY ALEX</v>
      </c>
      <c r="G6" s="15">
        <v>0</v>
      </c>
      <c r="H6" s="15">
        <v>0</v>
      </c>
      <c r="I6" s="63" t="str">
        <f t="shared" si="2"/>
        <v>DB5 S-50 UV</v>
      </c>
      <c r="J6" s="68">
        <f t="shared" si="3"/>
        <v>940</v>
      </c>
      <c r="K6" s="17">
        <f t="shared" si="4"/>
        <v>388.44935999999996</v>
      </c>
      <c r="L6" s="43">
        <f>VLOOKUP(M6,Data2!$A$2:$B$106,2,0)</f>
        <v>42582</v>
      </c>
      <c r="M6" s="55" t="s">
        <v>68</v>
      </c>
      <c r="N6" s="16" t="s">
        <v>97</v>
      </c>
    </row>
    <row r="7" spans="1:15" ht="30" customHeight="1" x14ac:dyDescent="0.25">
      <c r="A7" s="39">
        <v>20131373237</v>
      </c>
      <c r="B7" s="40">
        <v>2016</v>
      </c>
      <c r="C7" s="41">
        <v>3</v>
      </c>
      <c r="D7" s="11">
        <v>4</v>
      </c>
      <c r="E7" s="12" t="str">
        <f t="shared" si="0"/>
        <v>Camioneta</v>
      </c>
      <c r="F7" s="65" t="str">
        <f t="shared" si="1"/>
        <v>TORRES JULIO</v>
      </c>
      <c r="G7" s="15">
        <v>0</v>
      </c>
      <c r="H7" s="15">
        <v>0</v>
      </c>
      <c r="I7" s="63" t="str">
        <f t="shared" si="2"/>
        <v>DB5 S-50 UV</v>
      </c>
      <c r="J7" s="68">
        <f t="shared" si="3"/>
        <v>1320</v>
      </c>
      <c r="K7" s="19">
        <f t="shared" si="4"/>
        <v>682.99167</v>
      </c>
      <c r="L7" s="43">
        <f>VLOOKUP(M7,Data2!$A$2:$B$106,2,0)</f>
        <v>42582</v>
      </c>
      <c r="M7" s="55" t="s">
        <v>9</v>
      </c>
      <c r="N7" s="12" t="s">
        <v>97</v>
      </c>
    </row>
    <row r="8" spans="1:15" ht="30" customHeight="1" x14ac:dyDescent="0.25">
      <c r="A8" s="39">
        <v>20131373237</v>
      </c>
      <c r="B8" s="40">
        <v>2016</v>
      </c>
      <c r="C8" s="41">
        <v>3</v>
      </c>
      <c r="D8" s="11">
        <v>4</v>
      </c>
      <c r="E8" s="12" t="str">
        <f t="shared" si="0"/>
        <v>Camioneta</v>
      </c>
      <c r="F8" s="65" t="str">
        <f t="shared" si="1"/>
        <v>CABRERA JUAN</v>
      </c>
      <c r="G8" s="15">
        <v>0</v>
      </c>
      <c r="H8" s="15">
        <v>0</v>
      </c>
      <c r="I8" s="66" t="str">
        <f t="shared" si="2"/>
        <v>DB5 S-50 UV</v>
      </c>
      <c r="J8" s="68">
        <f t="shared" si="3"/>
        <v>1814</v>
      </c>
      <c r="K8" s="19">
        <f t="shared" si="4"/>
        <v>529.12892000000011</v>
      </c>
      <c r="L8" s="43">
        <f>VLOOKUP(M8,Data2!$A$2:$B$106,2,0)</f>
        <v>42602</v>
      </c>
      <c r="M8" s="55" t="s">
        <v>46</v>
      </c>
      <c r="N8" s="13" t="s">
        <v>73</v>
      </c>
    </row>
    <row r="9" spans="1:15" ht="30" customHeight="1" x14ac:dyDescent="0.25">
      <c r="A9" s="39">
        <v>20131373237</v>
      </c>
      <c r="B9" s="40">
        <v>2016</v>
      </c>
      <c r="C9" s="41">
        <v>3</v>
      </c>
      <c r="D9" s="11">
        <v>4</v>
      </c>
      <c r="E9" s="25" t="str">
        <f t="shared" si="0"/>
        <v>Camioneta</v>
      </c>
      <c r="F9" s="65" t="str">
        <f t="shared" si="1"/>
        <v>CARRILLO DANTE</v>
      </c>
      <c r="G9" s="15">
        <v>0</v>
      </c>
      <c r="H9" s="15">
        <v>0</v>
      </c>
      <c r="I9" s="63" t="str">
        <f t="shared" si="2"/>
        <v>DB5 S-50 UV</v>
      </c>
      <c r="J9" s="68">
        <f t="shared" si="3"/>
        <v>1178</v>
      </c>
      <c r="K9" s="17">
        <f t="shared" si="4"/>
        <v>505.65877999999998</v>
      </c>
      <c r="L9" s="43">
        <f>VLOOKUP(M9,Data2!$A$2:$B$106,2,0)</f>
        <v>42582</v>
      </c>
      <c r="M9" s="55" t="s">
        <v>69</v>
      </c>
      <c r="N9" s="26" t="s">
        <v>97</v>
      </c>
    </row>
    <row r="10" spans="1:15" ht="30" customHeight="1" x14ac:dyDescent="0.25">
      <c r="A10" s="39">
        <v>20131373237</v>
      </c>
      <c r="B10" s="40">
        <v>2016</v>
      </c>
      <c r="C10" s="41">
        <v>3</v>
      </c>
      <c r="D10" s="11">
        <v>3</v>
      </c>
      <c r="E10" s="14" t="str">
        <f t="shared" si="0"/>
        <v>Camioneta</v>
      </c>
      <c r="F10" s="65" t="str">
        <f t="shared" si="1"/>
        <v>LOPEZ FRANKLIN</v>
      </c>
      <c r="G10" s="15">
        <v>0</v>
      </c>
      <c r="H10" s="15">
        <v>0</v>
      </c>
      <c r="I10" s="66" t="s">
        <v>1</v>
      </c>
      <c r="J10" s="78">
        <f t="shared" si="3"/>
        <v>2410</v>
      </c>
      <c r="K10" s="17">
        <f>+VLOOKUP(M10,base,3,0)-K11</f>
        <v>546.12037999999995</v>
      </c>
      <c r="L10" s="43">
        <f>VLOOKUP(M10,Data2!$A$2:$B$106,2,0)</f>
        <v>42649</v>
      </c>
      <c r="M10" s="55" t="s">
        <v>61</v>
      </c>
      <c r="N10" s="16" t="s">
        <v>207</v>
      </c>
    </row>
    <row r="11" spans="1:15" ht="30" customHeight="1" x14ac:dyDescent="0.25">
      <c r="A11" s="39">
        <v>20131373237</v>
      </c>
      <c r="B11" s="40">
        <v>2016</v>
      </c>
      <c r="C11" s="41">
        <v>3</v>
      </c>
      <c r="D11" s="11">
        <v>3</v>
      </c>
      <c r="E11" s="14" t="str">
        <f t="shared" si="0"/>
        <v>Camioneta</v>
      </c>
      <c r="F11" s="65" t="str">
        <f t="shared" si="1"/>
        <v>LOPEZ FRANKLIN</v>
      </c>
      <c r="G11" s="15">
        <v>0</v>
      </c>
      <c r="H11" s="15">
        <v>0</v>
      </c>
      <c r="I11" s="66" t="s">
        <v>251</v>
      </c>
      <c r="J11" s="78">
        <f t="shared" si="3"/>
        <v>2410</v>
      </c>
      <c r="K11" s="17">
        <v>28.773600000000002</v>
      </c>
      <c r="L11" s="43">
        <f>VLOOKUP(M11,Data2!$A$2:$B$106,2,0)</f>
        <v>42649</v>
      </c>
      <c r="M11" s="55" t="s">
        <v>61</v>
      </c>
      <c r="N11" s="16" t="s">
        <v>207</v>
      </c>
    </row>
    <row r="12" spans="1:15" ht="51" x14ac:dyDescent="0.25">
      <c r="A12" s="39">
        <v>20131373237</v>
      </c>
      <c r="B12" s="40">
        <v>2016</v>
      </c>
      <c r="C12" s="41">
        <v>3</v>
      </c>
      <c r="D12" s="11">
        <v>2</v>
      </c>
      <c r="E12" s="14" t="str">
        <f t="shared" si="0"/>
        <v>Camioneta</v>
      </c>
      <c r="F12" s="65" t="str">
        <f t="shared" si="1"/>
        <v>GARCIA JOHNNY</v>
      </c>
      <c r="G12" s="15" t="s">
        <v>115</v>
      </c>
      <c r="H12" s="15" t="s">
        <v>94</v>
      </c>
      <c r="I12" s="66" t="str">
        <f>+VLOOKUP(M12,base,6,0)</f>
        <v>DB5 S-50 UV</v>
      </c>
      <c r="J12" s="68">
        <f t="shared" si="3"/>
        <v>3294</v>
      </c>
      <c r="K12" s="17">
        <f>+VLOOKUP(M12,base,3,0)</f>
        <v>1141.94858</v>
      </c>
      <c r="L12" s="43">
        <f>VLOOKUP(M12,Data2!$A$2:$B$106,2,0)</f>
        <v>42699</v>
      </c>
      <c r="M12" s="55" t="s">
        <v>19</v>
      </c>
      <c r="N12" s="16" t="s">
        <v>303</v>
      </c>
    </row>
    <row r="13" spans="1:15" ht="30" customHeight="1" x14ac:dyDescent="0.25">
      <c r="A13" s="39">
        <v>20131373237</v>
      </c>
      <c r="B13" s="40">
        <v>2016</v>
      </c>
      <c r="C13" s="41">
        <v>3</v>
      </c>
      <c r="D13" s="62">
        <v>4</v>
      </c>
      <c r="E13" s="63" t="str">
        <f t="shared" si="0"/>
        <v>Autómovil</v>
      </c>
      <c r="F13" s="65" t="str">
        <f t="shared" si="1"/>
        <v>SUNQUILLPO JUVENAL</v>
      </c>
      <c r="G13" s="42">
        <v>0</v>
      </c>
      <c r="H13" s="42">
        <v>0</v>
      </c>
      <c r="I13" s="63" t="str">
        <f>+VLOOKUP(M13,base,6,0)</f>
        <v>GASOHOL 97 PLUS</v>
      </c>
      <c r="J13" s="68">
        <f t="shared" si="3"/>
        <v>1182</v>
      </c>
      <c r="K13" s="92">
        <f>+VLOOKUP(M13,base,3,0)</f>
        <v>384.13391000000001</v>
      </c>
      <c r="L13" s="43">
        <f>VLOOKUP(M13,Data2!$A$2:$B$106,2,0)</f>
        <v>42538</v>
      </c>
      <c r="M13" s="56" t="s">
        <v>16</v>
      </c>
      <c r="N13" s="66" t="s">
        <v>97</v>
      </c>
    </row>
    <row r="14" spans="1:15" ht="30" customHeight="1" x14ac:dyDescent="0.25">
      <c r="A14" s="39">
        <v>20131373237</v>
      </c>
      <c r="B14" s="40">
        <v>2016</v>
      </c>
      <c r="C14" s="41">
        <v>3</v>
      </c>
      <c r="D14" s="11">
        <v>3</v>
      </c>
      <c r="E14" s="63" t="str">
        <f t="shared" si="0"/>
        <v>Camión</v>
      </c>
      <c r="F14" s="65" t="str">
        <f t="shared" si="1"/>
        <v>LOPEZ JESUS</v>
      </c>
      <c r="G14" s="42">
        <v>0</v>
      </c>
      <c r="H14" s="42">
        <v>0</v>
      </c>
      <c r="I14" s="66" t="str">
        <f>+VLOOKUP(M14,base,6,0)</f>
        <v>DB5 S-50 UV</v>
      </c>
      <c r="J14" s="73">
        <f t="shared" si="3"/>
        <v>629</v>
      </c>
      <c r="K14" s="93">
        <f>+VLOOKUP(M14,base,3,0)</f>
        <v>306.17142000000001</v>
      </c>
      <c r="L14" s="43">
        <f>VLOOKUP(M14,Data2!$A$2:$B$106,2,0)</f>
        <v>42582</v>
      </c>
      <c r="M14" s="56" t="s">
        <v>116</v>
      </c>
      <c r="N14" s="63" t="s">
        <v>97</v>
      </c>
    </row>
    <row r="15" spans="1:15" ht="25.5" x14ac:dyDescent="0.25">
      <c r="A15" s="39">
        <v>20131373237</v>
      </c>
      <c r="B15" s="40">
        <v>2016</v>
      </c>
      <c r="C15" s="41">
        <v>3</v>
      </c>
      <c r="D15" s="11">
        <v>4</v>
      </c>
      <c r="E15" s="14" t="str">
        <f t="shared" si="0"/>
        <v>Camioneta</v>
      </c>
      <c r="F15" s="65" t="str">
        <f t="shared" si="1"/>
        <v>ZAGACETA JORGE</v>
      </c>
      <c r="G15" s="15">
        <v>0</v>
      </c>
      <c r="H15" s="18">
        <v>0</v>
      </c>
      <c r="I15" s="22" t="str">
        <f>+VLOOKUP(M15,base,6,0)</f>
        <v>GASOHOL 97 PLUS</v>
      </c>
      <c r="J15" s="79">
        <f t="shared" si="3"/>
        <v>1545</v>
      </c>
      <c r="K15" s="30">
        <f>+VLOOKUP(M15,base,3,0)</f>
        <v>754.07524999999998</v>
      </c>
      <c r="L15" s="43">
        <f>VLOOKUP(M15,Data2!$A$2:$B$106,2,0)</f>
        <v>42643</v>
      </c>
      <c r="M15" s="55" t="s">
        <v>109</v>
      </c>
      <c r="N15" s="16" t="s">
        <v>304</v>
      </c>
    </row>
    <row r="16" spans="1:15" ht="25.5" x14ac:dyDescent="0.25">
      <c r="A16" s="39">
        <v>20131373237</v>
      </c>
      <c r="B16" s="40">
        <v>2016</v>
      </c>
      <c r="C16" s="41">
        <v>3</v>
      </c>
      <c r="D16" s="34">
        <v>4</v>
      </c>
      <c r="E16" s="14" t="str">
        <f t="shared" si="0"/>
        <v>Camioneta</v>
      </c>
      <c r="F16" s="65" t="str">
        <f t="shared" si="1"/>
        <v>HERRERA JULIO</v>
      </c>
      <c r="G16" s="15">
        <v>0</v>
      </c>
      <c r="H16" s="18">
        <v>0</v>
      </c>
      <c r="I16" s="22" t="s">
        <v>1</v>
      </c>
      <c r="J16" s="79">
        <f t="shared" si="3"/>
        <v>1343.7199999999721</v>
      </c>
      <c r="K16" s="30">
        <f>+VLOOKUP(M16,base,3,0)-K17</f>
        <v>58.86</v>
      </c>
      <c r="L16" s="43">
        <f>VLOOKUP(M16,Data2!$A$2:$B$106,2,0)</f>
        <v>42649</v>
      </c>
      <c r="M16" s="55" t="s">
        <v>128</v>
      </c>
      <c r="N16" s="16" t="s">
        <v>305</v>
      </c>
    </row>
    <row r="17" spans="1:17" ht="25.5" x14ac:dyDescent="0.25">
      <c r="A17" s="39">
        <v>20131373237</v>
      </c>
      <c r="B17" s="40">
        <v>2016</v>
      </c>
      <c r="C17" s="41">
        <v>3</v>
      </c>
      <c r="D17" s="34">
        <v>4</v>
      </c>
      <c r="E17" s="14" t="str">
        <f t="shared" si="0"/>
        <v>Camioneta</v>
      </c>
      <c r="F17" s="65" t="str">
        <f t="shared" si="1"/>
        <v>HERRERA JULIO</v>
      </c>
      <c r="G17" s="15">
        <v>0</v>
      </c>
      <c r="H17" s="18">
        <v>0</v>
      </c>
      <c r="I17" s="66" t="s">
        <v>251</v>
      </c>
      <c r="J17" s="79">
        <f t="shared" si="3"/>
        <v>1343.7199999999721</v>
      </c>
      <c r="K17" s="30">
        <v>73.147800000000004</v>
      </c>
      <c r="L17" s="43">
        <f>VLOOKUP(M17,Data2!$A$2:$B$106,2,0)</f>
        <v>42649</v>
      </c>
      <c r="M17" s="55" t="s">
        <v>128</v>
      </c>
      <c r="N17" s="16" t="s">
        <v>305</v>
      </c>
    </row>
    <row r="18" spans="1:17" ht="25.5" x14ac:dyDescent="0.25">
      <c r="A18" s="39">
        <v>20131373237</v>
      </c>
      <c r="B18" s="40">
        <v>2016</v>
      </c>
      <c r="C18" s="41">
        <v>3</v>
      </c>
      <c r="D18" s="11">
        <v>3</v>
      </c>
      <c r="E18" s="14" t="str">
        <f t="shared" si="0"/>
        <v>Camioneta</v>
      </c>
      <c r="F18" s="65" t="str">
        <f t="shared" si="1"/>
        <v>CASANOVA JAIME</v>
      </c>
      <c r="G18" s="15">
        <v>0</v>
      </c>
      <c r="H18" s="15">
        <v>0</v>
      </c>
      <c r="I18" s="16" t="str">
        <f>+VLOOKUP(M18,base,6,0)</f>
        <v>GASOHOL 90 PLUS</v>
      </c>
      <c r="J18" s="73">
        <f t="shared" si="3"/>
        <v>748</v>
      </c>
      <c r="K18" s="31">
        <f>+VLOOKUP(M18,base,3,0)</f>
        <v>442.19074000000006</v>
      </c>
      <c r="L18" s="43">
        <f>VLOOKUP(M18,Data2!$A$2:$B$106,2,0)</f>
        <v>42588</v>
      </c>
      <c r="M18" s="55" t="s">
        <v>43</v>
      </c>
      <c r="N18" s="16" t="s">
        <v>306</v>
      </c>
    </row>
    <row r="19" spans="1:17" ht="25.5" x14ac:dyDescent="0.25">
      <c r="A19" s="39">
        <v>20131373237</v>
      </c>
      <c r="B19" s="40">
        <v>2016</v>
      </c>
      <c r="C19" s="41">
        <v>3</v>
      </c>
      <c r="D19" s="11">
        <v>4</v>
      </c>
      <c r="E19" s="14" t="str">
        <f t="shared" si="0"/>
        <v>Camioneta</v>
      </c>
      <c r="F19" s="65" t="str">
        <f t="shared" si="1"/>
        <v>JULCA PETTER</v>
      </c>
      <c r="G19" s="15">
        <v>0</v>
      </c>
      <c r="H19" s="15">
        <v>0</v>
      </c>
      <c r="I19" s="90" t="str">
        <f>+VLOOKUP(M19,base,6,0)</f>
        <v>GASOHOL 97 PLUS</v>
      </c>
      <c r="J19" s="73">
        <f t="shared" si="3"/>
        <v>847</v>
      </c>
      <c r="K19" s="31">
        <f>+VLOOKUP(M19,base,3,0)</f>
        <v>1049.2921900000001</v>
      </c>
      <c r="L19" s="43">
        <f>VLOOKUP(M19,Data2!$A$2:$B$106,2,0)</f>
        <v>42649</v>
      </c>
      <c r="M19" s="55" t="s">
        <v>117</v>
      </c>
      <c r="N19" s="16" t="s">
        <v>307</v>
      </c>
    </row>
    <row r="20" spans="1:17" ht="25.5" x14ac:dyDescent="0.25">
      <c r="A20" s="39">
        <v>20131373237</v>
      </c>
      <c r="B20" s="40">
        <v>2016</v>
      </c>
      <c r="C20" s="41">
        <v>3</v>
      </c>
      <c r="D20" s="11">
        <v>3</v>
      </c>
      <c r="E20" s="14" t="str">
        <f t="shared" si="0"/>
        <v>Camioneta</v>
      </c>
      <c r="F20" s="65" t="str">
        <f t="shared" si="1"/>
        <v>ACOSTA ENZZO</v>
      </c>
      <c r="G20" s="15">
        <v>0</v>
      </c>
      <c r="H20" s="15">
        <v>0</v>
      </c>
      <c r="I20" s="16" t="str">
        <f>+VLOOKUP(M20,base,6,0)</f>
        <v>GASOHOL 90 PLUS</v>
      </c>
      <c r="J20" s="77">
        <f t="shared" si="3"/>
        <v>1541</v>
      </c>
      <c r="K20" s="33">
        <f>+VLOOKUP(M20,base,3,0)</f>
        <v>908.85082999999997</v>
      </c>
      <c r="L20" s="43">
        <f>VLOOKUP(M20,Data2!$A$2:$B$106,2,0)</f>
        <v>42628</v>
      </c>
      <c r="M20" s="34" t="s">
        <v>110</v>
      </c>
      <c r="N20" s="16" t="s">
        <v>308</v>
      </c>
      <c r="Q20" s="59"/>
    </row>
    <row r="21" spans="1:17" ht="25.5" x14ac:dyDescent="0.25">
      <c r="A21" s="39">
        <v>20131373237</v>
      </c>
      <c r="B21" s="40">
        <v>2016</v>
      </c>
      <c r="C21" s="41">
        <v>3</v>
      </c>
      <c r="D21" s="11">
        <v>1</v>
      </c>
      <c r="E21" s="14" t="str">
        <f t="shared" si="0"/>
        <v>Camioneta</v>
      </c>
      <c r="F21" s="65" t="str">
        <f t="shared" si="1"/>
        <v>CASANOVA MARTIN</v>
      </c>
      <c r="G21" s="15" t="s">
        <v>180</v>
      </c>
      <c r="H21" s="15" t="s">
        <v>94</v>
      </c>
      <c r="I21" s="16" t="str">
        <f>+VLOOKUP(M21,base,6,0)</f>
        <v>GASOHOL 97 PLUS</v>
      </c>
      <c r="J21" s="81">
        <f t="shared" si="3"/>
        <v>1581</v>
      </c>
      <c r="K21" s="17">
        <f>+VLOOKUP(M21,base,3,0)</f>
        <v>1006.32925</v>
      </c>
      <c r="L21" s="43">
        <f>VLOOKUP(M21,Data2!$A$2:$B$106,2,0)</f>
        <v>42643</v>
      </c>
      <c r="M21" s="55" t="s">
        <v>66</v>
      </c>
      <c r="N21" s="16" t="s">
        <v>309</v>
      </c>
    </row>
    <row r="22" spans="1:17" ht="30" customHeight="1" x14ac:dyDescent="0.25">
      <c r="A22" s="39">
        <v>20131373237</v>
      </c>
      <c r="B22" s="40">
        <v>2016</v>
      </c>
      <c r="C22" s="41">
        <v>3</v>
      </c>
      <c r="D22" s="11">
        <v>3</v>
      </c>
      <c r="E22" s="14" t="str">
        <f t="shared" si="0"/>
        <v>Autómovil</v>
      </c>
      <c r="F22" s="65" t="str">
        <f t="shared" si="1"/>
        <v>CASANOVA MARTIN</v>
      </c>
      <c r="G22" s="15">
        <v>0</v>
      </c>
      <c r="H22" s="15">
        <v>0</v>
      </c>
      <c r="I22" s="16" t="s">
        <v>0</v>
      </c>
      <c r="J22" s="79">
        <f t="shared" si="3"/>
        <v>1582</v>
      </c>
      <c r="K22" s="19">
        <f>+VLOOKUP(M22,base,3,0)-K23</f>
        <v>240.31924000000001</v>
      </c>
      <c r="L22" s="43">
        <f>VLOOKUP(M22,Data2!$A$2:$B$106,2,0)</f>
        <v>42623</v>
      </c>
      <c r="M22" s="55" t="s">
        <v>50</v>
      </c>
      <c r="N22" s="16" t="s">
        <v>207</v>
      </c>
    </row>
    <row r="23" spans="1:17" ht="30" customHeight="1" x14ac:dyDescent="0.25">
      <c r="A23" s="39">
        <v>20131373237</v>
      </c>
      <c r="B23" s="40">
        <v>2016</v>
      </c>
      <c r="C23" s="41">
        <v>3</v>
      </c>
      <c r="D23" s="11">
        <v>3</v>
      </c>
      <c r="E23" s="14" t="str">
        <f t="shared" si="0"/>
        <v>Autómovil</v>
      </c>
      <c r="F23" s="65" t="str">
        <f t="shared" si="1"/>
        <v>CASANOVA MARTIN</v>
      </c>
      <c r="G23" s="15">
        <v>0</v>
      </c>
      <c r="H23" s="15">
        <v>0</v>
      </c>
      <c r="I23" s="16" t="s">
        <v>251</v>
      </c>
      <c r="J23" s="79">
        <f t="shared" si="3"/>
        <v>1582</v>
      </c>
      <c r="K23" s="19">
        <v>108.1328</v>
      </c>
      <c r="L23" s="43">
        <f>VLOOKUP(M23,Data2!$A$2:$B$106,2,0)</f>
        <v>42623</v>
      </c>
      <c r="M23" s="55" t="s">
        <v>50</v>
      </c>
      <c r="N23" s="16" t="s">
        <v>207</v>
      </c>
    </row>
    <row r="24" spans="1:17" ht="51" x14ac:dyDescent="0.25">
      <c r="A24" s="39">
        <v>20131373237</v>
      </c>
      <c r="B24" s="40">
        <v>2016</v>
      </c>
      <c r="C24" s="41">
        <v>3</v>
      </c>
      <c r="D24" s="11">
        <v>3</v>
      </c>
      <c r="E24" s="14" t="str">
        <f t="shared" si="0"/>
        <v>Camioneta</v>
      </c>
      <c r="F24" s="65" t="str">
        <f t="shared" si="1"/>
        <v>ORTIZ JEAN PAUL</v>
      </c>
      <c r="G24" s="15" t="s">
        <v>240</v>
      </c>
      <c r="H24" s="15" t="s">
        <v>241</v>
      </c>
      <c r="I24" s="16" t="str">
        <f>+VLOOKUP(M24,base,6,0)</f>
        <v>GASOHOL 90 PLUS</v>
      </c>
      <c r="J24" s="68">
        <f t="shared" si="3"/>
        <v>563</v>
      </c>
      <c r="K24" s="17">
        <f>+VLOOKUP(M24,base,3,0)</f>
        <v>468.50842</v>
      </c>
      <c r="L24" s="43">
        <f>VLOOKUP(M24,Data2!$A$2:$B$106,2,0)</f>
        <v>42649</v>
      </c>
      <c r="M24" s="55" t="s">
        <v>30</v>
      </c>
      <c r="N24" s="16" t="s">
        <v>208</v>
      </c>
    </row>
    <row r="25" spans="1:17" ht="30" customHeight="1" x14ac:dyDescent="0.25">
      <c r="A25" s="39">
        <v>20131373237</v>
      </c>
      <c r="B25" s="40">
        <v>2016</v>
      </c>
      <c r="C25" s="41">
        <v>3</v>
      </c>
      <c r="D25" s="11">
        <v>4</v>
      </c>
      <c r="E25" s="14" t="str">
        <f t="shared" si="0"/>
        <v>Camioneta</v>
      </c>
      <c r="F25" s="65" t="str">
        <f t="shared" si="1"/>
        <v>RISCO PRAXI</v>
      </c>
      <c r="G25" s="15">
        <v>0</v>
      </c>
      <c r="H25" s="15">
        <v>0</v>
      </c>
      <c r="I25" s="14" t="str">
        <f>+VLOOKUP(M25,base,6,0)</f>
        <v>GASOHOL 97 PLUS</v>
      </c>
      <c r="J25" s="55">
        <f t="shared" si="3"/>
        <v>474</v>
      </c>
      <c r="K25" s="37">
        <f>+VLOOKUP(M25,base,3,0)</f>
        <v>341.16615000000002</v>
      </c>
      <c r="L25" s="43">
        <f>VLOOKUP(M25,Data2!$A$2:$B$106,2,0)</f>
        <v>42538</v>
      </c>
      <c r="M25" s="34" t="s">
        <v>126</v>
      </c>
      <c r="N25" s="16" t="s">
        <v>207</v>
      </c>
    </row>
    <row r="26" spans="1:17" ht="38.25" x14ac:dyDescent="0.25">
      <c r="A26" s="39">
        <v>20131373237</v>
      </c>
      <c r="B26" s="40">
        <v>2016</v>
      </c>
      <c r="C26" s="41">
        <v>3</v>
      </c>
      <c r="D26" s="11">
        <v>3</v>
      </c>
      <c r="E26" s="14" t="str">
        <f t="shared" si="0"/>
        <v>Camioneta</v>
      </c>
      <c r="F26" s="65" t="str">
        <f t="shared" si="1"/>
        <v>DIAZ VICTOR</v>
      </c>
      <c r="G26" s="15">
        <v>0</v>
      </c>
      <c r="H26" s="15">
        <v>0</v>
      </c>
      <c r="I26" s="16" t="str">
        <f>+VLOOKUP(M26,base,6,0)</f>
        <v>GASOHOL 90 PLUS</v>
      </c>
      <c r="J26" s="68">
        <f t="shared" si="3"/>
        <v>2175</v>
      </c>
      <c r="K26" s="20">
        <f>+VLOOKUP(M26,base,3,0)</f>
        <v>1071.5025600000001</v>
      </c>
      <c r="L26" s="43">
        <f>VLOOKUP(M26,Data2!$A$2:$B$106,2,0)</f>
        <v>42649</v>
      </c>
      <c r="M26" s="55" t="s">
        <v>37</v>
      </c>
      <c r="N26" s="16" t="s">
        <v>310</v>
      </c>
    </row>
    <row r="27" spans="1:17" ht="30" customHeight="1" x14ac:dyDescent="0.25">
      <c r="A27" s="39">
        <v>20131373237</v>
      </c>
      <c r="B27" s="40">
        <v>2016</v>
      </c>
      <c r="C27" s="41">
        <v>3</v>
      </c>
      <c r="D27" s="11">
        <v>4</v>
      </c>
      <c r="E27" s="14" t="str">
        <f t="shared" si="0"/>
        <v>Camioneta</v>
      </c>
      <c r="F27" s="65" t="str">
        <f t="shared" si="1"/>
        <v>PEREZ LUIS</v>
      </c>
      <c r="G27" s="15">
        <v>0</v>
      </c>
      <c r="H27" s="15">
        <v>0</v>
      </c>
      <c r="I27" s="16" t="s">
        <v>1</v>
      </c>
      <c r="J27" s="75">
        <f t="shared" si="3"/>
        <v>1827</v>
      </c>
      <c r="K27" s="17">
        <f>+VLOOKUP(M27,base,3,0)-K28</f>
        <v>132.13069999999999</v>
      </c>
      <c r="L27" s="43">
        <f>VLOOKUP(M27,Data2!$A$2:$B$106,2,0)</f>
        <v>42649</v>
      </c>
      <c r="M27" s="55" t="s">
        <v>26</v>
      </c>
      <c r="N27" s="16" t="s">
        <v>311</v>
      </c>
      <c r="Q27" s="59"/>
    </row>
    <row r="28" spans="1:17" ht="30" customHeight="1" x14ac:dyDescent="0.25">
      <c r="A28" s="39">
        <v>20131373237</v>
      </c>
      <c r="B28" s="40">
        <v>2016</v>
      </c>
      <c r="C28" s="41">
        <v>3</v>
      </c>
      <c r="D28" s="11">
        <v>4</v>
      </c>
      <c r="E28" s="14" t="str">
        <f t="shared" si="0"/>
        <v>Camioneta</v>
      </c>
      <c r="F28" s="65" t="str">
        <f t="shared" si="1"/>
        <v>PEREZ LUIS</v>
      </c>
      <c r="G28" s="15">
        <v>0</v>
      </c>
      <c r="H28" s="15">
        <v>0</v>
      </c>
      <c r="I28" s="16" t="s">
        <v>251</v>
      </c>
      <c r="J28" s="75">
        <f t="shared" si="3"/>
        <v>1827</v>
      </c>
      <c r="K28" s="17">
        <v>160.86160000000001</v>
      </c>
      <c r="L28" s="43">
        <f>VLOOKUP(M28,Data2!$A$2:$B$106,2,0)</f>
        <v>42649</v>
      </c>
      <c r="M28" s="55" t="s">
        <v>26</v>
      </c>
      <c r="N28" s="16" t="s">
        <v>311</v>
      </c>
      <c r="Q28" s="59"/>
    </row>
    <row r="29" spans="1:17" ht="30" customHeight="1" x14ac:dyDescent="0.25">
      <c r="A29" s="39">
        <v>20131373237</v>
      </c>
      <c r="B29" s="40">
        <v>2016</v>
      </c>
      <c r="C29" s="41">
        <v>3</v>
      </c>
      <c r="D29" s="11">
        <v>4</v>
      </c>
      <c r="E29" s="14" t="str">
        <f t="shared" si="0"/>
        <v>Camioneta</v>
      </c>
      <c r="F29" s="65" t="str">
        <f t="shared" si="1"/>
        <v>ALMESTAR SEGUNDO</v>
      </c>
      <c r="G29" s="15">
        <v>0</v>
      </c>
      <c r="H29" s="15">
        <v>0</v>
      </c>
      <c r="I29" s="16" t="s">
        <v>1</v>
      </c>
      <c r="J29" s="75">
        <f t="shared" si="3"/>
        <v>3107</v>
      </c>
      <c r="K29" s="31">
        <f>+VLOOKUP(M29,base,3,0)-K30</f>
        <v>234.76625000000001</v>
      </c>
      <c r="L29" s="43">
        <f>VLOOKUP(M29,Data2!$A$2:$B$106,2,0)</f>
        <v>42649</v>
      </c>
      <c r="M29" s="55" t="s">
        <v>118</v>
      </c>
      <c r="N29" s="16" t="s">
        <v>312</v>
      </c>
    </row>
    <row r="30" spans="1:17" ht="30" customHeight="1" x14ac:dyDescent="0.25">
      <c r="A30" s="39">
        <v>20131373237</v>
      </c>
      <c r="B30" s="40">
        <v>2016</v>
      </c>
      <c r="C30" s="41">
        <v>3</v>
      </c>
      <c r="D30" s="11">
        <v>4</v>
      </c>
      <c r="E30" s="14" t="str">
        <f t="shared" si="0"/>
        <v>Camioneta</v>
      </c>
      <c r="F30" s="65" t="str">
        <f t="shared" si="1"/>
        <v>ALMESTAR SEGUNDO</v>
      </c>
      <c r="G30" s="15">
        <v>0</v>
      </c>
      <c r="H30" s="15">
        <v>0</v>
      </c>
      <c r="I30" s="16" t="s">
        <v>251</v>
      </c>
      <c r="J30" s="75">
        <f t="shared" si="3"/>
        <v>3107</v>
      </c>
      <c r="K30" s="31">
        <v>307.51120000000003</v>
      </c>
      <c r="L30" s="43">
        <f>VLOOKUP(M30,Data2!$A$2:$B$106,2,0)</f>
        <v>42649</v>
      </c>
      <c r="M30" s="55" t="s">
        <v>118</v>
      </c>
      <c r="N30" s="16" t="s">
        <v>312</v>
      </c>
    </row>
    <row r="31" spans="1:17" ht="30" customHeight="1" x14ac:dyDescent="0.25">
      <c r="A31" s="39">
        <v>20131373237</v>
      </c>
      <c r="B31" s="40">
        <v>2016</v>
      </c>
      <c r="C31" s="41">
        <v>3</v>
      </c>
      <c r="D31" s="11">
        <v>4</v>
      </c>
      <c r="E31" s="14" t="str">
        <f t="shared" si="0"/>
        <v>Camioneta</v>
      </c>
      <c r="F31" s="65" t="str">
        <f t="shared" si="1"/>
        <v>ACEVEDO JOSE</v>
      </c>
      <c r="G31" s="15">
        <v>0</v>
      </c>
      <c r="H31" s="15">
        <v>0</v>
      </c>
      <c r="I31" s="16" t="s">
        <v>1</v>
      </c>
      <c r="J31" s="75">
        <f t="shared" si="3"/>
        <v>457</v>
      </c>
      <c r="K31" s="17">
        <f>+VLOOKUP(M31,base,3,0)-K32</f>
        <v>0</v>
      </c>
      <c r="L31" s="43">
        <f>VLOOKUP(M31,Data2!$A$2:$B$106,2,0)</f>
        <v>42649</v>
      </c>
      <c r="M31" s="55" t="s">
        <v>65</v>
      </c>
      <c r="N31" s="16" t="s">
        <v>73</v>
      </c>
    </row>
    <row r="32" spans="1:17" ht="30" customHeight="1" x14ac:dyDescent="0.25">
      <c r="A32" s="39">
        <v>20131373237</v>
      </c>
      <c r="B32" s="40">
        <v>2016</v>
      </c>
      <c r="C32" s="41">
        <v>3</v>
      </c>
      <c r="D32" s="11">
        <v>4</v>
      </c>
      <c r="E32" s="14" t="str">
        <f t="shared" si="0"/>
        <v>Camioneta</v>
      </c>
      <c r="F32" s="65" t="str">
        <f t="shared" si="1"/>
        <v>ACEVEDO JOSE</v>
      </c>
      <c r="G32" s="15">
        <v>0</v>
      </c>
      <c r="H32" s="15">
        <v>0</v>
      </c>
      <c r="I32" s="16" t="s">
        <v>251</v>
      </c>
      <c r="J32" s="75">
        <f t="shared" si="3"/>
        <v>457</v>
      </c>
      <c r="K32" s="17">
        <v>61.620799999999988</v>
      </c>
      <c r="L32" s="43">
        <f>VLOOKUP(M32,Data2!$A$2:$B$106,2,0)</f>
        <v>42649</v>
      </c>
      <c r="M32" s="55" t="s">
        <v>65</v>
      </c>
      <c r="N32" s="16" t="s">
        <v>73</v>
      </c>
    </row>
    <row r="33" spans="1:14" ht="30" customHeight="1" x14ac:dyDescent="0.25">
      <c r="A33" s="39">
        <v>20131373237</v>
      </c>
      <c r="B33" s="40">
        <v>2016</v>
      </c>
      <c r="C33" s="41">
        <v>3</v>
      </c>
      <c r="D33" s="11">
        <v>1</v>
      </c>
      <c r="E33" s="14" t="str">
        <f t="shared" si="0"/>
        <v>Autómovil</v>
      </c>
      <c r="F33" s="65" t="str">
        <f t="shared" si="1"/>
        <v>MOLLEDA ORTIZ</v>
      </c>
      <c r="G33" s="15">
        <v>0</v>
      </c>
      <c r="H33" s="15">
        <v>0</v>
      </c>
      <c r="I33" s="16" t="s">
        <v>1</v>
      </c>
      <c r="J33" s="80">
        <f t="shared" si="3"/>
        <v>844.98333333333721</v>
      </c>
      <c r="K33" s="21">
        <f>+VLOOKUP(M33,base,3,0)-K34</f>
        <v>48.09999999999998</v>
      </c>
      <c r="L33" s="43">
        <f>VLOOKUP(M33,Data2!$A$2:$B$106,2,0)</f>
        <v>42538</v>
      </c>
      <c r="M33" s="55" t="s">
        <v>22</v>
      </c>
      <c r="N33" s="16" t="s">
        <v>224</v>
      </c>
    </row>
    <row r="34" spans="1:14" ht="30" customHeight="1" x14ac:dyDescent="0.25">
      <c r="A34" s="39">
        <v>20131373237</v>
      </c>
      <c r="B34" s="40">
        <v>2016</v>
      </c>
      <c r="C34" s="41">
        <v>3</v>
      </c>
      <c r="D34" s="11">
        <v>1</v>
      </c>
      <c r="E34" s="14" t="str">
        <f t="shared" si="0"/>
        <v>Autómovil</v>
      </c>
      <c r="F34" s="65" t="str">
        <f t="shared" si="1"/>
        <v>MOLLEDA ORTIZ</v>
      </c>
      <c r="G34" s="15">
        <v>0</v>
      </c>
      <c r="H34" s="15">
        <v>0</v>
      </c>
      <c r="I34" s="16" t="s">
        <v>251</v>
      </c>
      <c r="J34" s="80">
        <f t="shared" si="3"/>
        <v>844.98333333333721</v>
      </c>
      <c r="K34" s="21">
        <v>89.528000000000006</v>
      </c>
      <c r="L34" s="43">
        <f>VLOOKUP(M34,Data2!$A$2:$B$106,2,0)</f>
        <v>42538</v>
      </c>
      <c r="M34" s="55" t="s">
        <v>22</v>
      </c>
      <c r="N34" s="16" t="s">
        <v>224</v>
      </c>
    </row>
    <row r="35" spans="1:14" ht="30" customHeight="1" x14ac:dyDescent="0.25">
      <c r="A35" s="39">
        <v>20131373237</v>
      </c>
      <c r="B35" s="40">
        <v>2016</v>
      </c>
      <c r="C35" s="41">
        <v>3</v>
      </c>
      <c r="D35" s="11">
        <v>2</v>
      </c>
      <c r="E35" s="14" t="str">
        <f t="shared" ref="E35:E66" si="5">+VLOOKUP(M35,CLASE,2,0)</f>
        <v>Camión</v>
      </c>
      <c r="F35" s="65" t="str">
        <f t="shared" ref="F35:F66" si="6">+VLOOKUP(M35,base,4,0)</f>
        <v>SANCHEZ ALEJANDRO</v>
      </c>
      <c r="G35" s="15">
        <v>0</v>
      </c>
      <c r="H35" s="15">
        <v>0</v>
      </c>
      <c r="I35" s="16" t="str">
        <f>+VLOOKUP(M35,base,6,0)</f>
        <v>DB5 S-50 UV</v>
      </c>
      <c r="J35" s="80">
        <f t="shared" ref="J35:J66" si="7">+VLOOKUP(M35,base,2,0)</f>
        <v>454</v>
      </c>
      <c r="K35" s="21">
        <f>+VLOOKUP(M35,base,3,0)</f>
        <v>88.3</v>
      </c>
      <c r="L35" s="43">
        <f>VLOOKUP(M35,Data2!$A$2:$B$106,2,0)</f>
        <v>42649</v>
      </c>
      <c r="M35" s="77" t="s">
        <v>57</v>
      </c>
      <c r="N35" s="16" t="s">
        <v>224</v>
      </c>
    </row>
    <row r="36" spans="1:14" ht="30" customHeight="1" x14ac:dyDescent="0.25">
      <c r="A36" s="39">
        <v>20131373237</v>
      </c>
      <c r="B36" s="40">
        <v>2016</v>
      </c>
      <c r="C36" s="41">
        <v>3</v>
      </c>
      <c r="D36" s="11">
        <v>2</v>
      </c>
      <c r="E36" s="14" t="str">
        <f t="shared" si="5"/>
        <v>Camioneta</v>
      </c>
      <c r="F36" s="65" t="str">
        <f t="shared" si="6"/>
        <v>GONZALES EDUARDO</v>
      </c>
      <c r="G36" s="15">
        <v>0</v>
      </c>
      <c r="H36" s="34">
        <v>0</v>
      </c>
      <c r="I36" s="14" t="str">
        <f>+VLOOKUP(M36,base,6,0)</f>
        <v>DB5 S-50 UV</v>
      </c>
      <c r="J36" s="71">
        <f t="shared" si="7"/>
        <v>517</v>
      </c>
      <c r="K36" s="21">
        <f>+VLOOKUP(M36,base,3,0)</f>
        <v>428.91724999999997</v>
      </c>
      <c r="L36" s="43">
        <f>VLOOKUP(M36,Data2!$A$2:$B$106,2,0)</f>
        <v>42588</v>
      </c>
      <c r="M36" s="55" t="s">
        <v>33</v>
      </c>
      <c r="N36" s="16" t="s">
        <v>106</v>
      </c>
    </row>
    <row r="37" spans="1:14" ht="30" customHeight="1" x14ac:dyDescent="0.25">
      <c r="A37" s="39">
        <v>20131373237</v>
      </c>
      <c r="B37" s="40">
        <v>2016</v>
      </c>
      <c r="C37" s="41">
        <v>3</v>
      </c>
      <c r="D37" s="11">
        <v>4</v>
      </c>
      <c r="E37" s="14" t="str">
        <f t="shared" si="5"/>
        <v>Camioneta</v>
      </c>
      <c r="F37" s="65" t="str">
        <f t="shared" si="6"/>
        <v>RODRIGUEZ JOSE</v>
      </c>
      <c r="G37" s="15">
        <v>0</v>
      </c>
      <c r="H37" s="34">
        <v>0</v>
      </c>
      <c r="I37" s="16" t="s">
        <v>1</v>
      </c>
      <c r="J37" s="71">
        <f t="shared" si="7"/>
        <v>1231</v>
      </c>
      <c r="K37" s="21">
        <f>+VLOOKUP(M37,base,3,0)-K38</f>
        <v>242.01173</v>
      </c>
      <c r="L37" s="43">
        <f>VLOOKUP(M37,Data2!$A$2:$B$106,2,0)</f>
        <v>42649</v>
      </c>
      <c r="M37" s="55" t="s">
        <v>119</v>
      </c>
      <c r="N37" s="16" t="s">
        <v>106</v>
      </c>
    </row>
    <row r="38" spans="1:14" ht="30" customHeight="1" x14ac:dyDescent="0.25">
      <c r="A38" s="39">
        <v>20131373237</v>
      </c>
      <c r="B38" s="40">
        <v>2016</v>
      </c>
      <c r="C38" s="41">
        <v>3</v>
      </c>
      <c r="D38" s="11">
        <v>4</v>
      </c>
      <c r="E38" s="14" t="str">
        <f t="shared" si="5"/>
        <v>Camioneta</v>
      </c>
      <c r="F38" s="65" t="str">
        <f t="shared" si="6"/>
        <v>RODRIGUEZ JOSE</v>
      </c>
      <c r="G38" s="15">
        <v>0</v>
      </c>
      <c r="H38" s="34">
        <v>0</v>
      </c>
      <c r="I38" s="16" t="s">
        <v>251</v>
      </c>
      <c r="J38" s="71">
        <f t="shared" si="7"/>
        <v>1231</v>
      </c>
      <c r="K38" s="21">
        <v>28.773599999999998</v>
      </c>
      <c r="L38" s="43">
        <f>VLOOKUP(M38,Data2!$A$2:$B$106,2,0)</f>
        <v>42649</v>
      </c>
      <c r="M38" s="55" t="s">
        <v>119</v>
      </c>
      <c r="N38" s="16" t="s">
        <v>106</v>
      </c>
    </row>
    <row r="39" spans="1:14" ht="38.25" x14ac:dyDescent="0.25">
      <c r="A39" s="39">
        <v>20131373237</v>
      </c>
      <c r="B39" s="40">
        <v>2016</v>
      </c>
      <c r="C39" s="41">
        <v>3</v>
      </c>
      <c r="D39" s="11">
        <v>4</v>
      </c>
      <c r="E39" s="14" t="str">
        <f t="shared" si="5"/>
        <v>Camioneta</v>
      </c>
      <c r="F39" s="65" t="str">
        <f t="shared" si="6"/>
        <v>PEREZ WILFREDO</v>
      </c>
      <c r="G39" s="15" t="s">
        <v>192</v>
      </c>
      <c r="H39" s="15" t="s">
        <v>90</v>
      </c>
      <c r="I39" s="14" t="str">
        <f>+VLOOKUP(M39,base,6,0)</f>
        <v>GASOHOL 97 PLUS</v>
      </c>
      <c r="J39" s="68">
        <f t="shared" si="7"/>
        <v>769</v>
      </c>
      <c r="K39" s="17">
        <f>+VLOOKUP(M39,base,3,0)</f>
        <v>412.52046999999993</v>
      </c>
      <c r="L39" s="43">
        <f>VLOOKUP(M39,Data2!$A$2:$B$106,2,0)</f>
        <v>42701</v>
      </c>
      <c r="M39" s="57" t="s">
        <v>21</v>
      </c>
      <c r="N39" s="16" t="s">
        <v>96</v>
      </c>
    </row>
    <row r="40" spans="1:14" ht="38.25" x14ac:dyDescent="0.25">
      <c r="A40" s="39">
        <v>20131373237</v>
      </c>
      <c r="B40" s="40">
        <v>2016</v>
      </c>
      <c r="C40" s="41">
        <v>3</v>
      </c>
      <c r="D40" s="11">
        <v>4</v>
      </c>
      <c r="E40" s="14" t="str">
        <f t="shared" si="5"/>
        <v>Camioneta</v>
      </c>
      <c r="F40" s="65" t="str">
        <f t="shared" si="6"/>
        <v>MENDOZA HENRY</v>
      </c>
      <c r="G40" s="15" t="s">
        <v>193</v>
      </c>
      <c r="H40" s="18" t="s">
        <v>74</v>
      </c>
      <c r="I40" s="14" t="str">
        <f>+VLOOKUP(M40,base,6,0)</f>
        <v>DB5 S-50 UV</v>
      </c>
      <c r="J40" s="68">
        <f t="shared" si="7"/>
        <v>1306</v>
      </c>
      <c r="K40" s="19">
        <f>+VLOOKUP(M40,base,3,0)</f>
        <v>441.5</v>
      </c>
      <c r="L40" s="43">
        <f>VLOOKUP(M40,Data2!$A$2:$B$106,2,0)</f>
        <v>42602</v>
      </c>
      <c r="M40" s="55" t="s">
        <v>55</v>
      </c>
      <c r="N40" s="16" t="s">
        <v>74</v>
      </c>
    </row>
    <row r="41" spans="1:14" ht="25.5" x14ac:dyDescent="0.25">
      <c r="A41" s="39">
        <v>20131373237</v>
      </c>
      <c r="B41" s="40">
        <v>2016</v>
      </c>
      <c r="C41" s="41">
        <v>3</v>
      </c>
      <c r="D41" s="11">
        <v>4</v>
      </c>
      <c r="E41" s="14" t="str">
        <f t="shared" si="5"/>
        <v>Camioneta</v>
      </c>
      <c r="F41" s="65" t="str">
        <f t="shared" si="6"/>
        <v>PAICO FIDEL</v>
      </c>
      <c r="G41" s="15">
        <v>0</v>
      </c>
      <c r="H41" s="15">
        <v>0</v>
      </c>
      <c r="I41" s="16" t="s">
        <v>1</v>
      </c>
      <c r="J41" s="73">
        <f t="shared" si="7"/>
        <v>2225</v>
      </c>
      <c r="K41" s="30">
        <f>+VLOOKUP(M41,base,3,0)-K42</f>
        <v>285.19829000000004</v>
      </c>
      <c r="L41" s="43">
        <f>VLOOKUP(M41,Data2!$A$2:$B$106,2,0)</f>
        <v>42649</v>
      </c>
      <c r="M41" s="55" t="s">
        <v>58</v>
      </c>
      <c r="N41" s="16" t="s">
        <v>313</v>
      </c>
    </row>
    <row r="42" spans="1:14" ht="25.5" x14ac:dyDescent="0.25">
      <c r="A42" s="39">
        <v>20131373237</v>
      </c>
      <c r="B42" s="40">
        <v>2016</v>
      </c>
      <c r="C42" s="41">
        <v>3</v>
      </c>
      <c r="D42" s="11">
        <v>4</v>
      </c>
      <c r="E42" s="14" t="str">
        <f t="shared" si="5"/>
        <v>Camioneta</v>
      </c>
      <c r="F42" s="65" t="str">
        <f t="shared" si="6"/>
        <v>PAICO FIDEL</v>
      </c>
      <c r="G42" s="15">
        <v>0</v>
      </c>
      <c r="H42" s="15">
        <v>0</v>
      </c>
      <c r="I42" s="16" t="s">
        <v>251</v>
      </c>
      <c r="J42" s="73">
        <f t="shared" si="7"/>
        <v>2225</v>
      </c>
      <c r="K42" s="30">
        <v>128.65280000000001</v>
      </c>
      <c r="L42" s="43">
        <f>VLOOKUP(M42,Data2!$A$2:$B$106,2,0)</f>
        <v>42649</v>
      </c>
      <c r="M42" s="55" t="s">
        <v>58</v>
      </c>
      <c r="N42" s="16" t="s">
        <v>313</v>
      </c>
    </row>
    <row r="43" spans="1:14" ht="30" customHeight="1" x14ac:dyDescent="0.25">
      <c r="A43" s="39">
        <v>20131373237</v>
      </c>
      <c r="B43" s="40">
        <v>2016</v>
      </c>
      <c r="C43" s="41">
        <v>3</v>
      </c>
      <c r="D43" s="11">
        <v>4</v>
      </c>
      <c r="E43" s="14" t="str">
        <f t="shared" si="5"/>
        <v>Camioneta</v>
      </c>
      <c r="F43" s="65" t="str">
        <f t="shared" si="6"/>
        <v>REYNOSO DANIEL</v>
      </c>
      <c r="G43" s="15">
        <v>0</v>
      </c>
      <c r="H43" s="15">
        <v>0</v>
      </c>
      <c r="I43" s="66" t="str">
        <f>+VLOOKUP(M43,base,6,0)</f>
        <v>DB5 S-50 UV</v>
      </c>
      <c r="J43" s="80">
        <f t="shared" si="7"/>
        <v>692</v>
      </c>
      <c r="K43" s="21">
        <f>+VLOOKUP(M43,base,3,0)</f>
        <v>230.78971000000001</v>
      </c>
      <c r="L43" s="43">
        <f>VLOOKUP(M43,Data2!$A$2:$B$106,2,0)</f>
        <v>42649</v>
      </c>
      <c r="M43" s="77" t="s">
        <v>120</v>
      </c>
      <c r="N43" s="16" t="s">
        <v>314</v>
      </c>
    </row>
    <row r="44" spans="1:14" ht="30" customHeight="1" x14ac:dyDescent="0.25">
      <c r="A44" s="39">
        <v>20131373237</v>
      </c>
      <c r="B44" s="40">
        <v>2016</v>
      </c>
      <c r="C44" s="41">
        <v>3</v>
      </c>
      <c r="D44" s="34">
        <v>4</v>
      </c>
      <c r="E44" s="14" t="str">
        <f t="shared" si="5"/>
        <v>Camioneta</v>
      </c>
      <c r="F44" s="65" t="str">
        <f t="shared" si="6"/>
        <v>MEJIA WILFREDO</v>
      </c>
      <c r="G44" s="15">
        <v>0</v>
      </c>
      <c r="H44" s="15">
        <v>0</v>
      </c>
      <c r="I44" s="63" t="str">
        <f>+VLOOKUP(M44,base,6,0)</f>
        <v>GASOHOL 97 PLUS</v>
      </c>
      <c r="J44" s="86">
        <f t="shared" si="7"/>
        <v>595</v>
      </c>
      <c r="K44" s="37">
        <f>+VLOOKUP(M44,base,3,0)</f>
        <v>398.58440000000002</v>
      </c>
      <c r="L44" s="43">
        <f>VLOOKUP(M44,Data2!$A$2:$B$106,2,0)</f>
        <v>42606</v>
      </c>
      <c r="M44" s="34" t="s">
        <v>111</v>
      </c>
      <c r="N44" s="54" t="s">
        <v>207</v>
      </c>
    </row>
    <row r="45" spans="1:14" ht="51" x14ac:dyDescent="0.25">
      <c r="A45" s="39">
        <v>20131373237</v>
      </c>
      <c r="B45" s="40">
        <v>2016</v>
      </c>
      <c r="C45" s="41">
        <v>3</v>
      </c>
      <c r="D45" s="11">
        <v>1</v>
      </c>
      <c r="E45" s="14" t="str">
        <f t="shared" si="5"/>
        <v>Autómovil</v>
      </c>
      <c r="F45" s="65" t="str">
        <f t="shared" si="6"/>
        <v>BARRETO EMILIO</v>
      </c>
      <c r="G45" s="15">
        <v>0</v>
      </c>
      <c r="H45" s="15">
        <v>0</v>
      </c>
      <c r="I45" s="66" t="s">
        <v>1</v>
      </c>
      <c r="J45" s="78">
        <f t="shared" si="7"/>
        <v>1285</v>
      </c>
      <c r="K45" s="31">
        <f>+VLOOKUP(M45,base,3,0)-K46</f>
        <v>0</v>
      </c>
      <c r="L45" s="43">
        <f>VLOOKUP(M45,Data2!$A$2:$B$106,2,0)</f>
        <v>42628</v>
      </c>
      <c r="M45" s="55" t="s">
        <v>121</v>
      </c>
      <c r="N45" s="22" t="s">
        <v>315</v>
      </c>
    </row>
    <row r="46" spans="1:14" ht="51" x14ac:dyDescent="0.25">
      <c r="A46" s="39">
        <v>20131373237</v>
      </c>
      <c r="B46" s="40">
        <v>2016</v>
      </c>
      <c r="C46" s="41">
        <v>3</v>
      </c>
      <c r="D46" s="11">
        <v>1</v>
      </c>
      <c r="E46" s="14" t="str">
        <f t="shared" si="5"/>
        <v>Autómovil</v>
      </c>
      <c r="F46" s="65" t="str">
        <f t="shared" si="6"/>
        <v>BARRETO EMILIO</v>
      </c>
      <c r="G46" s="15">
        <v>0</v>
      </c>
      <c r="H46" s="15">
        <v>0</v>
      </c>
      <c r="I46" s="66" t="s">
        <v>251</v>
      </c>
      <c r="J46" s="78">
        <f t="shared" si="7"/>
        <v>1285</v>
      </c>
      <c r="K46" s="31">
        <v>198.733</v>
      </c>
      <c r="L46" s="43">
        <f>VLOOKUP(M46,Data2!$A$2:$B$106,2,0)</f>
        <v>42628</v>
      </c>
      <c r="M46" s="55" t="s">
        <v>121</v>
      </c>
      <c r="N46" s="22" t="s">
        <v>315</v>
      </c>
    </row>
    <row r="47" spans="1:14" ht="30" customHeight="1" x14ac:dyDescent="0.25">
      <c r="A47" s="39">
        <v>20131373237</v>
      </c>
      <c r="B47" s="40">
        <v>2016</v>
      </c>
      <c r="C47" s="41">
        <v>3</v>
      </c>
      <c r="D47" s="11">
        <v>4</v>
      </c>
      <c r="E47" s="14" t="str">
        <f t="shared" si="5"/>
        <v>Camioneta</v>
      </c>
      <c r="F47" s="65" t="str">
        <f t="shared" si="6"/>
        <v>JAMANCA PEDRO</v>
      </c>
      <c r="G47" s="15">
        <v>0</v>
      </c>
      <c r="H47" s="15">
        <v>0</v>
      </c>
      <c r="I47" s="14" t="str">
        <f t="shared" ref="I47:I78" si="8">+VLOOKUP(M47,base,6,0)</f>
        <v>DB5 S-50 UV</v>
      </c>
      <c r="J47" s="72">
        <f t="shared" si="7"/>
        <v>1113</v>
      </c>
      <c r="K47" s="32">
        <f t="shared" ref="K47:K78" si="9">+VLOOKUP(M47,base,3,0)</f>
        <v>353.2</v>
      </c>
      <c r="L47" s="43">
        <f>VLOOKUP(M47,Data2!$A$2:$B$106,2,0)</f>
        <v>42708</v>
      </c>
      <c r="M47" s="57" t="s">
        <v>25</v>
      </c>
      <c r="N47" s="16" t="s">
        <v>74</v>
      </c>
    </row>
    <row r="48" spans="1:14" ht="30" customHeight="1" x14ac:dyDescent="0.25">
      <c r="A48" s="39">
        <v>20131373237</v>
      </c>
      <c r="B48" s="40">
        <v>2016</v>
      </c>
      <c r="C48" s="41">
        <v>3</v>
      </c>
      <c r="D48" s="11">
        <v>4</v>
      </c>
      <c r="E48" s="14" t="str">
        <f t="shared" si="5"/>
        <v>Camioneta</v>
      </c>
      <c r="F48" s="65" t="str">
        <f t="shared" si="6"/>
        <v>CAMPOS MOISES</v>
      </c>
      <c r="G48" s="15">
        <v>0</v>
      </c>
      <c r="H48" s="15">
        <v>0</v>
      </c>
      <c r="I48" s="14" t="str">
        <f t="shared" si="8"/>
        <v>DB5 S-50 UV</v>
      </c>
      <c r="J48" s="73">
        <f t="shared" si="7"/>
        <v>537</v>
      </c>
      <c r="K48" s="31">
        <f t="shared" si="9"/>
        <v>176.67063999999999</v>
      </c>
      <c r="L48" s="43">
        <f>VLOOKUP(M48,Data2!$A$2:$B$106,2,0)</f>
        <v>42708</v>
      </c>
      <c r="M48" s="57" t="s">
        <v>29</v>
      </c>
      <c r="N48" s="16" t="s">
        <v>74</v>
      </c>
    </row>
    <row r="49" spans="1:16" ht="25.5" x14ac:dyDescent="0.25">
      <c r="A49" s="39">
        <v>20131373237</v>
      </c>
      <c r="B49" s="40">
        <v>2016</v>
      </c>
      <c r="C49" s="41">
        <v>3</v>
      </c>
      <c r="D49" s="11">
        <v>4</v>
      </c>
      <c r="E49" s="14" t="str">
        <f t="shared" si="5"/>
        <v>Camioneta</v>
      </c>
      <c r="F49" s="65" t="str">
        <f t="shared" si="6"/>
        <v>ARQUINIGO JUAN</v>
      </c>
      <c r="G49" s="15">
        <v>0</v>
      </c>
      <c r="H49" s="15">
        <v>0</v>
      </c>
      <c r="I49" s="16" t="str">
        <f t="shared" si="8"/>
        <v>DB5 S-50 UV</v>
      </c>
      <c r="J49" s="76">
        <f t="shared" si="7"/>
        <v>1094</v>
      </c>
      <c r="K49" s="31">
        <f t="shared" si="9"/>
        <v>351.79602999999997</v>
      </c>
      <c r="L49" s="43">
        <f>VLOOKUP(M49,Data2!$A$2:$B$106,2,0)</f>
        <v>42649</v>
      </c>
      <c r="M49" s="55" t="s">
        <v>113</v>
      </c>
      <c r="N49" s="16" t="s">
        <v>316</v>
      </c>
    </row>
    <row r="50" spans="1:16" ht="25.5" x14ac:dyDescent="0.25">
      <c r="A50" s="39">
        <v>20131373237</v>
      </c>
      <c r="B50" s="40">
        <v>2016</v>
      </c>
      <c r="C50" s="41">
        <v>3</v>
      </c>
      <c r="D50" s="11">
        <v>4</v>
      </c>
      <c r="E50" s="14" t="str">
        <f t="shared" si="5"/>
        <v>Camioneta</v>
      </c>
      <c r="F50" s="65" t="str">
        <f t="shared" si="6"/>
        <v>NEGLI JULIO</v>
      </c>
      <c r="G50" s="15">
        <v>0</v>
      </c>
      <c r="H50" s="15">
        <v>0</v>
      </c>
      <c r="I50" s="16" t="str">
        <f t="shared" si="8"/>
        <v>GASOHOL 90 PLUS</v>
      </c>
      <c r="J50" s="76">
        <f t="shared" si="7"/>
        <v>2391</v>
      </c>
      <c r="K50" s="31">
        <f t="shared" si="9"/>
        <v>636.80210999999997</v>
      </c>
      <c r="L50" s="43">
        <f>VLOOKUP(M50,Data2!$A$2:$B$106,2,0)</f>
        <v>42588</v>
      </c>
      <c r="M50" s="55" t="s">
        <v>122</v>
      </c>
      <c r="N50" s="16" t="s">
        <v>317</v>
      </c>
    </row>
    <row r="51" spans="1:16" ht="25.5" x14ac:dyDescent="0.25">
      <c r="A51" s="39">
        <v>20131373237</v>
      </c>
      <c r="B51" s="40">
        <v>2016</v>
      </c>
      <c r="C51" s="41">
        <v>3</v>
      </c>
      <c r="D51" s="11">
        <v>4</v>
      </c>
      <c r="E51" s="14" t="str">
        <f t="shared" si="5"/>
        <v>Camioneta</v>
      </c>
      <c r="F51" s="65" t="str">
        <f t="shared" si="6"/>
        <v>CUETO RICARDO</v>
      </c>
      <c r="G51" s="15">
        <v>0</v>
      </c>
      <c r="H51" s="15">
        <v>0</v>
      </c>
      <c r="I51" s="16" t="str">
        <f t="shared" si="8"/>
        <v>DB5 S-50 UV</v>
      </c>
      <c r="J51" s="76">
        <f t="shared" si="7"/>
        <v>1291</v>
      </c>
      <c r="K51" s="31">
        <f t="shared" si="9"/>
        <v>390.96591000000001</v>
      </c>
      <c r="L51" s="43">
        <f>VLOOKUP(M51,Data2!$A$2:$B$106,2,0)</f>
        <v>42649</v>
      </c>
      <c r="M51" s="55" t="s">
        <v>49</v>
      </c>
      <c r="N51" s="16" t="s">
        <v>318</v>
      </c>
    </row>
    <row r="52" spans="1:16" ht="25.5" x14ac:dyDescent="0.25">
      <c r="A52" s="39">
        <v>20131373237</v>
      </c>
      <c r="B52" s="40">
        <v>2016</v>
      </c>
      <c r="C52" s="41">
        <v>3</v>
      </c>
      <c r="D52" s="11"/>
      <c r="E52" s="14" t="str">
        <f t="shared" si="5"/>
        <v>Autómovil</v>
      </c>
      <c r="F52" s="65" t="str">
        <f t="shared" si="6"/>
        <v>CANO RAUL</v>
      </c>
      <c r="G52" s="15"/>
      <c r="H52" s="15"/>
      <c r="I52" s="16" t="str">
        <f t="shared" si="8"/>
        <v>GASOHOL 90 PLUS</v>
      </c>
      <c r="J52" s="76">
        <f t="shared" si="7"/>
        <v>1177</v>
      </c>
      <c r="K52" s="31">
        <f t="shared" si="9"/>
        <v>376.43815999999998</v>
      </c>
      <c r="L52" s="43">
        <f>VLOOKUP(M52,Data2!$A$2:$B$106,2,0)</f>
        <v>42701</v>
      </c>
      <c r="M52" s="55" t="s">
        <v>98</v>
      </c>
      <c r="N52" s="16" t="s">
        <v>319</v>
      </c>
    </row>
    <row r="53" spans="1:16" ht="30" customHeight="1" x14ac:dyDescent="0.25">
      <c r="A53" s="39">
        <v>20131373237</v>
      </c>
      <c r="B53" s="40">
        <v>2016</v>
      </c>
      <c r="C53" s="41">
        <v>3</v>
      </c>
      <c r="D53" s="11">
        <v>4</v>
      </c>
      <c r="E53" s="14" t="str">
        <f t="shared" si="5"/>
        <v>Camioneta</v>
      </c>
      <c r="F53" s="65" t="str">
        <f t="shared" si="6"/>
        <v>PARRAGA DAVID</v>
      </c>
      <c r="G53" s="15">
        <v>0</v>
      </c>
      <c r="H53" s="15">
        <v>0</v>
      </c>
      <c r="I53" s="14" t="str">
        <f t="shared" si="8"/>
        <v>DB5 S-50 UV</v>
      </c>
      <c r="J53" s="73">
        <f t="shared" si="7"/>
        <v>1438</v>
      </c>
      <c r="K53" s="30">
        <f t="shared" si="9"/>
        <v>529.79999999999995</v>
      </c>
      <c r="L53" s="43">
        <f>VLOOKUP(M53,Data2!$A$2:$B$106,2,0)</f>
        <v>42783</v>
      </c>
      <c r="M53" s="55" t="s">
        <v>27</v>
      </c>
      <c r="N53" s="16" t="s">
        <v>96</v>
      </c>
    </row>
    <row r="54" spans="1:16" ht="30" customHeight="1" x14ac:dyDescent="0.25">
      <c r="A54" s="39">
        <v>20131373237</v>
      </c>
      <c r="B54" s="40">
        <v>2016</v>
      </c>
      <c r="C54" s="41">
        <v>3</v>
      </c>
      <c r="D54" s="11">
        <v>4</v>
      </c>
      <c r="E54" s="14" t="str">
        <f t="shared" si="5"/>
        <v>Camioneta</v>
      </c>
      <c r="F54" s="65" t="str">
        <f t="shared" si="6"/>
        <v>SIGUAS LUIS</v>
      </c>
      <c r="G54" s="15">
        <v>0</v>
      </c>
      <c r="H54" s="15">
        <v>0</v>
      </c>
      <c r="I54" s="14" t="str">
        <f t="shared" si="8"/>
        <v>DB5 S-50 UV</v>
      </c>
      <c r="J54" s="73">
        <f t="shared" si="7"/>
        <v>753</v>
      </c>
      <c r="K54" s="31">
        <f t="shared" si="9"/>
        <v>315.16036000000003</v>
      </c>
      <c r="L54" s="43">
        <f>VLOOKUP(M54,Data2!$A$2:$B$106,2,0)</f>
        <v>42649</v>
      </c>
      <c r="M54" s="55" t="s">
        <v>56</v>
      </c>
      <c r="N54" s="16" t="s">
        <v>96</v>
      </c>
    </row>
    <row r="55" spans="1:16" ht="25.5" x14ac:dyDescent="0.25">
      <c r="A55" s="39">
        <v>20131373237</v>
      </c>
      <c r="B55" s="40">
        <v>2016</v>
      </c>
      <c r="C55" s="41">
        <v>3</v>
      </c>
      <c r="D55" s="11">
        <v>4</v>
      </c>
      <c r="E55" s="14" t="str">
        <f t="shared" si="5"/>
        <v>Camioneta</v>
      </c>
      <c r="F55" s="65" t="str">
        <f t="shared" si="6"/>
        <v>ARANA JORGE</v>
      </c>
      <c r="G55" s="15">
        <v>0</v>
      </c>
      <c r="H55" s="15">
        <v>0</v>
      </c>
      <c r="I55" s="16" t="str">
        <f t="shared" si="8"/>
        <v>GASOHOL 97 PLUS</v>
      </c>
      <c r="J55" s="76">
        <f t="shared" si="7"/>
        <v>774</v>
      </c>
      <c r="K55" s="32">
        <f t="shared" si="9"/>
        <v>275.27440000000001</v>
      </c>
      <c r="L55" s="43">
        <f>VLOOKUP(M55,Data2!$A$2:$B$106,2,0)</f>
        <v>42824</v>
      </c>
      <c r="M55" s="55" t="s">
        <v>28</v>
      </c>
      <c r="N55" s="16" t="s">
        <v>320</v>
      </c>
    </row>
    <row r="56" spans="1:16" ht="25.5" x14ac:dyDescent="0.25">
      <c r="A56" s="87">
        <v>20131373237</v>
      </c>
      <c r="B56" s="88">
        <v>2016</v>
      </c>
      <c r="C56" s="41">
        <v>3</v>
      </c>
      <c r="D56" s="11">
        <v>1</v>
      </c>
      <c r="E56" s="14" t="str">
        <f t="shared" si="5"/>
        <v>Camioneta</v>
      </c>
      <c r="F56" s="65" t="str">
        <f t="shared" si="6"/>
        <v>VILLALOBOS CARLOS</v>
      </c>
      <c r="G56" s="15" t="s">
        <v>194</v>
      </c>
      <c r="H56" s="15" t="s">
        <v>179</v>
      </c>
      <c r="I56" s="14" t="str">
        <f t="shared" si="8"/>
        <v>DB5 S-50 UV</v>
      </c>
      <c r="J56" s="81">
        <f t="shared" si="7"/>
        <v>5916</v>
      </c>
      <c r="K56" s="17">
        <f t="shared" si="9"/>
        <v>553.58801999999991</v>
      </c>
      <c r="L56" s="43">
        <f>VLOOKUP(M56,Data2!$A$2:$B$106,2,0)</f>
        <v>42802</v>
      </c>
      <c r="M56" s="55" t="s">
        <v>40</v>
      </c>
      <c r="N56" s="16" t="s">
        <v>321</v>
      </c>
    </row>
    <row r="57" spans="1:16" ht="38.25" x14ac:dyDescent="0.25">
      <c r="A57" s="39">
        <v>20131373237</v>
      </c>
      <c r="B57" s="40">
        <v>2016</v>
      </c>
      <c r="C57" s="41">
        <v>3</v>
      </c>
      <c r="D57" s="11">
        <v>1</v>
      </c>
      <c r="E57" s="14" t="str">
        <f t="shared" si="5"/>
        <v>Camioneta</v>
      </c>
      <c r="F57" s="65" t="str">
        <f t="shared" si="6"/>
        <v>MONTEMAYOR GUSTAVO</v>
      </c>
      <c r="G57" s="15" t="s">
        <v>195</v>
      </c>
      <c r="H57" s="15" t="s">
        <v>91</v>
      </c>
      <c r="I57" s="16" t="str">
        <f t="shared" si="8"/>
        <v>DB5 S-50 UV</v>
      </c>
      <c r="J57" s="68">
        <f t="shared" si="7"/>
        <v>1455</v>
      </c>
      <c r="K57" s="17">
        <f t="shared" si="9"/>
        <v>464.03416000000004</v>
      </c>
      <c r="L57" s="43">
        <f>VLOOKUP(M57,Data2!$A$2:$B$106,2,0)</f>
        <v>42806</v>
      </c>
      <c r="M57" s="55" t="s">
        <v>41</v>
      </c>
      <c r="N57" s="16" t="s">
        <v>322</v>
      </c>
    </row>
    <row r="58" spans="1:16" ht="38.25" x14ac:dyDescent="0.25">
      <c r="A58" s="39">
        <v>20131373237</v>
      </c>
      <c r="B58" s="40">
        <v>2016</v>
      </c>
      <c r="C58" s="41">
        <v>3</v>
      </c>
      <c r="D58" s="11">
        <v>1</v>
      </c>
      <c r="E58" s="14" t="str">
        <f t="shared" si="5"/>
        <v>Camioneta</v>
      </c>
      <c r="F58" s="65" t="str">
        <f t="shared" si="6"/>
        <v>GARCIA MIGUEL</v>
      </c>
      <c r="G58" s="15" t="s">
        <v>196</v>
      </c>
      <c r="H58" s="15" t="s">
        <v>92</v>
      </c>
      <c r="I58" s="16" t="str">
        <f t="shared" si="8"/>
        <v>DB5 S-50 UV</v>
      </c>
      <c r="J58" s="81">
        <f t="shared" si="7"/>
        <v>1918</v>
      </c>
      <c r="K58" s="17">
        <f t="shared" si="9"/>
        <v>609.86161000000004</v>
      </c>
      <c r="L58" s="43">
        <f>VLOOKUP(M58,Data2!$A$2:$B$106,2,0)</f>
        <v>42816</v>
      </c>
      <c r="M58" s="55" t="s">
        <v>17</v>
      </c>
      <c r="N58" s="16" t="s">
        <v>323</v>
      </c>
    </row>
    <row r="59" spans="1:16" s="1" customFormat="1" ht="25.5" x14ac:dyDescent="0.25">
      <c r="A59" s="39">
        <v>20131373237</v>
      </c>
      <c r="B59" s="40">
        <v>2016</v>
      </c>
      <c r="C59" s="41">
        <v>3</v>
      </c>
      <c r="D59" s="11">
        <v>4</v>
      </c>
      <c r="E59" s="14" t="str">
        <f t="shared" si="5"/>
        <v>Autómovil</v>
      </c>
      <c r="F59" s="65" t="str">
        <f t="shared" si="6"/>
        <v>BUENO JUAN</v>
      </c>
      <c r="G59" s="15">
        <v>0</v>
      </c>
      <c r="H59" s="15">
        <v>0</v>
      </c>
      <c r="I59" s="66" t="str">
        <f t="shared" si="8"/>
        <v>GLP</v>
      </c>
      <c r="J59" s="80">
        <f t="shared" si="7"/>
        <v>1228</v>
      </c>
      <c r="K59" s="21">
        <f t="shared" si="9"/>
        <v>303.67750000000001</v>
      </c>
      <c r="L59" s="43">
        <f>VLOOKUP(M59,Data2!$A$2:$B$106,2,0)</f>
        <v>42518</v>
      </c>
      <c r="M59" s="77" t="s">
        <v>71</v>
      </c>
      <c r="N59" s="16" t="s">
        <v>324</v>
      </c>
      <c r="O59" s="29"/>
      <c r="P59" s="2"/>
    </row>
    <row r="60" spans="1:16" s="1" customFormat="1" ht="51" x14ac:dyDescent="0.25">
      <c r="A60" s="39">
        <v>20131373237</v>
      </c>
      <c r="B60" s="40">
        <v>2016</v>
      </c>
      <c r="C60" s="41">
        <v>3</v>
      </c>
      <c r="D60" s="11">
        <v>4</v>
      </c>
      <c r="E60" s="14" t="str">
        <f t="shared" si="5"/>
        <v>Autómovil</v>
      </c>
      <c r="F60" s="65" t="str">
        <f t="shared" si="6"/>
        <v>NEGLI JULIO</v>
      </c>
      <c r="G60" s="15"/>
      <c r="H60" s="15"/>
      <c r="I60" s="66" t="str">
        <f t="shared" si="8"/>
        <v>GLP</v>
      </c>
      <c r="J60" s="80">
        <f t="shared" si="7"/>
        <v>1569</v>
      </c>
      <c r="K60" s="21">
        <f t="shared" si="9"/>
        <v>330.25372000000004</v>
      </c>
      <c r="L60" s="43">
        <f>VLOOKUP(M60,Data2!$A$2:$B$106,2,0)</f>
        <v>42518</v>
      </c>
      <c r="M60" s="77" t="s">
        <v>72</v>
      </c>
      <c r="N60" s="16" t="s">
        <v>325</v>
      </c>
      <c r="O60" s="29"/>
      <c r="P60" s="2"/>
    </row>
    <row r="61" spans="1:16" s="1" customFormat="1" ht="30" customHeight="1" x14ac:dyDescent="0.25">
      <c r="A61" s="39">
        <v>20131373237</v>
      </c>
      <c r="B61" s="40">
        <v>2016</v>
      </c>
      <c r="C61" s="41">
        <v>3</v>
      </c>
      <c r="D61" s="11">
        <v>4</v>
      </c>
      <c r="E61" s="14" t="str">
        <f t="shared" si="5"/>
        <v>Autómovil</v>
      </c>
      <c r="F61" s="65" t="str">
        <f t="shared" si="6"/>
        <v>LAÑAS JUAN</v>
      </c>
      <c r="G61" s="15">
        <v>0</v>
      </c>
      <c r="H61" s="15">
        <v>0</v>
      </c>
      <c r="I61" s="66" t="str">
        <f t="shared" si="8"/>
        <v>GLP</v>
      </c>
      <c r="J61" s="80">
        <f t="shared" si="7"/>
        <v>146</v>
      </c>
      <c r="K61" s="21">
        <f t="shared" si="9"/>
        <v>40.200000000000003</v>
      </c>
      <c r="L61" s="43">
        <f>VLOOKUP(M61,Data2!$A$2:$B$106,2,0)</f>
        <v>42518</v>
      </c>
      <c r="M61" s="77" t="s">
        <v>123</v>
      </c>
      <c r="N61" s="16" t="s">
        <v>224</v>
      </c>
      <c r="O61" s="29"/>
      <c r="P61" s="2"/>
    </row>
    <row r="62" spans="1:16" s="1" customFormat="1" ht="38.25" x14ac:dyDescent="0.25">
      <c r="A62" s="39">
        <v>20131373237</v>
      </c>
      <c r="B62" s="40">
        <v>2016</v>
      </c>
      <c r="C62" s="41">
        <v>3</v>
      </c>
      <c r="D62" s="11">
        <v>3</v>
      </c>
      <c r="E62" s="14" t="str">
        <f t="shared" si="5"/>
        <v>Autómovil</v>
      </c>
      <c r="F62" s="65" t="str">
        <f t="shared" si="6"/>
        <v>CASANOVA JAIME</v>
      </c>
      <c r="G62" s="15">
        <v>0</v>
      </c>
      <c r="H62" s="15">
        <v>0</v>
      </c>
      <c r="I62" s="66" t="str">
        <f t="shared" si="8"/>
        <v>GASOHOL 90 PLUS</v>
      </c>
      <c r="J62" s="68">
        <f t="shared" si="7"/>
        <v>1086.3092843233501</v>
      </c>
      <c r="K62" s="17">
        <f t="shared" si="9"/>
        <v>589.03507999999999</v>
      </c>
      <c r="L62" s="43">
        <f>VLOOKUP(M62,Data2!$A$2:$B$106,2,0)</f>
        <v>42518</v>
      </c>
      <c r="M62" s="55" t="s">
        <v>99</v>
      </c>
      <c r="N62" s="16" t="s">
        <v>326</v>
      </c>
      <c r="O62" s="29"/>
      <c r="P62" s="2"/>
    </row>
    <row r="63" spans="1:16" ht="38.25" x14ac:dyDescent="0.25">
      <c r="A63" s="39">
        <v>20131373237</v>
      </c>
      <c r="B63" s="40">
        <v>2016</v>
      </c>
      <c r="C63" s="41">
        <v>3</v>
      </c>
      <c r="D63" s="11">
        <v>1</v>
      </c>
      <c r="E63" s="14" t="str">
        <f t="shared" si="5"/>
        <v>Autómovil</v>
      </c>
      <c r="F63" s="65" t="str">
        <f t="shared" si="6"/>
        <v>JULCA PETTER</v>
      </c>
      <c r="G63" s="15" t="s">
        <v>197</v>
      </c>
      <c r="H63" s="15" t="s">
        <v>166</v>
      </c>
      <c r="I63" s="16" t="str">
        <f t="shared" si="8"/>
        <v>GASOHOL 97 PLUS</v>
      </c>
      <c r="J63" s="68">
        <f t="shared" si="7"/>
        <v>468.32000257495531</v>
      </c>
      <c r="K63" s="17">
        <f t="shared" si="9"/>
        <v>297.19805000000002</v>
      </c>
      <c r="L63" s="43">
        <f>VLOOKUP(M63,Data2!$A$2:$B$106,2,0)</f>
        <v>42518</v>
      </c>
      <c r="M63" s="55" t="s">
        <v>11</v>
      </c>
      <c r="N63" s="16" t="s">
        <v>327</v>
      </c>
    </row>
    <row r="64" spans="1:16" ht="30" customHeight="1" x14ac:dyDescent="0.25">
      <c r="A64" s="39">
        <v>20131373237</v>
      </c>
      <c r="B64" s="40">
        <v>2016</v>
      </c>
      <c r="C64" s="41">
        <v>3</v>
      </c>
      <c r="D64" s="11">
        <v>4</v>
      </c>
      <c r="E64" s="14" t="str">
        <f t="shared" si="5"/>
        <v>Camioneta</v>
      </c>
      <c r="F64" s="65" t="str">
        <f t="shared" si="6"/>
        <v>CONDORI EDWIN</v>
      </c>
      <c r="G64" s="15">
        <v>0</v>
      </c>
      <c r="H64" s="15">
        <v>0</v>
      </c>
      <c r="I64" s="14" t="str">
        <f t="shared" si="8"/>
        <v>DB5 S-50 UV</v>
      </c>
      <c r="J64" s="68">
        <f t="shared" si="7"/>
        <v>987</v>
      </c>
      <c r="K64" s="19">
        <f t="shared" si="9"/>
        <v>542.60349999999994</v>
      </c>
      <c r="L64" s="43">
        <f>VLOOKUP(M64,Data2!$A$2:$B$106,2,0)</f>
        <v>42739</v>
      </c>
      <c r="M64" s="55" t="s">
        <v>39</v>
      </c>
      <c r="N64" s="16" t="s">
        <v>97</v>
      </c>
    </row>
    <row r="65" spans="1:15" ht="30" customHeight="1" x14ac:dyDescent="0.25">
      <c r="A65" s="39">
        <v>20131373237</v>
      </c>
      <c r="B65" s="40">
        <v>2016</v>
      </c>
      <c r="C65" s="41">
        <v>3</v>
      </c>
      <c r="D65" s="11">
        <v>4</v>
      </c>
      <c r="E65" s="14" t="str">
        <f t="shared" si="5"/>
        <v>Camioneta</v>
      </c>
      <c r="F65" s="65" t="str">
        <f t="shared" si="6"/>
        <v>ESTRADA ANGEL</v>
      </c>
      <c r="G65" s="15">
        <v>0</v>
      </c>
      <c r="H65" s="15">
        <v>0</v>
      </c>
      <c r="I65" s="14" t="str">
        <f t="shared" si="8"/>
        <v>DB5 S-50 UV</v>
      </c>
      <c r="J65" s="68">
        <f t="shared" si="7"/>
        <v>1039</v>
      </c>
      <c r="K65" s="17">
        <f t="shared" si="9"/>
        <v>569.00520000000006</v>
      </c>
      <c r="L65" s="43">
        <f>VLOOKUP(M65,Data2!$A$2:$B$106,2,0)</f>
        <v>42739</v>
      </c>
      <c r="M65" s="55" t="s">
        <v>31</v>
      </c>
      <c r="N65" s="16" t="s">
        <v>328</v>
      </c>
    </row>
    <row r="66" spans="1:15" ht="30" customHeight="1" x14ac:dyDescent="0.25">
      <c r="A66" s="39">
        <v>20131373237</v>
      </c>
      <c r="B66" s="40">
        <v>2016</v>
      </c>
      <c r="C66" s="41">
        <v>3</v>
      </c>
      <c r="D66" s="11">
        <v>4</v>
      </c>
      <c r="E66" s="14" t="str">
        <f t="shared" si="5"/>
        <v>Camioneta</v>
      </c>
      <c r="F66" s="65" t="str">
        <f t="shared" si="6"/>
        <v>NIGRO PEPE</v>
      </c>
      <c r="G66" s="15">
        <v>0</v>
      </c>
      <c r="H66" s="15">
        <v>0</v>
      </c>
      <c r="I66" s="14" t="str">
        <f t="shared" si="8"/>
        <v>DB5 S-50 UV</v>
      </c>
      <c r="J66" s="68">
        <f t="shared" si="7"/>
        <v>1392</v>
      </c>
      <c r="K66" s="19">
        <f t="shared" si="9"/>
        <v>605.72034000000008</v>
      </c>
      <c r="L66" s="43">
        <f>VLOOKUP(M66,Data2!$A$2:$B$106,2,0)</f>
        <v>42749</v>
      </c>
      <c r="M66" s="55" t="s">
        <v>20</v>
      </c>
      <c r="N66" s="16" t="s">
        <v>329</v>
      </c>
    </row>
    <row r="67" spans="1:15" ht="30" customHeight="1" x14ac:dyDescent="0.25">
      <c r="A67" s="39">
        <v>20131373237</v>
      </c>
      <c r="B67" s="40">
        <v>2016</v>
      </c>
      <c r="C67" s="41">
        <v>3</v>
      </c>
      <c r="D67" s="11">
        <v>4</v>
      </c>
      <c r="E67" s="14" t="str">
        <f t="shared" ref="E67:E98" si="10">+VLOOKUP(M67,CLASE,2,0)</f>
        <v>Camioneta</v>
      </c>
      <c r="F67" s="65" t="str">
        <f t="shared" ref="F67:F98" si="11">+VLOOKUP(M67,base,4,0)</f>
        <v>ALVARADO RICARDO</v>
      </c>
      <c r="G67" s="15">
        <v>0</v>
      </c>
      <c r="H67" s="15">
        <v>0</v>
      </c>
      <c r="I67" s="16" t="str">
        <f t="shared" si="8"/>
        <v>DB5 S-50 UV</v>
      </c>
      <c r="J67" s="68">
        <f t="shared" ref="J67:J100" si="12">+VLOOKUP(M67,base,2,0)</f>
        <v>3740</v>
      </c>
      <c r="K67" s="17">
        <f t="shared" si="9"/>
        <v>436.75829000000004</v>
      </c>
      <c r="L67" s="43">
        <f>VLOOKUP(M67,Data2!$A$2:$B$106,2,0)</f>
        <v>42749</v>
      </c>
      <c r="M67" s="55" t="s">
        <v>45</v>
      </c>
      <c r="N67" s="16" t="s">
        <v>330</v>
      </c>
      <c r="O67" s="27"/>
    </row>
    <row r="68" spans="1:15" ht="51" x14ac:dyDescent="0.25">
      <c r="A68" s="39">
        <v>20131373237</v>
      </c>
      <c r="B68" s="40">
        <v>2016</v>
      </c>
      <c r="C68" s="41">
        <v>3</v>
      </c>
      <c r="D68" s="11">
        <v>4</v>
      </c>
      <c r="E68" s="14" t="str">
        <f t="shared" si="10"/>
        <v>Camioneta</v>
      </c>
      <c r="F68" s="65" t="str">
        <f t="shared" si="11"/>
        <v>CASANOVA ROLANDO</v>
      </c>
      <c r="G68" s="15">
        <v>0</v>
      </c>
      <c r="H68" s="15">
        <v>0</v>
      </c>
      <c r="I68" s="16" t="str">
        <f t="shared" si="8"/>
        <v>DB5 S-50 UV</v>
      </c>
      <c r="J68" s="81">
        <f t="shared" si="12"/>
        <v>3003</v>
      </c>
      <c r="K68" s="17">
        <f t="shared" si="9"/>
        <v>807.59180000000003</v>
      </c>
      <c r="L68" s="43">
        <f>VLOOKUP(M68,Data2!$A$2:$B$106,2,0)</f>
        <v>42739</v>
      </c>
      <c r="M68" s="55" t="s">
        <v>64</v>
      </c>
      <c r="N68" s="16" t="s">
        <v>331</v>
      </c>
    </row>
    <row r="69" spans="1:15" ht="30" customHeight="1" x14ac:dyDescent="0.25">
      <c r="A69" s="39">
        <v>20131373237</v>
      </c>
      <c r="B69" s="40">
        <v>2016</v>
      </c>
      <c r="C69" s="41">
        <v>3</v>
      </c>
      <c r="D69" s="11">
        <v>4</v>
      </c>
      <c r="E69" s="14" t="str">
        <f t="shared" si="10"/>
        <v>Camioneta</v>
      </c>
      <c r="F69" s="65" t="str">
        <f t="shared" si="11"/>
        <v>ARANA JORGE</v>
      </c>
      <c r="G69" s="15">
        <v>0</v>
      </c>
      <c r="H69" s="15">
        <v>0</v>
      </c>
      <c r="I69" s="16" t="str">
        <f t="shared" si="8"/>
        <v>DB5 S-50 UV</v>
      </c>
      <c r="J69" s="68">
        <f t="shared" si="12"/>
        <v>1351</v>
      </c>
      <c r="K69" s="19">
        <f t="shared" si="9"/>
        <v>406.93937999999997</v>
      </c>
      <c r="L69" s="43">
        <f>VLOOKUP(M69,Data2!$A$2:$B$106,2,0)</f>
        <v>42739</v>
      </c>
      <c r="M69" s="55" t="s">
        <v>48</v>
      </c>
      <c r="N69" s="16" t="s">
        <v>332</v>
      </c>
    </row>
    <row r="70" spans="1:15" ht="25.5" x14ac:dyDescent="0.25">
      <c r="A70" s="39">
        <v>20131373237</v>
      </c>
      <c r="B70" s="40">
        <v>2016</v>
      </c>
      <c r="C70" s="41">
        <v>3</v>
      </c>
      <c r="D70" s="11">
        <v>3</v>
      </c>
      <c r="E70" s="14" t="str">
        <f t="shared" si="10"/>
        <v>Camioneta</v>
      </c>
      <c r="F70" s="65" t="str">
        <f t="shared" si="11"/>
        <v>ESPINOZA LUCIO</v>
      </c>
      <c r="G70" s="15">
        <v>0</v>
      </c>
      <c r="H70" s="15">
        <v>0</v>
      </c>
      <c r="I70" s="16" t="str">
        <f t="shared" si="8"/>
        <v>DB5 S-50 UV</v>
      </c>
      <c r="J70" s="81">
        <f t="shared" si="12"/>
        <v>1554</v>
      </c>
      <c r="K70" s="17">
        <f t="shared" si="9"/>
        <v>539.37171999999998</v>
      </c>
      <c r="L70" s="43">
        <f>VLOOKUP(M70,Data2!$A$2:$B$106,2,0)</f>
        <v>42749</v>
      </c>
      <c r="M70" s="55" t="s">
        <v>44</v>
      </c>
      <c r="N70" s="16" t="s">
        <v>333</v>
      </c>
    </row>
    <row r="71" spans="1:15" ht="25.5" x14ac:dyDescent="0.25">
      <c r="A71" s="39">
        <v>20131373237</v>
      </c>
      <c r="B71" s="40">
        <v>2016</v>
      </c>
      <c r="C71" s="41">
        <v>3</v>
      </c>
      <c r="D71" s="11">
        <v>3</v>
      </c>
      <c r="E71" s="14" t="str">
        <f t="shared" si="10"/>
        <v>Camioneta</v>
      </c>
      <c r="F71" s="65" t="str">
        <f t="shared" si="11"/>
        <v>ELERA JUAN CARLOS</v>
      </c>
      <c r="G71" s="15" t="s">
        <v>198</v>
      </c>
      <c r="H71" s="15" t="s">
        <v>163</v>
      </c>
      <c r="I71" s="16" t="str">
        <f t="shared" si="8"/>
        <v>DB5 S-50 UV</v>
      </c>
      <c r="J71" s="81">
        <f t="shared" si="12"/>
        <v>2324</v>
      </c>
      <c r="K71" s="17">
        <f t="shared" si="9"/>
        <v>706.36468000000013</v>
      </c>
      <c r="L71" s="43">
        <f>VLOOKUP(M71,Data2!$A$2:$B$106,2,0)</f>
        <v>42749</v>
      </c>
      <c r="M71" s="55" t="s">
        <v>32</v>
      </c>
      <c r="N71" s="16" t="s">
        <v>208</v>
      </c>
    </row>
    <row r="72" spans="1:15" ht="63.75" x14ac:dyDescent="0.25">
      <c r="A72" s="39">
        <v>20131373237</v>
      </c>
      <c r="B72" s="40">
        <v>2016</v>
      </c>
      <c r="C72" s="41">
        <v>3</v>
      </c>
      <c r="D72" s="11">
        <v>3</v>
      </c>
      <c r="E72" s="14" t="str">
        <f t="shared" si="10"/>
        <v>Camioneta</v>
      </c>
      <c r="F72" s="65" t="str">
        <f t="shared" si="11"/>
        <v>GARCIA AQUILINO</v>
      </c>
      <c r="G72" s="15">
        <v>0</v>
      </c>
      <c r="H72" s="15">
        <v>0</v>
      </c>
      <c r="I72" s="16" t="str">
        <f t="shared" si="8"/>
        <v>DB5 S-50 UV</v>
      </c>
      <c r="J72" s="81">
        <f t="shared" si="12"/>
        <v>3000</v>
      </c>
      <c r="K72" s="17">
        <f t="shared" si="9"/>
        <v>831.68004000000008</v>
      </c>
      <c r="L72" s="43">
        <f>VLOOKUP(M72,Data2!$A$2:$B$106,2,0)</f>
        <v>42749</v>
      </c>
      <c r="M72" s="55" t="s">
        <v>10</v>
      </c>
      <c r="N72" s="16" t="s">
        <v>334</v>
      </c>
    </row>
    <row r="73" spans="1:15" ht="30" customHeight="1" x14ac:dyDescent="0.25">
      <c r="A73" s="39">
        <v>20131373237</v>
      </c>
      <c r="B73" s="40">
        <v>2016</v>
      </c>
      <c r="C73" s="41">
        <v>3</v>
      </c>
      <c r="D73" s="11">
        <v>1</v>
      </c>
      <c r="E73" s="14" t="str">
        <f t="shared" si="10"/>
        <v>Camioneta</v>
      </c>
      <c r="F73" s="65" t="str">
        <f t="shared" si="11"/>
        <v>INGARUCA FELIX</v>
      </c>
      <c r="G73" s="15">
        <v>0</v>
      </c>
      <c r="H73" s="15">
        <v>0</v>
      </c>
      <c r="I73" s="16" t="str">
        <f t="shared" si="8"/>
        <v>DB5 S-50 UV</v>
      </c>
      <c r="J73" s="81">
        <f t="shared" si="12"/>
        <v>1145</v>
      </c>
      <c r="K73" s="17">
        <f t="shared" si="9"/>
        <v>388.82022000000001</v>
      </c>
      <c r="L73" s="43">
        <f>VLOOKUP(M73,Data2!$A$2:$B$106,2,0)</f>
        <v>42749</v>
      </c>
      <c r="M73" s="55" t="s">
        <v>7</v>
      </c>
      <c r="N73" s="16" t="s">
        <v>224</v>
      </c>
    </row>
    <row r="74" spans="1:15" ht="30" customHeight="1" x14ac:dyDescent="0.25">
      <c r="A74" s="39">
        <v>20131373237</v>
      </c>
      <c r="B74" s="40">
        <v>2016</v>
      </c>
      <c r="C74" s="41">
        <v>3</v>
      </c>
      <c r="D74" s="11">
        <v>4</v>
      </c>
      <c r="E74" s="14" t="str">
        <f t="shared" si="10"/>
        <v>Camioneta</v>
      </c>
      <c r="F74" s="65" t="str">
        <f t="shared" si="11"/>
        <v>VEGA JUAN</v>
      </c>
      <c r="G74" s="15">
        <v>0</v>
      </c>
      <c r="H74" s="15">
        <v>0</v>
      </c>
      <c r="I74" s="14" t="str">
        <f t="shared" si="8"/>
        <v>DB5 S-50 UV</v>
      </c>
      <c r="J74" s="68">
        <f t="shared" si="12"/>
        <v>1471</v>
      </c>
      <c r="K74" s="19">
        <f t="shared" si="9"/>
        <v>467.49552</v>
      </c>
      <c r="L74" s="43">
        <f>VLOOKUP(M74,Data2!$A$2:$B$106,2,0)</f>
        <v>42749</v>
      </c>
      <c r="M74" s="55" t="s">
        <v>36</v>
      </c>
      <c r="N74" s="16" t="s">
        <v>97</v>
      </c>
    </row>
    <row r="75" spans="1:15" ht="30" customHeight="1" x14ac:dyDescent="0.25">
      <c r="A75" s="39">
        <v>20131373237</v>
      </c>
      <c r="B75" s="40">
        <v>2016</v>
      </c>
      <c r="C75" s="41">
        <v>3</v>
      </c>
      <c r="D75" s="11">
        <v>4</v>
      </c>
      <c r="E75" s="14" t="str">
        <f t="shared" si="10"/>
        <v>Camioneta</v>
      </c>
      <c r="F75" s="65" t="str">
        <f t="shared" si="11"/>
        <v>BELSUZARRI MARCIAL</v>
      </c>
      <c r="G75" s="15">
        <v>0</v>
      </c>
      <c r="H75" s="15">
        <v>0</v>
      </c>
      <c r="I75" s="16" t="str">
        <f t="shared" si="8"/>
        <v>DB5 S-50 UV</v>
      </c>
      <c r="J75" s="68">
        <f t="shared" si="12"/>
        <v>1645</v>
      </c>
      <c r="K75" s="70">
        <f t="shared" si="9"/>
        <v>272.47614000000004</v>
      </c>
      <c r="L75" s="43">
        <f>VLOOKUP(M75,Data2!$A$2:$B$106,2,0)</f>
        <v>42749</v>
      </c>
      <c r="M75" s="55" t="s">
        <v>53</v>
      </c>
      <c r="N75" s="16" t="s">
        <v>73</v>
      </c>
    </row>
    <row r="76" spans="1:15" ht="38.25" x14ac:dyDescent="0.25">
      <c r="A76" s="39">
        <v>20131373237</v>
      </c>
      <c r="B76" s="40">
        <v>2016</v>
      </c>
      <c r="C76" s="41">
        <v>3</v>
      </c>
      <c r="D76" s="11">
        <v>3</v>
      </c>
      <c r="E76" s="35" t="str">
        <f t="shared" si="10"/>
        <v>Camioneta</v>
      </c>
      <c r="F76" s="65" t="str">
        <f t="shared" si="11"/>
        <v>CABRERA JACINTO</v>
      </c>
      <c r="G76" s="15" t="s">
        <v>199</v>
      </c>
      <c r="H76" s="15" t="s">
        <v>94</v>
      </c>
      <c r="I76" s="22" t="str">
        <f t="shared" si="8"/>
        <v>GASOHOL 97 PLUS</v>
      </c>
      <c r="J76" s="82">
        <f t="shared" si="12"/>
        <v>1158</v>
      </c>
      <c r="K76" s="89">
        <f t="shared" si="9"/>
        <v>759.08309000000008</v>
      </c>
      <c r="L76" s="43">
        <f>VLOOKUP(M76,Data2!$A$2:$B$106,2,0)</f>
        <v>42780</v>
      </c>
      <c r="M76" s="55" t="s">
        <v>51</v>
      </c>
      <c r="N76" s="16" t="s">
        <v>335</v>
      </c>
    </row>
    <row r="77" spans="1:15" ht="51" x14ac:dyDescent="0.25">
      <c r="A77" s="39">
        <v>20131373237</v>
      </c>
      <c r="B77" s="40">
        <v>2016</v>
      </c>
      <c r="C77" s="41">
        <v>3</v>
      </c>
      <c r="D77" s="11">
        <v>4</v>
      </c>
      <c r="E77" s="14" t="str">
        <f t="shared" si="10"/>
        <v>Camioneta</v>
      </c>
      <c r="F77" s="65" t="str">
        <f t="shared" si="11"/>
        <v>ALVARADO RICARDO</v>
      </c>
      <c r="G77" s="15" t="s">
        <v>200</v>
      </c>
      <c r="H77" s="15" t="s">
        <v>164</v>
      </c>
      <c r="I77" s="14" t="str">
        <f t="shared" si="8"/>
        <v>DB5 S-50 UV</v>
      </c>
      <c r="J77" s="68">
        <f t="shared" si="12"/>
        <v>621</v>
      </c>
      <c r="K77" s="17">
        <f t="shared" si="9"/>
        <v>263.04570000000001</v>
      </c>
      <c r="L77" s="43">
        <f>VLOOKUP(M77,Data2!$A$2:$B$106,2,0)</f>
        <v>42793</v>
      </c>
      <c r="M77" s="55" t="s">
        <v>8</v>
      </c>
      <c r="N77" s="16" t="s">
        <v>330</v>
      </c>
    </row>
    <row r="78" spans="1:15" ht="25.5" x14ac:dyDescent="0.25">
      <c r="A78" s="39">
        <v>20131373237</v>
      </c>
      <c r="B78" s="40">
        <v>2016</v>
      </c>
      <c r="C78" s="41">
        <v>3</v>
      </c>
      <c r="D78" s="11">
        <v>3</v>
      </c>
      <c r="E78" s="14" t="str">
        <f t="shared" si="10"/>
        <v>Camioneta</v>
      </c>
      <c r="F78" s="65" t="str">
        <f t="shared" si="11"/>
        <v>CASANOVA JAIME</v>
      </c>
      <c r="G78" s="15">
        <v>0</v>
      </c>
      <c r="H78" s="15">
        <v>0</v>
      </c>
      <c r="I78" s="63" t="str">
        <f t="shared" si="8"/>
        <v>DB5 S-50 UV</v>
      </c>
      <c r="J78" s="68">
        <f t="shared" si="12"/>
        <v>1792</v>
      </c>
      <c r="K78" s="19">
        <f t="shared" si="9"/>
        <v>595.64530999999999</v>
      </c>
      <c r="L78" s="43">
        <f>VLOOKUP(M78,Data2!$A$2:$B$106,2,0)</f>
        <v>42695</v>
      </c>
      <c r="M78" s="55" t="s">
        <v>62</v>
      </c>
      <c r="N78" s="13" t="s">
        <v>336</v>
      </c>
    </row>
    <row r="79" spans="1:15" ht="38.25" x14ac:dyDescent="0.25">
      <c r="A79" s="39">
        <v>20131373237</v>
      </c>
      <c r="B79" s="40">
        <v>2016</v>
      </c>
      <c r="C79" s="41">
        <v>3</v>
      </c>
      <c r="D79" s="11">
        <v>3</v>
      </c>
      <c r="E79" s="14" t="str">
        <f t="shared" si="10"/>
        <v>Camioneta</v>
      </c>
      <c r="F79" s="65" t="str">
        <f t="shared" si="11"/>
        <v>BERROSPI ALCIDES</v>
      </c>
      <c r="G79" s="15">
        <v>0</v>
      </c>
      <c r="H79" s="15">
        <v>0</v>
      </c>
      <c r="I79" s="16" t="str">
        <f t="shared" ref="I79:I102" si="13">+VLOOKUP(M79,base,6,0)</f>
        <v>DB5 S-50 UV</v>
      </c>
      <c r="J79" s="81">
        <f t="shared" si="12"/>
        <v>2442</v>
      </c>
      <c r="K79" s="24">
        <f t="shared" ref="K79:K102" si="14">+VLOOKUP(M79,base,3,0)</f>
        <v>838.83233999999993</v>
      </c>
      <c r="L79" s="43">
        <f>VLOOKUP(M79,Data2!$A$2:$B$106,2,0)</f>
        <v>42695</v>
      </c>
      <c r="M79" s="55" t="s">
        <v>34</v>
      </c>
      <c r="N79" s="16" t="s">
        <v>337</v>
      </c>
    </row>
    <row r="80" spans="1:15" ht="25.5" x14ac:dyDescent="0.25">
      <c r="A80" s="39">
        <v>20131373237</v>
      </c>
      <c r="B80" s="40">
        <v>2016</v>
      </c>
      <c r="C80" s="41">
        <v>3</v>
      </c>
      <c r="D80" s="11">
        <v>4</v>
      </c>
      <c r="E80" s="14" t="str">
        <f t="shared" si="10"/>
        <v>Camioneta</v>
      </c>
      <c r="F80" s="65" t="str">
        <f t="shared" si="11"/>
        <v>ROJAS LEONARDO</v>
      </c>
      <c r="G80" s="15">
        <v>0</v>
      </c>
      <c r="H80" s="15">
        <v>0</v>
      </c>
      <c r="I80" s="14" t="str">
        <f t="shared" si="13"/>
        <v>DB5 S-50 UV</v>
      </c>
      <c r="J80" s="81">
        <f t="shared" si="12"/>
        <v>3248</v>
      </c>
      <c r="K80" s="17">
        <f t="shared" si="14"/>
        <v>956.41261999999995</v>
      </c>
      <c r="L80" s="43">
        <f>VLOOKUP(M80,Data2!$A$2:$B$106,2,0)</f>
        <v>42695</v>
      </c>
      <c r="M80" s="57" t="s">
        <v>35</v>
      </c>
      <c r="N80" s="16" t="s">
        <v>338</v>
      </c>
    </row>
    <row r="81" spans="1:16" ht="38.25" x14ac:dyDescent="0.25">
      <c r="A81" s="39">
        <v>20131373237</v>
      </c>
      <c r="B81" s="40">
        <v>2016</v>
      </c>
      <c r="C81" s="41">
        <v>3</v>
      </c>
      <c r="D81" s="11">
        <v>3</v>
      </c>
      <c r="E81" s="14" t="str">
        <f t="shared" si="10"/>
        <v>Camioneta</v>
      </c>
      <c r="F81" s="65" t="str">
        <f t="shared" si="11"/>
        <v>SANTILLAN RODULIO</v>
      </c>
      <c r="G81" s="15">
        <v>0</v>
      </c>
      <c r="H81" s="15">
        <v>0</v>
      </c>
      <c r="I81" s="16" t="str">
        <f t="shared" si="13"/>
        <v>DB5 S-50 UV</v>
      </c>
      <c r="J81" s="68">
        <f t="shared" si="12"/>
        <v>2831</v>
      </c>
      <c r="K81" s="17">
        <f t="shared" si="14"/>
        <v>960.6775100000001</v>
      </c>
      <c r="L81" s="43">
        <f>VLOOKUP(M81,Data2!$A$2:$B$106,2,0)</f>
        <v>42695</v>
      </c>
      <c r="M81" s="55" t="s">
        <v>60</v>
      </c>
      <c r="N81" s="16" t="s">
        <v>339</v>
      </c>
    </row>
    <row r="82" spans="1:16" ht="38.25" x14ac:dyDescent="0.25">
      <c r="A82" s="39">
        <v>20131373237</v>
      </c>
      <c r="B82" s="40">
        <v>2016</v>
      </c>
      <c r="C82" s="41">
        <v>3</v>
      </c>
      <c r="D82" s="11">
        <v>3</v>
      </c>
      <c r="E82" s="14" t="str">
        <f t="shared" si="10"/>
        <v>Camioneta</v>
      </c>
      <c r="F82" s="65" t="str">
        <f t="shared" si="11"/>
        <v>SAAVEDRA CARLOS</v>
      </c>
      <c r="G82" s="15">
        <v>0</v>
      </c>
      <c r="H82" s="15">
        <v>0</v>
      </c>
      <c r="I82" s="16" t="str">
        <f t="shared" si="13"/>
        <v>DB5 S-50 UV</v>
      </c>
      <c r="J82" s="81">
        <f t="shared" si="12"/>
        <v>1872</v>
      </c>
      <c r="K82" s="17">
        <f t="shared" si="14"/>
        <v>890.77922999999998</v>
      </c>
      <c r="L82" s="43">
        <f>VLOOKUP(M82,Data2!$A$2:$B$106,2,0)</f>
        <v>42695</v>
      </c>
      <c r="M82" s="55" t="s">
        <v>100</v>
      </c>
      <c r="N82" s="16" t="s">
        <v>340</v>
      </c>
    </row>
    <row r="83" spans="1:16" ht="25.5" x14ac:dyDescent="0.25">
      <c r="A83" s="39">
        <v>20131373237</v>
      </c>
      <c r="B83" s="40">
        <v>2016</v>
      </c>
      <c r="C83" s="41">
        <v>3</v>
      </c>
      <c r="D83" s="11">
        <v>3</v>
      </c>
      <c r="E83" s="14" t="str">
        <f t="shared" si="10"/>
        <v>Camioneta</v>
      </c>
      <c r="F83" s="65" t="str">
        <f t="shared" si="11"/>
        <v>VALZ JUAN</v>
      </c>
      <c r="G83" s="15">
        <v>0</v>
      </c>
      <c r="H83" s="15">
        <v>0</v>
      </c>
      <c r="I83" s="16" t="str">
        <f t="shared" si="13"/>
        <v>DB5 S-50 UV</v>
      </c>
      <c r="J83" s="81">
        <f t="shared" si="12"/>
        <v>2210</v>
      </c>
      <c r="K83" s="17">
        <f t="shared" si="14"/>
        <v>840.71313000000009</v>
      </c>
      <c r="L83" s="43">
        <f>VLOOKUP(M83,Data2!$A$2:$B$106,2,0)</f>
        <v>42695</v>
      </c>
      <c r="M83" s="55" t="s">
        <v>4</v>
      </c>
      <c r="N83" s="16" t="s">
        <v>341</v>
      </c>
    </row>
    <row r="84" spans="1:16" s="8" customFormat="1" ht="25.5" x14ac:dyDescent="0.25">
      <c r="A84" s="39">
        <v>20131373237</v>
      </c>
      <c r="B84" s="40">
        <v>2016</v>
      </c>
      <c r="C84" s="41">
        <v>3</v>
      </c>
      <c r="D84" s="11">
        <v>4</v>
      </c>
      <c r="E84" s="14" t="str">
        <f t="shared" si="10"/>
        <v>Camioneta</v>
      </c>
      <c r="F84" s="65" t="str">
        <f t="shared" si="11"/>
        <v>SANCHEZ MANUEL</v>
      </c>
      <c r="G84" s="15">
        <v>0</v>
      </c>
      <c r="H84" s="15">
        <v>0</v>
      </c>
      <c r="I84" s="66" t="str">
        <f t="shared" si="13"/>
        <v>DB5 S-50 UV</v>
      </c>
      <c r="J84" s="77">
        <f t="shared" si="12"/>
        <v>3077</v>
      </c>
      <c r="K84" s="36">
        <f t="shared" si="14"/>
        <v>1015.4588300000001</v>
      </c>
      <c r="L84" s="43">
        <f>VLOOKUP(M84,Data2!$A$2:$B$106,2,0)</f>
        <v>42695</v>
      </c>
      <c r="M84" s="34" t="s">
        <v>112</v>
      </c>
      <c r="N84" s="16" t="s">
        <v>342</v>
      </c>
      <c r="O84" s="29"/>
      <c r="P84" s="2"/>
    </row>
    <row r="85" spans="1:16" ht="38.25" x14ac:dyDescent="0.25">
      <c r="A85" s="39">
        <v>20131373237</v>
      </c>
      <c r="B85" s="40">
        <v>2016</v>
      </c>
      <c r="C85" s="41">
        <v>3</v>
      </c>
      <c r="D85" s="11">
        <v>3</v>
      </c>
      <c r="E85" s="14" t="str">
        <f t="shared" si="10"/>
        <v>Camioneta</v>
      </c>
      <c r="F85" s="65" t="str">
        <f t="shared" si="11"/>
        <v>ACOSTA WALTER</v>
      </c>
      <c r="G85" s="15">
        <v>0</v>
      </c>
      <c r="H85" s="15">
        <v>0</v>
      </c>
      <c r="I85" s="16" t="str">
        <f t="shared" si="13"/>
        <v>DB5 S-50 UV</v>
      </c>
      <c r="J85" s="81">
        <f t="shared" si="12"/>
        <v>2303</v>
      </c>
      <c r="K85" s="17">
        <f t="shared" si="14"/>
        <v>838.89415000000008</v>
      </c>
      <c r="L85" s="43">
        <f>VLOOKUP(M85,Data2!$A$2:$B$106,2,0)</f>
        <v>42695</v>
      </c>
      <c r="M85" s="55" t="s">
        <v>6</v>
      </c>
      <c r="N85" s="16" t="s">
        <v>343</v>
      </c>
    </row>
    <row r="86" spans="1:16" ht="30" customHeight="1" x14ac:dyDescent="0.25">
      <c r="A86" s="39">
        <v>20131373237</v>
      </c>
      <c r="B86" s="40">
        <v>2016</v>
      </c>
      <c r="C86" s="41">
        <v>3</v>
      </c>
      <c r="D86" s="11">
        <v>3</v>
      </c>
      <c r="E86" s="14" t="str">
        <f t="shared" si="10"/>
        <v>Camioneta</v>
      </c>
      <c r="F86" s="65" t="str">
        <f t="shared" si="11"/>
        <v>ROULD LUIS</v>
      </c>
      <c r="G86" s="15">
        <v>0</v>
      </c>
      <c r="H86" s="15">
        <v>0</v>
      </c>
      <c r="I86" s="66" t="str">
        <f t="shared" si="13"/>
        <v>DB5 S-50 UV</v>
      </c>
      <c r="J86" s="81">
        <f t="shared" si="12"/>
        <v>2167</v>
      </c>
      <c r="K86" s="17">
        <f t="shared" si="14"/>
        <v>849.83451999999988</v>
      </c>
      <c r="L86" s="43">
        <f>VLOOKUP(M86,Data2!$A$2:$B$106,2,0)</f>
        <v>42695</v>
      </c>
      <c r="M86" s="55" t="s">
        <v>18</v>
      </c>
      <c r="N86" s="16" t="s">
        <v>344</v>
      </c>
    </row>
    <row r="87" spans="1:16" ht="30" customHeight="1" x14ac:dyDescent="0.25">
      <c r="A87" s="39">
        <v>20131373237</v>
      </c>
      <c r="B87" s="40">
        <v>2016</v>
      </c>
      <c r="C87" s="41">
        <v>3</v>
      </c>
      <c r="D87" s="11">
        <v>4</v>
      </c>
      <c r="E87" s="14" t="str">
        <f t="shared" si="10"/>
        <v>Camión</v>
      </c>
      <c r="F87" s="65" t="str">
        <f t="shared" si="11"/>
        <v>YACTAYO RUBEN</v>
      </c>
      <c r="G87" s="15">
        <v>0</v>
      </c>
      <c r="H87" s="15">
        <v>0</v>
      </c>
      <c r="I87" s="66" t="str">
        <f t="shared" si="13"/>
        <v>DB5 S-50 UV</v>
      </c>
      <c r="J87" s="80">
        <f t="shared" si="12"/>
        <v>4729</v>
      </c>
      <c r="K87" s="21">
        <f t="shared" si="14"/>
        <v>179.06357</v>
      </c>
      <c r="L87" s="43">
        <f>VLOOKUP(M87,Data2!$A$2:$B$106,2,0)</f>
        <v>42526</v>
      </c>
      <c r="M87" s="77" t="s">
        <v>125</v>
      </c>
      <c r="N87" s="16" t="s">
        <v>73</v>
      </c>
    </row>
    <row r="88" spans="1:16" ht="25.5" x14ac:dyDescent="0.25">
      <c r="A88" s="39">
        <v>20131373237</v>
      </c>
      <c r="B88" s="40">
        <v>2016</v>
      </c>
      <c r="C88" s="41">
        <v>3</v>
      </c>
      <c r="D88" s="11">
        <v>3</v>
      </c>
      <c r="E88" s="14" t="str">
        <f t="shared" si="10"/>
        <v>Autómovil</v>
      </c>
      <c r="F88" s="65" t="str">
        <f t="shared" si="11"/>
        <v>ROQUE CESAR</v>
      </c>
      <c r="G88" s="15" t="s">
        <v>354</v>
      </c>
      <c r="H88" s="15" t="s">
        <v>165</v>
      </c>
      <c r="I88" s="90" t="str">
        <f t="shared" si="13"/>
        <v>GASOHOL 97 PLUS</v>
      </c>
      <c r="J88" s="82">
        <f t="shared" si="12"/>
        <v>1060</v>
      </c>
      <c r="K88" s="19">
        <f t="shared" si="14"/>
        <v>797.03990999999996</v>
      </c>
      <c r="L88" s="43">
        <f>VLOOKUP(M88,Data2!$A$2:$B$106,2,0)</f>
        <v>42680</v>
      </c>
      <c r="M88" s="55" t="s">
        <v>67</v>
      </c>
      <c r="N88" s="16" t="s">
        <v>208</v>
      </c>
    </row>
    <row r="89" spans="1:16" ht="25.5" x14ac:dyDescent="0.25">
      <c r="A89" s="39">
        <v>20131373237</v>
      </c>
      <c r="B89" s="40">
        <v>2016</v>
      </c>
      <c r="C89" s="41">
        <v>3</v>
      </c>
      <c r="D89" s="11">
        <v>1</v>
      </c>
      <c r="E89" s="14" t="str">
        <f t="shared" si="10"/>
        <v>Autómovil</v>
      </c>
      <c r="F89" s="65" t="str">
        <f t="shared" si="11"/>
        <v>ESPINOZA JAVIER</v>
      </c>
      <c r="G89" s="15">
        <v>0</v>
      </c>
      <c r="H89" s="15">
        <v>0</v>
      </c>
      <c r="I89" s="16" t="str">
        <f t="shared" si="13"/>
        <v>GASOHOL 97 PLUS</v>
      </c>
      <c r="J89" s="68">
        <f t="shared" si="12"/>
        <v>1035</v>
      </c>
      <c r="K89" s="17">
        <f t="shared" si="14"/>
        <v>936.67661999999996</v>
      </c>
      <c r="L89" s="43">
        <f>VLOOKUP(M89,Data2!$A$2:$B$106,2,0)</f>
        <v>42680</v>
      </c>
      <c r="M89" s="55" t="s">
        <v>14</v>
      </c>
      <c r="N89" s="16" t="s">
        <v>345</v>
      </c>
    </row>
    <row r="90" spans="1:16" ht="30" customHeight="1" x14ac:dyDescent="0.25">
      <c r="A90" s="39">
        <v>20131373237</v>
      </c>
      <c r="B90" s="40">
        <v>2016</v>
      </c>
      <c r="C90" s="41">
        <v>3</v>
      </c>
      <c r="D90" s="11">
        <v>4</v>
      </c>
      <c r="E90" s="14" t="str">
        <f t="shared" si="10"/>
        <v>Camioneta</v>
      </c>
      <c r="F90" s="65" t="str">
        <f t="shared" si="11"/>
        <v>DIAZ SEGUNDO</v>
      </c>
      <c r="G90" s="15">
        <v>0</v>
      </c>
      <c r="H90" s="15">
        <v>0</v>
      </c>
      <c r="I90" s="16" t="str">
        <f t="shared" si="13"/>
        <v>GASOHOL 97 PLUS</v>
      </c>
      <c r="J90" s="68">
        <f t="shared" si="12"/>
        <v>1633.4872942047414</v>
      </c>
      <c r="K90" s="17">
        <f t="shared" si="14"/>
        <v>1525.0971000000002</v>
      </c>
      <c r="L90" s="43">
        <f>VLOOKUP(M90,Data2!$A$2:$B$106,2,0)</f>
        <v>42649</v>
      </c>
      <c r="M90" s="55" t="s">
        <v>124</v>
      </c>
      <c r="N90" s="16" t="s">
        <v>97</v>
      </c>
    </row>
    <row r="91" spans="1:16" ht="30" customHeight="1" x14ac:dyDescent="0.25">
      <c r="A91" s="39">
        <v>20131373237</v>
      </c>
      <c r="B91" s="40">
        <v>2016</v>
      </c>
      <c r="C91" s="41">
        <v>3</v>
      </c>
      <c r="D91" s="11">
        <v>4</v>
      </c>
      <c r="E91" s="14" t="str">
        <f t="shared" si="10"/>
        <v>Camioneta</v>
      </c>
      <c r="F91" s="65" t="str">
        <f t="shared" si="11"/>
        <v>OYOLA HUGO</v>
      </c>
      <c r="G91" s="15">
        <v>0</v>
      </c>
      <c r="H91" s="15">
        <v>0</v>
      </c>
      <c r="I91" s="16" t="str">
        <f t="shared" si="13"/>
        <v>GASOHOL 90 PLUS</v>
      </c>
      <c r="J91" s="68">
        <f t="shared" si="12"/>
        <v>90</v>
      </c>
      <c r="K91" s="17">
        <f t="shared" si="14"/>
        <v>49.050000000000004</v>
      </c>
      <c r="L91" s="43">
        <f>VLOOKUP(M91,Data2!$A$2:$B$106,2,0)</f>
        <v>42649</v>
      </c>
      <c r="M91" s="58" t="s">
        <v>12</v>
      </c>
      <c r="N91" s="16" t="s">
        <v>224</v>
      </c>
    </row>
    <row r="92" spans="1:16" ht="25.5" x14ac:dyDescent="0.25">
      <c r="A92" s="39">
        <v>20131373237</v>
      </c>
      <c r="B92" s="40">
        <v>2016</v>
      </c>
      <c r="C92" s="41">
        <v>3</v>
      </c>
      <c r="D92" s="11">
        <v>4</v>
      </c>
      <c r="E92" s="14" t="str">
        <f t="shared" si="10"/>
        <v>Camioneta</v>
      </c>
      <c r="F92" s="65" t="str">
        <f t="shared" si="11"/>
        <v>ANGULO LIZARDO</v>
      </c>
      <c r="G92" s="15">
        <v>0</v>
      </c>
      <c r="H92" s="15">
        <v>0</v>
      </c>
      <c r="I92" s="14" t="str">
        <f t="shared" si="13"/>
        <v>GASOHOL 90 PLUS</v>
      </c>
      <c r="J92" s="73">
        <f t="shared" si="12"/>
        <v>1872</v>
      </c>
      <c r="K92" s="17">
        <f t="shared" si="14"/>
        <v>988.74643999999989</v>
      </c>
      <c r="L92" s="43">
        <f>VLOOKUP(M92,Data2!$A$2:$B$106,2,0)</f>
        <v>42649</v>
      </c>
      <c r="M92" s="58" t="s">
        <v>2</v>
      </c>
      <c r="N92" s="16" t="s">
        <v>346</v>
      </c>
    </row>
    <row r="93" spans="1:16" ht="30" customHeight="1" x14ac:dyDescent="0.25">
      <c r="A93" s="39">
        <v>20131373237</v>
      </c>
      <c r="B93" s="40">
        <v>2016</v>
      </c>
      <c r="C93" s="41">
        <v>3</v>
      </c>
      <c r="D93" s="11">
        <v>4</v>
      </c>
      <c r="E93" s="14" t="str">
        <f t="shared" si="10"/>
        <v>Camión</v>
      </c>
      <c r="F93" s="65" t="str">
        <f t="shared" si="11"/>
        <v>TEJEDA RICARDO</v>
      </c>
      <c r="G93" s="15">
        <v>0</v>
      </c>
      <c r="H93" s="15">
        <v>0</v>
      </c>
      <c r="I93" s="16" t="str">
        <f t="shared" si="13"/>
        <v>DB5 S-50 UV</v>
      </c>
      <c r="J93" s="80">
        <f t="shared" si="12"/>
        <v>878</v>
      </c>
      <c r="K93" s="21">
        <f t="shared" si="14"/>
        <v>115.77896</v>
      </c>
      <c r="L93" s="43">
        <f>VLOOKUP(M93,Data2!$A$2:$B$106,2,0)</f>
        <v>42649</v>
      </c>
      <c r="M93" s="77" t="s">
        <v>102</v>
      </c>
      <c r="N93" s="16" t="s">
        <v>106</v>
      </c>
    </row>
    <row r="94" spans="1:16" ht="30" customHeight="1" x14ac:dyDescent="0.25">
      <c r="A94" s="39">
        <v>20131373237</v>
      </c>
      <c r="B94" s="40">
        <v>2016</v>
      </c>
      <c r="C94" s="41">
        <v>3</v>
      </c>
      <c r="D94" s="11">
        <v>4</v>
      </c>
      <c r="E94" s="14" t="str">
        <f t="shared" si="10"/>
        <v>Camioneta</v>
      </c>
      <c r="F94" s="65" t="str">
        <f t="shared" si="11"/>
        <v>SANTOS RAUL</v>
      </c>
      <c r="G94" s="15">
        <v>0</v>
      </c>
      <c r="H94" s="15">
        <v>0</v>
      </c>
      <c r="I94" s="14" t="str">
        <f t="shared" si="13"/>
        <v>DB5 S-50 UV</v>
      </c>
      <c r="J94" s="71">
        <f t="shared" si="12"/>
        <v>1252</v>
      </c>
      <c r="K94" s="17">
        <f t="shared" si="14"/>
        <v>445.74723000000006</v>
      </c>
      <c r="L94" s="43">
        <f>VLOOKUP(M94,Data2!$A$2:$B$106,2,0)</f>
        <v>42694</v>
      </c>
      <c r="M94" s="55" t="s">
        <v>42</v>
      </c>
      <c r="N94" s="16" t="s">
        <v>161</v>
      </c>
    </row>
    <row r="95" spans="1:16" ht="25.5" x14ac:dyDescent="0.25">
      <c r="A95" s="39">
        <v>20131373237</v>
      </c>
      <c r="B95" s="40">
        <v>2016</v>
      </c>
      <c r="C95" s="41">
        <v>3</v>
      </c>
      <c r="D95" s="11">
        <v>1</v>
      </c>
      <c r="E95" s="14" t="str">
        <f t="shared" si="10"/>
        <v>Autómovil</v>
      </c>
      <c r="F95" s="65" t="str">
        <f t="shared" si="11"/>
        <v>LEYVA EDWAR</v>
      </c>
      <c r="G95" s="15" t="s">
        <v>201</v>
      </c>
      <c r="H95" s="15" t="s">
        <v>93</v>
      </c>
      <c r="I95" s="14" t="str">
        <f t="shared" si="13"/>
        <v>GASOHOL 97 PLUS - BATERIA</v>
      </c>
      <c r="J95" s="68">
        <f t="shared" si="12"/>
        <v>1730</v>
      </c>
      <c r="K95" s="17">
        <f t="shared" si="14"/>
        <v>663.54972000000009</v>
      </c>
      <c r="L95" s="43">
        <f>VLOOKUP(M95,Data2!$A$2:$B$106,2,0)</f>
        <v>42778</v>
      </c>
      <c r="M95" s="55" t="s">
        <v>24</v>
      </c>
      <c r="N95" s="16" t="s">
        <v>347</v>
      </c>
    </row>
    <row r="96" spans="1:16" ht="30" customHeight="1" x14ac:dyDescent="0.25">
      <c r="A96" s="39">
        <v>20131373237</v>
      </c>
      <c r="B96" s="40">
        <v>2016</v>
      </c>
      <c r="C96" s="41">
        <v>3</v>
      </c>
      <c r="D96" s="11">
        <v>4</v>
      </c>
      <c r="E96" s="14" t="str">
        <f t="shared" si="10"/>
        <v>Camioneta</v>
      </c>
      <c r="F96" s="65" t="str">
        <f t="shared" si="11"/>
        <v>JAMANCA PEDRO</v>
      </c>
      <c r="G96" s="15">
        <v>0</v>
      </c>
      <c r="H96" s="15">
        <v>0</v>
      </c>
      <c r="I96" s="14" t="str">
        <f t="shared" si="13"/>
        <v>DB5 S-50 UV</v>
      </c>
      <c r="J96" s="83">
        <f t="shared" si="12"/>
        <v>1266</v>
      </c>
      <c r="K96" s="23">
        <f t="shared" si="14"/>
        <v>366.44499999999999</v>
      </c>
      <c r="L96" s="43">
        <f>VLOOKUP(M96,Data2!$A$2:$B$106,2,0)</f>
        <v>42706</v>
      </c>
      <c r="M96" s="55" t="s">
        <v>107</v>
      </c>
      <c r="N96" s="16" t="s">
        <v>348</v>
      </c>
    </row>
    <row r="97" spans="1:15" ht="25.5" x14ac:dyDescent="0.25">
      <c r="A97" s="39">
        <v>20131373237</v>
      </c>
      <c r="B97" s="40">
        <v>2016</v>
      </c>
      <c r="C97" s="41">
        <v>3</v>
      </c>
      <c r="D97" s="11">
        <v>4</v>
      </c>
      <c r="E97" s="14" t="str">
        <f t="shared" si="10"/>
        <v>Autómovil</v>
      </c>
      <c r="F97" s="65" t="str">
        <f t="shared" si="11"/>
        <v>VILLALOBOS CARLOS</v>
      </c>
      <c r="G97" s="15" t="s">
        <v>194</v>
      </c>
      <c r="H97" s="15" t="s">
        <v>179</v>
      </c>
      <c r="I97" s="16" t="str">
        <f t="shared" si="13"/>
        <v>GASOHOL 97 PLUS - BATERIA</v>
      </c>
      <c r="J97" s="80">
        <f t="shared" si="12"/>
        <v>1725</v>
      </c>
      <c r="K97" s="21">
        <f t="shared" si="14"/>
        <v>812.86422999999991</v>
      </c>
      <c r="L97" s="43">
        <f>VLOOKUP(M97,Data2!$A$2:$B$106,2,0)</f>
        <v>42778</v>
      </c>
      <c r="M97" s="77" t="s">
        <v>103</v>
      </c>
      <c r="N97" s="16" t="s">
        <v>349</v>
      </c>
    </row>
    <row r="98" spans="1:15" ht="51" x14ac:dyDescent="0.25">
      <c r="A98" s="39">
        <v>20131373237</v>
      </c>
      <c r="B98" s="40">
        <v>2016</v>
      </c>
      <c r="C98" s="41">
        <v>3</v>
      </c>
      <c r="D98" s="11">
        <v>4</v>
      </c>
      <c r="E98" s="14" t="str">
        <f t="shared" si="10"/>
        <v>Autómovil</v>
      </c>
      <c r="F98" s="65" t="str">
        <f t="shared" si="11"/>
        <v>MEJIA WILFREDO</v>
      </c>
      <c r="G98" s="15" t="s">
        <v>300</v>
      </c>
      <c r="H98" s="15" t="s">
        <v>301</v>
      </c>
      <c r="I98" s="16" t="str">
        <f t="shared" si="13"/>
        <v>GASOHOL 97 PLUS - BATERIA</v>
      </c>
      <c r="J98" s="80">
        <f t="shared" si="12"/>
        <v>1210</v>
      </c>
      <c r="K98" s="21">
        <f t="shared" si="14"/>
        <v>521.09693000000004</v>
      </c>
      <c r="L98" s="43">
        <f>VLOOKUP(M98,Data2!$A$2:$B$106,2,0)</f>
        <v>42778</v>
      </c>
      <c r="M98" s="77" t="s">
        <v>104</v>
      </c>
      <c r="N98" s="16" t="s">
        <v>207</v>
      </c>
    </row>
    <row r="99" spans="1:15" ht="38.25" x14ac:dyDescent="0.25">
      <c r="A99" s="39">
        <v>20131373237</v>
      </c>
      <c r="B99" s="40">
        <v>2016</v>
      </c>
      <c r="C99" s="41">
        <v>3</v>
      </c>
      <c r="D99" s="11">
        <v>1</v>
      </c>
      <c r="E99" s="25" t="str">
        <f t="shared" ref="E99:E106" si="15">+VLOOKUP(M99,CLASE,2,0)</f>
        <v>Autómovil</v>
      </c>
      <c r="F99" s="65" t="str">
        <f t="shared" ref="F99:F106" si="16">+VLOOKUP(M99,base,4,0)</f>
        <v>MINAYA ROSBEL</v>
      </c>
      <c r="G99" s="15" t="s">
        <v>199</v>
      </c>
      <c r="H99" s="15" t="s">
        <v>94</v>
      </c>
      <c r="I99" s="14" t="str">
        <f t="shared" si="13"/>
        <v>GASOHOL 97 PLUS - BATERIA</v>
      </c>
      <c r="J99" s="68">
        <f t="shared" si="12"/>
        <v>2426</v>
      </c>
      <c r="K99" s="23">
        <f t="shared" si="14"/>
        <v>1724.2307999999998</v>
      </c>
      <c r="L99" s="43">
        <f>VLOOKUP(M99,Data2!$A$2:$B$106,2,0)</f>
        <v>42778</v>
      </c>
      <c r="M99" s="58" t="s">
        <v>105</v>
      </c>
      <c r="N99" s="16" t="s">
        <v>350</v>
      </c>
    </row>
    <row r="100" spans="1:15" ht="25.5" x14ac:dyDescent="0.25">
      <c r="A100" s="39">
        <v>20131373237</v>
      </c>
      <c r="B100" s="40">
        <v>2016</v>
      </c>
      <c r="C100" s="41">
        <v>3</v>
      </c>
      <c r="D100" s="11">
        <v>4</v>
      </c>
      <c r="E100" s="25" t="str">
        <f t="shared" si="15"/>
        <v>Motocicleta</v>
      </c>
      <c r="F100" s="65" t="str">
        <f t="shared" si="16"/>
        <v>PEREZ ANTONIO</v>
      </c>
      <c r="G100" s="15">
        <v>0</v>
      </c>
      <c r="H100" s="15">
        <v>0</v>
      </c>
      <c r="I100" s="14" t="str">
        <f t="shared" si="13"/>
        <v>GASOHOL 97 PLUS</v>
      </c>
      <c r="J100" s="68">
        <f t="shared" si="12"/>
        <v>590</v>
      </c>
      <c r="K100" s="23">
        <f t="shared" si="14"/>
        <v>152.93295000000001</v>
      </c>
      <c r="L100" s="91">
        <v>0</v>
      </c>
      <c r="M100" s="58" t="s">
        <v>254</v>
      </c>
      <c r="N100" s="16" t="s">
        <v>351</v>
      </c>
      <c r="O100" s="29" t="s">
        <v>162</v>
      </c>
    </row>
    <row r="101" spans="1:15" ht="30" customHeight="1" x14ac:dyDescent="0.25">
      <c r="A101" s="39">
        <v>20131373237</v>
      </c>
      <c r="B101" s="40">
        <v>2016</v>
      </c>
      <c r="C101" s="41">
        <v>3</v>
      </c>
      <c r="D101" s="34">
        <v>1</v>
      </c>
      <c r="E101" s="14" t="str">
        <f t="shared" si="15"/>
        <v>Montacarga</v>
      </c>
      <c r="F101" s="65" t="str">
        <f t="shared" si="16"/>
        <v>MEJIA TITO</v>
      </c>
      <c r="G101" s="15">
        <v>0</v>
      </c>
      <c r="H101" s="15">
        <v>0</v>
      </c>
      <c r="I101" s="16" t="str">
        <f t="shared" si="13"/>
        <v>DB5 S-50 UV</v>
      </c>
      <c r="J101" s="80">
        <v>0</v>
      </c>
      <c r="K101" s="21">
        <f t="shared" si="14"/>
        <v>88.3</v>
      </c>
      <c r="L101" s="91">
        <v>0</v>
      </c>
      <c r="M101" s="77" t="s">
        <v>242</v>
      </c>
      <c r="N101" s="16" t="s">
        <v>106</v>
      </c>
      <c r="O101" s="96" t="s">
        <v>227</v>
      </c>
    </row>
    <row r="102" spans="1:15" ht="25.5" x14ac:dyDescent="0.25">
      <c r="A102" s="39">
        <v>20131373237</v>
      </c>
      <c r="B102" s="40">
        <v>2016</v>
      </c>
      <c r="C102" s="41">
        <v>3</v>
      </c>
      <c r="D102" s="34">
        <v>1</v>
      </c>
      <c r="E102" s="14" t="str">
        <f t="shared" si="15"/>
        <v>Montacarga</v>
      </c>
      <c r="F102" s="65" t="str">
        <f t="shared" si="16"/>
        <v>CANO RAUL</v>
      </c>
      <c r="G102" s="15">
        <v>0</v>
      </c>
      <c r="H102" s="15">
        <v>0</v>
      </c>
      <c r="I102" s="14" t="str">
        <f t="shared" si="13"/>
        <v>DB5 S-50 UV</v>
      </c>
      <c r="J102" s="71">
        <v>0</v>
      </c>
      <c r="K102" s="17">
        <f t="shared" si="14"/>
        <v>82.154319999999998</v>
      </c>
      <c r="L102" s="91">
        <v>0</v>
      </c>
      <c r="M102" s="57" t="s">
        <v>209</v>
      </c>
      <c r="N102" s="26" t="s">
        <v>352</v>
      </c>
      <c r="O102" s="96" t="s">
        <v>227</v>
      </c>
    </row>
    <row r="103" spans="1:15" ht="30" customHeight="1" x14ac:dyDescent="0.25">
      <c r="A103" s="39">
        <v>20131373237</v>
      </c>
      <c r="B103" s="40">
        <v>2016</v>
      </c>
      <c r="C103" s="41">
        <v>3</v>
      </c>
      <c r="D103" s="11">
        <v>4</v>
      </c>
      <c r="E103" s="14" t="str">
        <f t="shared" si="15"/>
        <v>Camioneta</v>
      </c>
      <c r="F103" s="65" t="str">
        <f t="shared" si="16"/>
        <v>SAAVEDRA CARLOS</v>
      </c>
      <c r="G103" s="15">
        <v>0</v>
      </c>
      <c r="H103" s="15">
        <v>0</v>
      </c>
      <c r="I103" s="66" t="s">
        <v>1</v>
      </c>
      <c r="J103" s="68">
        <v>0</v>
      </c>
      <c r="K103" s="19">
        <f>+VLOOKUP(M103,base,3,0)-K104</f>
        <v>255.60936000000004</v>
      </c>
      <c r="L103" s="43">
        <f>VLOOKUP(M103,Data2!$A$2:$B$106,2,0)</f>
        <v>42806</v>
      </c>
      <c r="M103" s="55" t="s">
        <v>70</v>
      </c>
      <c r="N103" s="16" t="s">
        <v>161</v>
      </c>
      <c r="O103" s="96" t="s">
        <v>355</v>
      </c>
    </row>
    <row r="104" spans="1:15" ht="30" customHeight="1" x14ac:dyDescent="0.25">
      <c r="A104" s="39">
        <v>20131373237</v>
      </c>
      <c r="B104" s="40">
        <v>2016</v>
      </c>
      <c r="C104" s="41">
        <v>3</v>
      </c>
      <c r="D104" s="11">
        <v>4</v>
      </c>
      <c r="E104" s="14" t="str">
        <f t="shared" si="15"/>
        <v>Camioneta</v>
      </c>
      <c r="F104" s="65" t="str">
        <f t="shared" si="16"/>
        <v>SAAVEDRA CARLOS</v>
      </c>
      <c r="G104" s="15">
        <v>0</v>
      </c>
      <c r="H104" s="15">
        <v>0</v>
      </c>
      <c r="I104" s="66" t="s">
        <v>251</v>
      </c>
      <c r="J104" s="68">
        <v>0</v>
      </c>
      <c r="K104" s="19">
        <v>18.635200000000001</v>
      </c>
      <c r="L104" s="43">
        <f>VLOOKUP(M104,Data2!$A$2:$B$106,2,0)</f>
        <v>42806</v>
      </c>
      <c r="M104" s="55" t="s">
        <v>70</v>
      </c>
      <c r="N104" s="16" t="s">
        <v>161</v>
      </c>
      <c r="O104" s="96" t="s">
        <v>355</v>
      </c>
    </row>
    <row r="105" spans="1:15" ht="30" customHeight="1" x14ac:dyDescent="0.25">
      <c r="A105" s="39">
        <v>20131373237</v>
      </c>
      <c r="B105" s="40">
        <v>2016</v>
      </c>
      <c r="C105" s="41">
        <v>3</v>
      </c>
      <c r="D105" s="11">
        <v>4</v>
      </c>
      <c r="E105" s="14" t="str">
        <f t="shared" si="15"/>
        <v>Camioneta</v>
      </c>
      <c r="F105" s="65" t="str">
        <f t="shared" si="16"/>
        <v>CUEVA ALEJANDRO</v>
      </c>
      <c r="G105" s="15">
        <v>0</v>
      </c>
      <c r="H105" s="15">
        <v>0</v>
      </c>
      <c r="I105" s="14" t="str">
        <f>+VLOOKUP(M105,base,6,0)</f>
        <v>DB5 S-50 UV</v>
      </c>
      <c r="J105" s="68">
        <f>+VLOOKUP(M105,base,2,0)</f>
        <v>1279</v>
      </c>
      <c r="K105" s="19">
        <f>+VLOOKUP(M105,base,3,0)</f>
        <v>423.37201000000005</v>
      </c>
      <c r="L105" s="43">
        <f>VLOOKUP(M105,Data2!$A$2:$B$106,2,0)</f>
        <v>42649</v>
      </c>
      <c r="M105" s="55" t="s">
        <v>47</v>
      </c>
      <c r="N105" s="16" t="s">
        <v>353</v>
      </c>
    </row>
    <row r="106" spans="1:15" ht="30" customHeight="1" thickBot="1" x14ac:dyDescent="0.3">
      <c r="A106" s="87">
        <v>20131373237</v>
      </c>
      <c r="B106" s="88">
        <v>2016</v>
      </c>
      <c r="C106" s="41">
        <v>3</v>
      </c>
      <c r="D106" s="11">
        <v>4</v>
      </c>
      <c r="E106" s="14" t="str">
        <f t="shared" si="15"/>
        <v>Camioneta</v>
      </c>
      <c r="F106" s="65" t="str">
        <f t="shared" si="16"/>
        <v>CUEVA ALEJANDRO</v>
      </c>
      <c r="G106" s="15">
        <v>0</v>
      </c>
      <c r="H106" s="15">
        <v>0</v>
      </c>
      <c r="I106" s="14" t="str">
        <f>+VLOOKUP(M106,base,6,0)</f>
        <v>GASOHOL 97 PLUS</v>
      </c>
      <c r="J106" s="68">
        <f>+VLOOKUP(M106,base,2,0)</f>
        <v>222.08989812832934</v>
      </c>
      <c r="K106" s="23">
        <f>+VLOOKUP(M106,base,3,0)</f>
        <v>189.90132</v>
      </c>
      <c r="L106" s="43">
        <f>VLOOKUP(M106,Data2!$A$2:$B$106,2,0)</f>
        <v>42649</v>
      </c>
      <c r="M106" s="55" t="s">
        <v>5</v>
      </c>
      <c r="N106" s="16" t="s">
        <v>97</v>
      </c>
    </row>
    <row r="107" spans="1:15" ht="20.100000000000001" customHeight="1" thickTop="1" thickBot="1" x14ac:dyDescent="0.3">
      <c r="A107" s="67"/>
      <c r="B107" s="45"/>
      <c r="C107" s="46"/>
      <c r="D107" s="46"/>
      <c r="E107" s="47"/>
      <c r="F107" s="48"/>
      <c r="G107" s="49"/>
      <c r="H107" s="49"/>
      <c r="I107" s="50"/>
      <c r="J107" s="84"/>
      <c r="K107" s="94">
        <f>+SUM(K3:K106)</f>
        <v>48578.855390000012</v>
      </c>
      <c r="L107" s="51"/>
      <c r="M107" s="52"/>
      <c r="N107" s="53"/>
    </row>
    <row r="108" spans="1:15" ht="15.75" thickTop="1" x14ac:dyDescent="0.25">
      <c r="A108" s="67" t="s">
        <v>358</v>
      </c>
      <c r="K108" s="69"/>
    </row>
    <row r="109" spans="1:15" x14ac:dyDescent="0.25">
      <c r="A109" s="67" t="s">
        <v>356</v>
      </c>
      <c r="K109" s="69"/>
    </row>
    <row r="110" spans="1:15" x14ac:dyDescent="0.25">
      <c r="A110" s="95" t="s">
        <v>357</v>
      </c>
      <c r="K110" s="69"/>
    </row>
  </sheetData>
  <autoFilter ref="A2:N110"/>
  <mergeCells count="1">
    <mergeCell ref="A1:O1"/>
  </mergeCells>
  <printOptions horizontalCentered="1"/>
  <pageMargins left="0" right="0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E59" workbookViewId="0">
      <selection activeCell="H2" sqref="H2:H94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129</v>
      </c>
      <c r="B1" t="s">
        <v>130</v>
      </c>
      <c r="C1" t="s">
        <v>131</v>
      </c>
      <c r="D1" t="s">
        <v>160</v>
      </c>
      <c r="E1" t="s">
        <v>114</v>
      </c>
      <c r="F1" t="s">
        <v>177</v>
      </c>
      <c r="G1" t="s">
        <v>236</v>
      </c>
      <c r="H1" t="s">
        <v>250</v>
      </c>
    </row>
    <row r="2" spans="1:8" x14ac:dyDescent="0.25">
      <c r="A2" t="s">
        <v>33</v>
      </c>
      <c r="B2" s="60">
        <v>517</v>
      </c>
      <c r="C2" s="61">
        <v>428.91724999999997</v>
      </c>
      <c r="D2" t="s">
        <v>243</v>
      </c>
      <c r="E2" t="s">
        <v>106</v>
      </c>
      <c r="F2" t="s">
        <v>3</v>
      </c>
      <c r="H2" t="str">
        <f>+CONCATENATE(E2," (",G2,")")</f>
        <v>ALMACEN CENTRAL ()</v>
      </c>
    </row>
    <row r="3" spans="1:8" x14ac:dyDescent="0.25">
      <c r="A3" t="s">
        <v>119</v>
      </c>
      <c r="B3" s="60">
        <v>1231</v>
      </c>
      <c r="C3" s="61">
        <v>270.78532999999999</v>
      </c>
      <c r="D3" t="s">
        <v>210</v>
      </c>
      <c r="E3" t="s">
        <v>106</v>
      </c>
      <c r="F3" t="s">
        <v>176</v>
      </c>
      <c r="H3" t="str">
        <f>+CONCATENATE(E3," (",G3,")")</f>
        <v>ALMACEN CENTRAL ()</v>
      </c>
    </row>
    <row r="4" spans="1:8" x14ac:dyDescent="0.25">
      <c r="A4" t="s">
        <v>102</v>
      </c>
      <c r="B4" s="60">
        <v>878</v>
      </c>
      <c r="C4" s="61">
        <v>115.77896</v>
      </c>
      <c r="D4" t="s">
        <v>202</v>
      </c>
      <c r="E4" t="s">
        <v>106</v>
      </c>
      <c r="F4" t="s">
        <v>3</v>
      </c>
      <c r="H4" t="str">
        <f>+CONCATENATE(E4," (",G4,")")</f>
        <v>ALMACEN CENTRAL ()</v>
      </c>
    </row>
    <row r="5" spans="1:8" x14ac:dyDescent="0.25">
      <c r="A5" t="s">
        <v>242</v>
      </c>
      <c r="B5" s="60" t="s">
        <v>162</v>
      </c>
      <c r="C5" s="61">
        <v>88.3</v>
      </c>
      <c r="D5" t="s">
        <v>257</v>
      </c>
      <c r="E5" t="s">
        <v>106</v>
      </c>
      <c r="F5" t="s">
        <v>3</v>
      </c>
      <c r="H5" t="str">
        <f t="shared" ref="H5:H66" si="0">+CONCATENATE(E5," (",G5,")")</f>
        <v>ALMACEN CENTRAL ()</v>
      </c>
    </row>
    <row r="6" spans="1:8" x14ac:dyDescent="0.25">
      <c r="A6" t="s">
        <v>209</v>
      </c>
      <c r="B6" s="60" t="s">
        <v>162</v>
      </c>
      <c r="C6" s="61">
        <v>82.154319999999998</v>
      </c>
      <c r="D6" t="s">
        <v>219</v>
      </c>
      <c r="E6" t="s">
        <v>106</v>
      </c>
      <c r="F6" t="s">
        <v>3</v>
      </c>
      <c r="G6" t="s">
        <v>142</v>
      </c>
      <c r="H6" t="str">
        <f t="shared" si="0"/>
        <v>ALMACEN CENTRAL (SANCHEZ MANUEL)</v>
      </c>
    </row>
    <row r="7" spans="1:8" x14ac:dyDescent="0.25">
      <c r="A7" t="s">
        <v>100</v>
      </c>
      <c r="B7" s="60">
        <v>1872</v>
      </c>
      <c r="C7" s="61">
        <v>890.77922999999998</v>
      </c>
      <c r="D7" t="s">
        <v>211</v>
      </c>
      <c r="E7" t="s">
        <v>161</v>
      </c>
      <c r="F7" t="s">
        <v>3</v>
      </c>
      <c r="G7" t="s">
        <v>267</v>
      </c>
      <c r="H7" t="str">
        <f t="shared" si="0"/>
        <v>DEFENSA NACIONAL (BERROSPI ALCIDES / LIMAHUAY VICENTE / ROJAS LEONARDO)</v>
      </c>
    </row>
    <row r="8" spans="1:8" x14ac:dyDescent="0.25">
      <c r="A8" t="s">
        <v>42</v>
      </c>
      <c r="B8" s="60">
        <v>1252</v>
      </c>
      <c r="C8" s="61">
        <v>445.74723000000006</v>
      </c>
      <c r="D8" t="s">
        <v>203</v>
      </c>
      <c r="E8" t="s">
        <v>161</v>
      </c>
      <c r="F8" t="s">
        <v>3</v>
      </c>
      <c r="H8" t="str">
        <f t="shared" si="0"/>
        <v>DEFENSA NACIONAL ()</v>
      </c>
    </row>
    <row r="9" spans="1:8" x14ac:dyDescent="0.25">
      <c r="A9" t="s">
        <v>70</v>
      </c>
      <c r="B9" s="60" t="s">
        <v>227</v>
      </c>
      <c r="C9" s="61">
        <v>274.24456000000004</v>
      </c>
      <c r="D9" t="s">
        <v>211</v>
      </c>
      <c r="E9" t="s">
        <v>161</v>
      </c>
      <c r="F9" t="s">
        <v>176</v>
      </c>
      <c r="H9" t="str">
        <f t="shared" si="0"/>
        <v>DEFENSA NACIONAL ()</v>
      </c>
    </row>
    <row r="10" spans="1:8" x14ac:dyDescent="0.25">
      <c r="A10" t="s">
        <v>55</v>
      </c>
      <c r="B10" s="60">
        <v>1306</v>
      </c>
      <c r="C10" s="61">
        <v>441.5</v>
      </c>
      <c r="D10" t="s">
        <v>212</v>
      </c>
      <c r="E10" t="s">
        <v>74</v>
      </c>
      <c r="F10" t="s">
        <v>3</v>
      </c>
      <c r="H10" t="str">
        <f t="shared" si="0"/>
        <v>DGIEM ()</v>
      </c>
    </row>
    <row r="11" spans="1:8" x14ac:dyDescent="0.25">
      <c r="A11" t="s">
        <v>25</v>
      </c>
      <c r="B11" s="60">
        <v>1113</v>
      </c>
      <c r="C11" s="61">
        <v>353.2</v>
      </c>
      <c r="D11" t="s">
        <v>237</v>
      </c>
      <c r="E11" t="s">
        <v>74</v>
      </c>
      <c r="F11" t="s">
        <v>3</v>
      </c>
      <c r="H11" t="str">
        <f t="shared" si="0"/>
        <v>DGIEM ()</v>
      </c>
    </row>
    <row r="12" spans="1:8" x14ac:dyDescent="0.25">
      <c r="A12" t="s">
        <v>29</v>
      </c>
      <c r="B12" s="60">
        <v>537</v>
      </c>
      <c r="C12" s="61">
        <v>176.67063999999999</v>
      </c>
      <c r="D12" t="s">
        <v>182</v>
      </c>
      <c r="E12" t="s">
        <v>74</v>
      </c>
      <c r="F12" t="s">
        <v>3</v>
      </c>
      <c r="H12" t="str">
        <f t="shared" si="0"/>
        <v>DGIEM ()</v>
      </c>
    </row>
    <row r="13" spans="1:8" x14ac:dyDescent="0.25">
      <c r="A13" t="s">
        <v>107</v>
      </c>
      <c r="B13" s="60">
        <v>1266</v>
      </c>
      <c r="C13" s="61">
        <v>366.44499999999999</v>
      </c>
      <c r="D13" t="s">
        <v>237</v>
      </c>
      <c r="E13" t="s">
        <v>74</v>
      </c>
      <c r="F13" t="s">
        <v>3</v>
      </c>
      <c r="G13" t="s">
        <v>268</v>
      </c>
      <c r="H13" t="str">
        <f t="shared" si="0"/>
        <v>DGIEM (CHOQUE WALTER)</v>
      </c>
    </row>
    <row r="14" spans="1:8" x14ac:dyDescent="0.25">
      <c r="A14" t="s">
        <v>38</v>
      </c>
      <c r="B14" s="60">
        <v>931</v>
      </c>
      <c r="C14" s="61">
        <v>317.61320000000001</v>
      </c>
      <c r="D14" t="s">
        <v>229</v>
      </c>
      <c r="E14" t="s">
        <v>97</v>
      </c>
      <c r="F14" t="s">
        <v>1</v>
      </c>
      <c r="H14" t="str">
        <f t="shared" si="0"/>
        <v>DIGEMID ()</v>
      </c>
    </row>
    <row r="15" spans="1:8" x14ac:dyDescent="0.25">
      <c r="A15" t="s">
        <v>68</v>
      </c>
      <c r="B15" s="60">
        <v>940</v>
      </c>
      <c r="C15" s="61">
        <v>388.44935999999996</v>
      </c>
      <c r="D15" t="s">
        <v>151</v>
      </c>
      <c r="E15" t="s">
        <v>97</v>
      </c>
      <c r="F15" t="s">
        <v>3</v>
      </c>
      <c r="H15" t="str">
        <f t="shared" si="0"/>
        <v>DIGEMID ()</v>
      </c>
    </row>
    <row r="16" spans="1:8" x14ac:dyDescent="0.25">
      <c r="A16" t="s">
        <v>9</v>
      </c>
      <c r="B16" s="60">
        <v>1320</v>
      </c>
      <c r="C16" s="61">
        <v>682.99167</v>
      </c>
      <c r="D16" t="s">
        <v>204</v>
      </c>
      <c r="E16" t="s">
        <v>97</v>
      </c>
      <c r="F16" t="s">
        <v>3</v>
      </c>
      <c r="H16" t="str">
        <f t="shared" si="0"/>
        <v>DIGEMID ()</v>
      </c>
    </row>
    <row r="17" spans="1:8" x14ac:dyDescent="0.25">
      <c r="A17" t="s">
        <v>69</v>
      </c>
      <c r="B17" s="60">
        <v>1178</v>
      </c>
      <c r="C17" s="61">
        <v>505.65877999999998</v>
      </c>
      <c r="D17" t="s">
        <v>63</v>
      </c>
      <c r="E17" t="s">
        <v>97</v>
      </c>
      <c r="F17" t="s">
        <v>3</v>
      </c>
      <c r="H17" t="str">
        <f t="shared" si="0"/>
        <v>DIGEMID ()</v>
      </c>
    </row>
    <row r="18" spans="1:8" x14ac:dyDescent="0.25">
      <c r="A18" t="s">
        <v>16</v>
      </c>
      <c r="B18" s="60">
        <v>1182</v>
      </c>
      <c r="C18" s="61">
        <v>384.13391000000001</v>
      </c>
      <c r="D18" t="s">
        <v>186</v>
      </c>
      <c r="E18" t="s">
        <v>97</v>
      </c>
      <c r="F18" t="s">
        <v>0</v>
      </c>
      <c r="H18" t="str">
        <f t="shared" si="0"/>
        <v>DIGEMID ()</v>
      </c>
    </row>
    <row r="19" spans="1:8" x14ac:dyDescent="0.25">
      <c r="A19" t="s">
        <v>116</v>
      </c>
      <c r="B19" s="60">
        <v>629</v>
      </c>
      <c r="C19" s="61">
        <v>306.17142000000001</v>
      </c>
      <c r="D19" t="s">
        <v>133</v>
      </c>
      <c r="E19" t="s">
        <v>97</v>
      </c>
      <c r="F19" t="s">
        <v>3</v>
      </c>
      <c r="H19" t="str">
        <f t="shared" si="0"/>
        <v>DIGEMID ()</v>
      </c>
    </row>
    <row r="20" spans="1:8" x14ac:dyDescent="0.25">
      <c r="A20" t="s">
        <v>39</v>
      </c>
      <c r="B20" s="60">
        <v>987</v>
      </c>
      <c r="C20" s="61">
        <v>542.60349999999994</v>
      </c>
      <c r="D20" t="s">
        <v>187</v>
      </c>
      <c r="E20" t="s">
        <v>97</v>
      </c>
      <c r="F20" t="s">
        <v>3</v>
      </c>
      <c r="H20" t="str">
        <f t="shared" si="0"/>
        <v>DIGEMID ()</v>
      </c>
    </row>
    <row r="21" spans="1:8" x14ac:dyDescent="0.25">
      <c r="A21" t="s">
        <v>31</v>
      </c>
      <c r="B21" s="60">
        <v>1039</v>
      </c>
      <c r="C21" s="61">
        <v>569.00520000000006</v>
      </c>
      <c r="D21" t="s">
        <v>205</v>
      </c>
      <c r="E21" t="s">
        <v>97</v>
      </c>
      <c r="F21" t="s">
        <v>3</v>
      </c>
      <c r="G21" t="s">
        <v>133</v>
      </c>
      <c r="H21" t="str">
        <f t="shared" si="0"/>
        <v>DIGEMID (LOPEZ JESUS)</v>
      </c>
    </row>
    <row r="22" spans="1:8" x14ac:dyDescent="0.25">
      <c r="A22" t="s">
        <v>20</v>
      </c>
      <c r="B22" s="60">
        <v>1392</v>
      </c>
      <c r="C22" s="61">
        <v>605.72034000000008</v>
      </c>
      <c r="D22" t="s">
        <v>137</v>
      </c>
      <c r="E22" t="s">
        <v>97</v>
      </c>
      <c r="F22" t="s">
        <v>3</v>
      </c>
      <c r="G22" t="s">
        <v>186</v>
      </c>
      <c r="H22" t="str">
        <f t="shared" si="0"/>
        <v>DIGEMID (SUNQUILLPO JUVENAL)</v>
      </c>
    </row>
    <row r="23" spans="1:8" x14ac:dyDescent="0.25">
      <c r="A23" t="s">
        <v>36</v>
      </c>
      <c r="B23" s="60">
        <v>1471</v>
      </c>
      <c r="C23" s="61">
        <v>467.49552</v>
      </c>
      <c r="D23" t="s">
        <v>258</v>
      </c>
      <c r="E23" t="s">
        <v>97</v>
      </c>
      <c r="F23" t="s">
        <v>3</v>
      </c>
      <c r="H23" t="str">
        <f t="shared" si="0"/>
        <v>DIGEMID ()</v>
      </c>
    </row>
    <row r="24" spans="1:8" x14ac:dyDescent="0.25">
      <c r="A24" t="s">
        <v>124</v>
      </c>
      <c r="B24" s="60">
        <v>1633.4872942047414</v>
      </c>
      <c r="C24" s="61">
        <v>1525.0971000000002</v>
      </c>
      <c r="D24" t="s">
        <v>154</v>
      </c>
      <c r="E24" t="s">
        <v>97</v>
      </c>
      <c r="F24" t="s">
        <v>0</v>
      </c>
      <c r="H24" t="str">
        <f t="shared" si="0"/>
        <v>DIGEMID ()</v>
      </c>
    </row>
    <row r="25" spans="1:8" x14ac:dyDescent="0.25">
      <c r="A25" t="s">
        <v>47</v>
      </c>
      <c r="B25" s="60">
        <v>1279</v>
      </c>
      <c r="C25" s="61">
        <v>423.37201000000005</v>
      </c>
      <c r="D25" t="s">
        <v>132</v>
      </c>
      <c r="E25" t="s">
        <v>97</v>
      </c>
      <c r="F25" t="s">
        <v>3</v>
      </c>
      <c r="G25" t="s">
        <v>269</v>
      </c>
      <c r="H25" t="str">
        <f t="shared" si="0"/>
        <v>DIGEMID (LOPEZ JESUS / NIGRO PEPE)</v>
      </c>
    </row>
    <row r="26" spans="1:8" x14ac:dyDescent="0.25">
      <c r="A26" t="s">
        <v>5</v>
      </c>
      <c r="B26" s="60">
        <v>222.08989812832934</v>
      </c>
      <c r="C26" s="61">
        <v>189.90132</v>
      </c>
      <c r="D26" t="s">
        <v>132</v>
      </c>
      <c r="E26" t="s">
        <v>97</v>
      </c>
      <c r="F26" t="s">
        <v>0</v>
      </c>
      <c r="H26" t="str">
        <f t="shared" si="0"/>
        <v>DIGEMID ()</v>
      </c>
    </row>
    <row r="27" spans="1:8" x14ac:dyDescent="0.25">
      <c r="A27" t="s">
        <v>46</v>
      </c>
      <c r="B27" s="60">
        <v>1814</v>
      </c>
      <c r="C27" s="61">
        <v>529.12892000000011</v>
      </c>
      <c r="D27" t="s">
        <v>188</v>
      </c>
      <c r="E27" t="s">
        <v>73</v>
      </c>
      <c r="F27" t="s">
        <v>3</v>
      </c>
      <c r="H27" t="str">
        <f t="shared" si="0"/>
        <v>DIGESA ()</v>
      </c>
    </row>
    <row r="28" spans="1:8" x14ac:dyDescent="0.25">
      <c r="A28" t="s">
        <v>26</v>
      </c>
      <c r="B28" s="60">
        <v>1827</v>
      </c>
      <c r="C28" s="61">
        <v>292.9923</v>
      </c>
      <c r="D28" t="s">
        <v>157</v>
      </c>
      <c r="E28" t="s">
        <v>73</v>
      </c>
      <c r="F28" t="s">
        <v>176</v>
      </c>
      <c r="G28" t="s">
        <v>158</v>
      </c>
      <c r="H28" t="str">
        <f t="shared" si="0"/>
        <v>DIGESA (ACEVEDO JOSE)</v>
      </c>
    </row>
    <row r="29" spans="1:8" x14ac:dyDescent="0.25">
      <c r="A29" t="s">
        <v>65</v>
      </c>
      <c r="B29" s="60">
        <v>457</v>
      </c>
      <c r="C29" s="61">
        <v>61.620799999999988</v>
      </c>
      <c r="D29" t="s">
        <v>158</v>
      </c>
      <c r="E29" t="s">
        <v>73</v>
      </c>
      <c r="F29" t="s">
        <v>176</v>
      </c>
      <c r="H29" t="str">
        <f t="shared" si="0"/>
        <v>DIGESA ()</v>
      </c>
    </row>
    <row r="30" spans="1:8" x14ac:dyDescent="0.25">
      <c r="A30" t="s">
        <v>58</v>
      </c>
      <c r="B30" s="60">
        <v>2225</v>
      </c>
      <c r="C30" s="61">
        <v>413.85109000000006</v>
      </c>
      <c r="D30" t="s">
        <v>139</v>
      </c>
      <c r="E30" t="s">
        <v>73</v>
      </c>
      <c r="F30" t="s">
        <v>176</v>
      </c>
      <c r="G30" t="s">
        <v>270</v>
      </c>
      <c r="H30" t="str">
        <f t="shared" si="0"/>
        <v>DIGESA (ACEVEDO JOSE / YACTAYO RUBEN)</v>
      </c>
    </row>
    <row r="31" spans="1:8" x14ac:dyDescent="0.25">
      <c r="A31" t="s">
        <v>120</v>
      </c>
      <c r="B31" s="60">
        <v>692</v>
      </c>
      <c r="C31" s="61">
        <v>230.78971000000001</v>
      </c>
      <c r="D31" t="s">
        <v>245</v>
      </c>
      <c r="E31" t="s">
        <v>73</v>
      </c>
      <c r="F31" t="s">
        <v>3</v>
      </c>
      <c r="G31" t="s">
        <v>157</v>
      </c>
      <c r="H31" t="str">
        <f t="shared" si="0"/>
        <v>DIGESA (PEREZ LUIS)</v>
      </c>
    </row>
    <row r="32" spans="1:8" x14ac:dyDescent="0.25">
      <c r="A32" t="s">
        <v>28</v>
      </c>
      <c r="B32" s="60">
        <v>774</v>
      </c>
      <c r="C32" s="61">
        <v>275.27440000000001</v>
      </c>
      <c r="D32" t="s">
        <v>246</v>
      </c>
      <c r="E32" t="s">
        <v>73</v>
      </c>
      <c r="F32" t="s">
        <v>0</v>
      </c>
      <c r="G32" t="s">
        <v>271</v>
      </c>
      <c r="H32" t="str">
        <f t="shared" si="0"/>
        <v>DIGESA (LUNA ERNESTO / MORENO ROMULO)</v>
      </c>
    </row>
    <row r="33" spans="1:8" x14ac:dyDescent="0.25">
      <c r="A33" t="s">
        <v>45</v>
      </c>
      <c r="B33" s="60">
        <v>3740</v>
      </c>
      <c r="C33" s="61">
        <v>436.75829000000004</v>
      </c>
      <c r="D33" t="s">
        <v>189</v>
      </c>
      <c r="E33" t="s">
        <v>73</v>
      </c>
      <c r="F33" t="s">
        <v>3</v>
      </c>
      <c r="G33" t="s">
        <v>185</v>
      </c>
      <c r="H33" t="str">
        <f t="shared" si="0"/>
        <v>DIGESA (SIERRA ALEJANDRO)</v>
      </c>
    </row>
    <row r="34" spans="1:8" x14ac:dyDescent="0.25">
      <c r="A34" t="s">
        <v>48</v>
      </c>
      <c r="B34" s="60">
        <v>1351</v>
      </c>
      <c r="C34" s="61">
        <v>406.93937999999997</v>
      </c>
      <c r="D34" t="s">
        <v>246</v>
      </c>
      <c r="E34" t="s">
        <v>73</v>
      </c>
      <c r="F34" t="s">
        <v>3</v>
      </c>
      <c r="G34" t="s">
        <v>259</v>
      </c>
      <c r="H34" t="str">
        <f t="shared" si="0"/>
        <v>DIGESA (BELSUZARRI MARCIAL)</v>
      </c>
    </row>
    <row r="35" spans="1:8" x14ac:dyDescent="0.25">
      <c r="A35" t="s">
        <v>53</v>
      </c>
      <c r="B35" s="60">
        <v>1645</v>
      </c>
      <c r="C35" s="61">
        <v>272.47614000000004</v>
      </c>
      <c r="D35" t="s">
        <v>259</v>
      </c>
      <c r="E35" t="s">
        <v>73</v>
      </c>
      <c r="F35" t="s">
        <v>3</v>
      </c>
      <c r="H35" t="str">
        <f t="shared" si="0"/>
        <v>DIGESA ()</v>
      </c>
    </row>
    <row r="36" spans="1:8" x14ac:dyDescent="0.25">
      <c r="A36" t="s">
        <v>8</v>
      </c>
      <c r="B36" s="60">
        <v>621</v>
      </c>
      <c r="C36" s="61">
        <v>263.04570000000001</v>
      </c>
      <c r="D36" t="s">
        <v>189</v>
      </c>
      <c r="E36" t="s">
        <v>73</v>
      </c>
      <c r="F36" t="s">
        <v>3</v>
      </c>
      <c r="G36" t="s">
        <v>185</v>
      </c>
      <c r="H36" t="str">
        <f t="shared" si="0"/>
        <v>DIGESA (SIERRA ALEJANDRO)</v>
      </c>
    </row>
    <row r="37" spans="1:8" x14ac:dyDescent="0.25">
      <c r="A37" t="s">
        <v>125</v>
      </c>
      <c r="B37" s="60">
        <v>4729</v>
      </c>
      <c r="C37" s="61">
        <v>179.06357</v>
      </c>
      <c r="D37" t="s">
        <v>230</v>
      </c>
      <c r="E37" t="s">
        <v>73</v>
      </c>
      <c r="F37" t="s">
        <v>3</v>
      </c>
      <c r="H37" t="str">
        <f t="shared" si="0"/>
        <v>DIGESA ()</v>
      </c>
    </row>
    <row r="38" spans="1:8" x14ac:dyDescent="0.25">
      <c r="A38" t="s">
        <v>21</v>
      </c>
      <c r="B38" s="60">
        <v>769</v>
      </c>
      <c r="C38" s="61">
        <v>412.52046999999993</v>
      </c>
      <c r="D38" t="s">
        <v>213</v>
      </c>
      <c r="E38" t="s">
        <v>96</v>
      </c>
      <c r="F38" t="s">
        <v>0</v>
      </c>
      <c r="H38" t="str">
        <f t="shared" si="0"/>
        <v>EPIDEMIOLOGIA ()</v>
      </c>
    </row>
    <row r="39" spans="1:8" x14ac:dyDescent="0.25">
      <c r="A39" t="s">
        <v>27</v>
      </c>
      <c r="B39" s="60">
        <v>1438</v>
      </c>
      <c r="C39" s="61">
        <v>529.79999999999995</v>
      </c>
      <c r="D39" t="s">
        <v>190</v>
      </c>
      <c r="E39" t="s">
        <v>96</v>
      </c>
      <c r="F39" t="s">
        <v>3</v>
      </c>
      <c r="H39" t="str">
        <f t="shared" si="0"/>
        <v>EPIDEMIOLOGIA ()</v>
      </c>
    </row>
    <row r="40" spans="1:8" x14ac:dyDescent="0.25">
      <c r="A40" t="s">
        <v>56</v>
      </c>
      <c r="B40" s="60">
        <v>753</v>
      </c>
      <c r="C40" s="61">
        <v>315.16036000000003</v>
      </c>
      <c r="D40" t="s">
        <v>183</v>
      </c>
      <c r="E40" t="s">
        <v>96</v>
      </c>
      <c r="F40" t="s">
        <v>3</v>
      </c>
      <c r="H40" t="str">
        <f t="shared" si="0"/>
        <v>EPIDEMIOLOGIA ()</v>
      </c>
    </row>
    <row r="41" spans="1:8" x14ac:dyDescent="0.25">
      <c r="A41" t="s">
        <v>127</v>
      </c>
      <c r="B41" s="60">
        <v>1056</v>
      </c>
      <c r="C41" s="61">
        <v>286.16635000000002</v>
      </c>
      <c r="D41" t="s">
        <v>247</v>
      </c>
      <c r="E41" t="s">
        <v>207</v>
      </c>
      <c r="F41" t="s">
        <v>0</v>
      </c>
      <c r="H41" t="str">
        <f t="shared" si="0"/>
        <v>SEDE CENTRAL - DESPACHO ()</v>
      </c>
    </row>
    <row r="42" spans="1:8" x14ac:dyDescent="0.25">
      <c r="A42" t="s">
        <v>61</v>
      </c>
      <c r="B42" s="60">
        <v>2410</v>
      </c>
      <c r="C42" s="61">
        <v>574.89397999999994</v>
      </c>
      <c r="D42" t="s">
        <v>260</v>
      </c>
      <c r="E42" t="s">
        <v>207</v>
      </c>
      <c r="F42" t="s">
        <v>176</v>
      </c>
      <c r="H42" t="str">
        <f t="shared" si="0"/>
        <v>SEDE CENTRAL - DESPACHO ()</v>
      </c>
    </row>
    <row r="43" spans="1:8" x14ac:dyDescent="0.25">
      <c r="A43" t="s">
        <v>19</v>
      </c>
      <c r="B43" s="60">
        <v>3294</v>
      </c>
      <c r="C43" s="61">
        <v>1141.94858</v>
      </c>
      <c r="D43" t="s">
        <v>261</v>
      </c>
      <c r="E43" t="s">
        <v>207</v>
      </c>
      <c r="F43" t="s">
        <v>3</v>
      </c>
      <c r="G43" t="s">
        <v>272</v>
      </c>
      <c r="H43" t="str">
        <f t="shared" si="0"/>
        <v>SEDE CENTRAL - DESPACHO (BRAVO CESAR / GUERRERO MARCO / MENDOZA VICTOR / ORMEÑO JUAN CARLOS / TAMAYO NESTOR)</v>
      </c>
    </row>
    <row r="44" spans="1:8" x14ac:dyDescent="0.25">
      <c r="A44" t="s">
        <v>117</v>
      </c>
      <c r="B44" s="60">
        <v>847</v>
      </c>
      <c r="C44" s="61">
        <v>1049.2921900000001</v>
      </c>
      <c r="D44" t="s">
        <v>149</v>
      </c>
      <c r="E44" t="s">
        <v>207</v>
      </c>
      <c r="F44" t="s">
        <v>0</v>
      </c>
      <c r="G44" t="s">
        <v>273</v>
      </c>
      <c r="H44" t="str">
        <f t="shared" si="0"/>
        <v>SEDE CENTRAL - DESPACHO (CASANOVA ROLANDO / LAÑAS JUAN)</v>
      </c>
    </row>
    <row r="45" spans="1:8" x14ac:dyDescent="0.25">
      <c r="A45" t="s">
        <v>66</v>
      </c>
      <c r="B45" s="60">
        <v>1581</v>
      </c>
      <c r="C45" s="61">
        <v>1006.32925</v>
      </c>
      <c r="D45" t="s">
        <v>152</v>
      </c>
      <c r="E45" t="s">
        <v>207</v>
      </c>
      <c r="F45" t="s">
        <v>0</v>
      </c>
      <c r="G45" t="s">
        <v>233</v>
      </c>
      <c r="H45" t="str">
        <f t="shared" si="0"/>
        <v>SEDE CENTRAL - DESPACHO (GUZMAN ISRAEL)</v>
      </c>
    </row>
    <row r="46" spans="1:8" x14ac:dyDescent="0.25">
      <c r="A46" t="s">
        <v>50</v>
      </c>
      <c r="B46" s="60">
        <v>1582</v>
      </c>
      <c r="C46" s="61">
        <v>348.45204000000001</v>
      </c>
      <c r="D46" t="s">
        <v>152</v>
      </c>
      <c r="E46" t="s">
        <v>207</v>
      </c>
      <c r="F46" t="s">
        <v>178</v>
      </c>
      <c r="H46" t="str">
        <f t="shared" si="0"/>
        <v>SEDE CENTRAL - DESPACHO ()</v>
      </c>
    </row>
    <row r="47" spans="1:8" x14ac:dyDescent="0.25">
      <c r="A47" t="s">
        <v>126</v>
      </c>
      <c r="B47" s="60">
        <v>474</v>
      </c>
      <c r="C47" s="61">
        <v>341.16615000000002</v>
      </c>
      <c r="D47" t="s">
        <v>248</v>
      </c>
      <c r="E47" t="s">
        <v>207</v>
      </c>
      <c r="F47" t="s">
        <v>0</v>
      </c>
      <c r="H47" t="str">
        <f t="shared" si="0"/>
        <v>SEDE CENTRAL - DESPACHO ()</v>
      </c>
    </row>
    <row r="48" spans="1:8" x14ac:dyDescent="0.25">
      <c r="A48" t="s">
        <v>111</v>
      </c>
      <c r="B48" s="60">
        <v>595</v>
      </c>
      <c r="C48" s="61">
        <v>398.58440000000002</v>
      </c>
      <c r="D48" t="s">
        <v>155</v>
      </c>
      <c r="E48" t="s">
        <v>207</v>
      </c>
      <c r="F48" t="s">
        <v>0</v>
      </c>
      <c r="H48" t="str">
        <f t="shared" si="0"/>
        <v>SEDE CENTRAL - DESPACHO ()</v>
      </c>
    </row>
    <row r="49" spans="1:8" x14ac:dyDescent="0.25">
      <c r="A49" t="s">
        <v>40</v>
      </c>
      <c r="B49" s="60">
        <v>5916</v>
      </c>
      <c r="C49" s="61">
        <v>553.58801999999991</v>
      </c>
      <c r="D49" t="s">
        <v>136</v>
      </c>
      <c r="E49" t="s">
        <v>207</v>
      </c>
      <c r="F49" t="s">
        <v>3</v>
      </c>
      <c r="G49" t="s">
        <v>274</v>
      </c>
      <c r="H49" t="str">
        <f t="shared" si="0"/>
        <v>SEDE CENTRAL - DESPACHO (ROMERO MANUEL / ZEGARRA ENRIQUE)</v>
      </c>
    </row>
    <row r="50" spans="1:8" x14ac:dyDescent="0.25">
      <c r="A50" t="s">
        <v>11</v>
      </c>
      <c r="B50" s="60">
        <v>468.32000257495531</v>
      </c>
      <c r="C50" s="61">
        <v>297.19805000000002</v>
      </c>
      <c r="D50" t="s">
        <v>149</v>
      </c>
      <c r="E50" t="s">
        <v>207</v>
      </c>
      <c r="F50" t="s">
        <v>0</v>
      </c>
      <c r="G50" t="s">
        <v>181</v>
      </c>
      <c r="H50" t="str">
        <f t="shared" si="0"/>
        <v>SEDE CENTRAL - DESPACHO (DIAZ VICTOR)</v>
      </c>
    </row>
    <row r="51" spans="1:8" x14ac:dyDescent="0.25">
      <c r="A51" t="s">
        <v>51</v>
      </c>
      <c r="B51" s="60">
        <v>1158</v>
      </c>
      <c r="C51" s="61">
        <v>759.08309000000008</v>
      </c>
      <c r="D51" t="s">
        <v>262</v>
      </c>
      <c r="E51" t="s">
        <v>207</v>
      </c>
      <c r="F51" t="s">
        <v>0</v>
      </c>
      <c r="G51" t="s">
        <v>275</v>
      </c>
      <c r="H51" t="str">
        <f t="shared" si="0"/>
        <v>SEDE CENTRAL - DESPACHO (BRAVO CESAR / GUERRERO MARCO / MENDOZA VICTOR)</v>
      </c>
    </row>
    <row r="52" spans="1:8" x14ac:dyDescent="0.25">
      <c r="A52" t="s">
        <v>14</v>
      </c>
      <c r="B52" s="60">
        <v>1035</v>
      </c>
      <c r="C52" s="61">
        <v>936.67661999999996</v>
      </c>
      <c r="D52" t="s">
        <v>153</v>
      </c>
      <c r="E52" t="s">
        <v>207</v>
      </c>
      <c r="F52" t="s">
        <v>0</v>
      </c>
      <c r="G52" t="s">
        <v>248</v>
      </c>
      <c r="H52" t="str">
        <f t="shared" si="0"/>
        <v>SEDE CENTRAL - DESPACHO (RISCO PRAXI)</v>
      </c>
    </row>
    <row r="53" spans="1:8" x14ac:dyDescent="0.25">
      <c r="A53" t="s">
        <v>24</v>
      </c>
      <c r="B53" s="60">
        <v>1730</v>
      </c>
      <c r="C53" s="61">
        <v>663.54972000000009</v>
      </c>
      <c r="D53" t="s">
        <v>191</v>
      </c>
      <c r="E53" t="s">
        <v>207</v>
      </c>
      <c r="F53" t="s">
        <v>266</v>
      </c>
      <c r="G53" t="s">
        <v>214</v>
      </c>
      <c r="H53" t="str">
        <f t="shared" si="0"/>
        <v>SEDE CENTRAL - DESPACHO (COTERA JOSE)</v>
      </c>
    </row>
    <row r="54" spans="1:8" x14ac:dyDescent="0.25">
      <c r="A54" t="s">
        <v>103</v>
      </c>
      <c r="B54" s="60">
        <v>1725</v>
      </c>
      <c r="C54" s="61">
        <v>812.86422999999991</v>
      </c>
      <c r="D54" t="s">
        <v>136</v>
      </c>
      <c r="E54" t="s">
        <v>207</v>
      </c>
      <c r="F54" t="s">
        <v>266</v>
      </c>
      <c r="G54" t="s">
        <v>276</v>
      </c>
      <c r="H54" t="str">
        <f t="shared" si="0"/>
        <v>SEDE CENTRAL - DESPACHO (ZEGARRA ENRIQUE / SANCHEZ SAMUEL)</v>
      </c>
    </row>
    <row r="55" spans="1:8" x14ac:dyDescent="0.25">
      <c r="A55" t="s">
        <v>104</v>
      </c>
      <c r="B55" s="60">
        <v>1210</v>
      </c>
      <c r="C55" s="61">
        <v>521.09693000000004</v>
      </c>
      <c r="D55" t="s">
        <v>155</v>
      </c>
      <c r="E55" t="s">
        <v>207</v>
      </c>
      <c r="F55" t="s">
        <v>266</v>
      </c>
      <c r="H55" t="str">
        <f t="shared" si="0"/>
        <v>SEDE CENTRAL - DESPACHO ()</v>
      </c>
    </row>
    <row r="56" spans="1:8" x14ac:dyDescent="0.25">
      <c r="A56" t="s">
        <v>105</v>
      </c>
      <c r="B56" s="60">
        <v>2426</v>
      </c>
      <c r="C56" s="61">
        <v>1724.2307999999998</v>
      </c>
      <c r="D56" t="s">
        <v>156</v>
      </c>
      <c r="E56" t="s">
        <v>207</v>
      </c>
      <c r="F56" t="s">
        <v>266</v>
      </c>
      <c r="G56" t="s">
        <v>277</v>
      </c>
      <c r="H56" t="str">
        <f t="shared" si="0"/>
        <v>SEDE CENTRAL - DESPACHO (PONCE TOMAS / CABRERA JACINTO)</v>
      </c>
    </row>
    <row r="57" spans="1:8" x14ac:dyDescent="0.25">
      <c r="A57" t="s">
        <v>254</v>
      </c>
      <c r="B57" s="60">
        <v>590</v>
      </c>
      <c r="C57" s="61">
        <v>152.93295000000001</v>
      </c>
      <c r="D57" t="s">
        <v>247</v>
      </c>
      <c r="E57" t="s">
        <v>207</v>
      </c>
      <c r="F57" t="s">
        <v>0</v>
      </c>
      <c r="G57" t="s">
        <v>232</v>
      </c>
      <c r="H57" t="str">
        <f t="shared" si="0"/>
        <v>SEDE CENTRAL - DESPACHO (PACHECO JOSE)</v>
      </c>
    </row>
    <row r="58" spans="1:8" x14ac:dyDescent="0.25">
      <c r="A58" t="s">
        <v>30</v>
      </c>
      <c r="B58" s="60">
        <v>563</v>
      </c>
      <c r="C58" s="61">
        <v>468.50842</v>
      </c>
      <c r="D58" t="s">
        <v>147</v>
      </c>
      <c r="E58" t="s">
        <v>208</v>
      </c>
      <c r="F58" t="s">
        <v>1</v>
      </c>
      <c r="H58" t="str">
        <f t="shared" si="0"/>
        <v>SEDE CENTRAL - DIRECTIVO ()</v>
      </c>
    </row>
    <row r="59" spans="1:8" x14ac:dyDescent="0.25">
      <c r="A59" t="s">
        <v>41</v>
      </c>
      <c r="B59" s="60">
        <v>1455</v>
      </c>
      <c r="C59" s="61">
        <v>464.03416000000004</v>
      </c>
      <c r="D59" t="s">
        <v>184</v>
      </c>
      <c r="E59" t="s">
        <v>208</v>
      </c>
      <c r="F59" t="s">
        <v>3</v>
      </c>
      <c r="G59" t="s">
        <v>234</v>
      </c>
      <c r="H59" t="str">
        <f t="shared" si="0"/>
        <v>SEDE CENTRAL - DIRECTIVO (ZAGACETA JORGE)</v>
      </c>
    </row>
    <row r="60" spans="1:8" x14ac:dyDescent="0.25">
      <c r="A60" t="s">
        <v>17</v>
      </c>
      <c r="B60" s="60">
        <v>1918</v>
      </c>
      <c r="C60" s="61">
        <v>609.86161000000004</v>
      </c>
      <c r="D60" t="s">
        <v>206</v>
      </c>
      <c r="E60" t="s">
        <v>208</v>
      </c>
      <c r="F60" t="s">
        <v>3</v>
      </c>
      <c r="G60" t="s">
        <v>181</v>
      </c>
      <c r="H60" t="str">
        <f t="shared" si="0"/>
        <v>SEDE CENTRAL - DIRECTIVO (DIAZ VICTOR)</v>
      </c>
    </row>
    <row r="61" spans="1:8" x14ac:dyDescent="0.25">
      <c r="A61" t="s">
        <v>44</v>
      </c>
      <c r="B61" s="60">
        <v>1554</v>
      </c>
      <c r="C61" s="61">
        <v>539.37171999999998</v>
      </c>
      <c r="D61" t="s">
        <v>218</v>
      </c>
      <c r="E61" t="s">
        <v>208</v>
      </c>
      <c r="F61" t="s">
        <v>3</v>
      </c>
      <c r="G61" t="s">
        <v>142</v>
      </c>
      <c r="H61" t="str">
        <f t="shared" si="0"/>
        <v>SEDE CENTRAL - DIRECTIVO (SANCHEZ MANUEL)</v>
      </c>
    </row>
    <row r="62" spans="1:8" x14ac:dyDescent="0.25">
      <c r="A62" t="s">
        <v>32</v>
      </c>
      <c r="B62" s="60">
        <v>2324</v>
      </c>
      <c r="C62" s="61">
        <v>706.36468000000013</v>
      </c>
      <c r="D62" t="s">
        <v>216</v>
      </c>
      <c r="E62" t="s">
        <v>208</v>
      </c>
      <c r="F62" t="s">
        <v>3</v>
      </c>
      <c r="H62" t="str">
        <f t="shared" si="0"/>
        <v>SEDE CENTRAL - DIRECTIVO ()</v>
      </c>
    </row>
    <row r="63" spans="1:8" x14ac:dyDescent="0.25">
      <c r="A63" t="s">
        <v>67</v>
      </c>
      <c r="B63" s="60">
        <v>1060</v>
      </c>
      <c r="C63" s="61">
        <v>797.03990999999996</v>
      </c>
      <c r="D63" t="s">
        <v>215</v>
      </c>
      <c r="E63" t="s">
        <v>208</v>
      </c>
      <c r="F63" t="s">
        <v>0</v>
      </c>
      <c r="H63" t="str">
        <f t="shared" si="0"/>
        <v>SEDE CENTRAL - DIRECTIVO ()</v>
      </c>
    </row>
    <row r="64" spans="1:8" x14ac:dyDescent="0.25">
      <c r="A64" t="s">
        <v>108</v>
      </c>
      <c r="B64" s="60">
        <v>2756</v>
      </c>
      <c r="C64" s="61">
        <v>706.37351000000012</v>
      </c>
      <c r="D64" t="s">
        <v>263</v>
      </c>
      <c r="E64" t="s">
        <v>224</v>
      </c>
      <c r="F64" t="s">
        <v>3</v>
      </c>
      <c r="G64" t="s">
        <v>278</v>
      </c>
      <c r="H64" t="str">
        <f t="shared" si="0"/>
        <v>SEDE CENTRAL - POOL (LIMAHUAY VICENTE / CUETO RICARDO / ROSPIGUIOSI CARLOS)</v>
      </c>
    </row>
    <row r="65" spans="1:8" x14ac:dyDescent="0.25">
      <c r="A65" t="s">
        <v>109</v>
      </c>
      <c r="B65" s="60">
        <v>1545</v>
      </c>
      <c r="C65" s="61">
        <v>754.07524999999998</v>
      </c>
      <c r="D65" t="s">
        <v>234</v>
      </c>
      <c r="E65" t="s">
        <v>224</v>
      </c>
      <c r="F65" t="s">
        <v>0</v>
      </c>
      <c r="G65" t="s">
        <v>279</v>
      </c>
      <c r="H65" t="str">
        <f t="shared" si="0"/>
        <v>SEDE CENTRAL - POOL (CRUZ TOMAS / ESPINOZA JAIME / GALLEGOS JEMY)</v>
      </c>
    </row>
    <row r="66" spans="1:8" x14ac:dyDescent="0.25">
      <c r="A66" t="s">
        <v>128</v>
      </c>
      <c r="B66" s="60">
        <v>1343.7199999999721</v>
      </c>
      <c r="C66" s="61">
        <v>132.0078</v>
      </c>
      <c r="D66" t="s">
        <v>140</v>
      </c>
      <c r="E66" t="s">
        <v>224</v>
      </c>
      <c r="F66" t="s">
        <v>176</v>
      </c>
      <c r="G66" t="s">
        <v>280</v>
      </c>
      <c r="H66" t="str">
        <f t="shared" si="0"/>
        <v>SEDE CENTRAL - POOL (CANO RAUL / BERROSPI ALCIDES)</v>
      </c>
    </row>
    <row r="67" spans="1:8" x14ac:dyDescent="0.25">
      <c r="A67" t="s">
        <v>43</v>
      </c>
      <c r="B67" s="60">
        <v>748</v>
      </c>
      <c r="C67" s="61">
        <v>442.19074000000006</v>
      </c>
      <c r="D67" t="s">
        <v>145</v>
      </c>
      <c r="E67" t="s">
        <v>224</v>
      </c>
      <c r="F67" t="s">
        <v>1</v>
      </c>
      <c r="G67" t="s">
        <v>281</v>
      </c>
      <c r="H67" t="str">
        <f t="shared" ref="H67:H93" si="1">+CONCATENATE(E67," (",G67,")")</f>
        <v>SEDE CENTRAL - POOL (GALLEGOS JEMY / CANO RAUL / ZAGACETA JORGE)</v>
      </c>
    </row>
    <row r="68" spans="1:8" x14ac:dyDescent="0.25">
      <c r="A68" t="s">
        <v>110</v>
      </c>
      <c r="B68" s="60">
        <v>1541</v>
      </c>
      <c r="C68" s="61">
        <v>908.85082999999997</v>
      </c>
      <c r="D68" t="s">
        <v>146</v>
      </c>
      <c r="E68" t="s">
        <v>224</v>
      </c>
      <c r="F68" t="s">
        <v>1</v>
      </c>
      <c r="G68" t="s">
        <v>220</v>
      </c>
      <c r="H68" t="str">
        <f t="shared" si="1"/>
        <v>SEDE CENTRAL - POOL (HERNANDEZ PERCY)</v>
      </c>
    </row>
    <row r="69" spans="1:8" x14ac:dyDescent="0.25">
      <c r="A69" t="s">
        <v>37</v>
      </c>
      <c r="B69" s="60">
        <v>2175</v>
      </c>
      <c r="C69" s="61">
        <v>1071.5025600000001</v>
      </c>
      <c r="D69" t="s">
        <v>181</v>
      </c>
      <c r="E69" t="s">
        <v>224</v>
      </c>
      <c r="F69" t="s">
        <v>1</v>
      </c>
      <c r="G69" t="s">
        <v>282</v>
      </c>
      <c r="H69" t="str">
        <f t="shared" si="1"/>
        <v>SEDE CENTRAL - POOL (AGAPITO JESUS / ANGULO LIZARDO / GARCIA AQUILINO / LIMAHUAY VICENTE)</v>
      </c>
    </row>
    <row r="70" spans="1:8" x14ac:dyDescent="0.25">
      <c r="A70" t="s">
        <v>118</v>
      </c>
      <c r="B70" s="60">
        <v>3107</v>
      </c>
      <c r="C70" s="61">
        <v>542.27745000000004</v>
      </c>
      <c r="D70" t="s">
        <v>238</v>
      </c>
      <c r="E70" t="s">
        <v>224</v>
      </c>
      <c r="F70" t="s">
        <v>176</v>
      </c>
      <c r="G70" t="s">
        <v>239</v>
      </c>
      <c r="H70" t="str">
        <f t="shared" si="1"/>
        <v>SEDE CENTRAL - POOL (CRUZ TOMAS)</v>
      </c>
    </row>
    <row r="71" spans="1:8" x14ac:dyDescent="0.25">
      <c r="A71" t="s">
        <v>22</v>
      </c>
      <c r="B71" s="60">
        <v>844.98333333333721</v>
      </c>
      <c r="C71" s="61">
        <v>137.62799999999999</v>
      </c>
      <c r="D71" t="s">
        <v>159</v>
      </c>
      <c r="E71" t="s">
        <v>224</v>
      </c>
      <c r="F71" t="s">
        <v>176</v>
      </c>
      <c r="H71" t="str">
        <f t="shared" si="1"/>
        <v>SEDE CENTRAL - POOL ()</v>
      </c>
    </row>
    <row r="72" spans="1:8" x14ac:dyDescent="0.25">
      <c r="A72" t="s">
        <v>57</v>
      </c>
      <c r="B72" s="60">
        <v>454</v>
      </c>
      <c r="C72" s="61">
        <v>88.3</v>
      </c>
      <c r="D72" t="s">
        <v>144</v>
      </c>
      <c r="E72" t="s">
        <v>224</v>
      </c>
      <c r="F72" t="s">
        <v>3</v>
      </c>
      <c r="H72" t="str">
        <f t="shared" si="1"/>
        <v>SEDE CENTRAL - POOL ()</v>
      </c>
    </row>
    <row r="73" spans="1:8" x14ac:dyDescent="0.25">
      <c r="A73" t="s">
        <v>121</v>
      </c>
      <c r="B73" s="60">
        <v>1285</v>
      </c>
      <c r="C73" s="61">
        <v>198.733</v>
      </c>
      <c r="D73" t="s">
        <v>235</v>
      </c>
      <c r="E73" t="s">
        <v>224</v>
      </c>
      <c r="F73" t="s">
        <v>176</v>
      </c>
      <c r="G73" t="s">
        <v>283</v>
      </c>
      <c r="H73" t="str">
        <f t="shared" si="1"/>
        <v>SEDE CENTRAL - POOL (ARQUINIGO JUAN / MOLLEDA ORTIZ / GALLEGOS JEMY / GARCIA AQUILINO / LAÑAS JUAN)</v>
      </c>
    </row>
    <row r="74" spans="1:8" x14ac:dyDescent="0.25">
      <c r="A74" t="s">
        <v>113</v>
      </c>
      <c r="B74" s="60">
        <v>1094</v>
      </c>
      <c r="C74" s="61">
        <v>351.79602999999997</v>
      </c>
      <c r="D74" t="s">
        <v>217</v>
      </c>
      <c r="E74" t="s">
        <v>224</v>
      </c>
      <c r="F74" t="s">
        <v>3</v>
      </c>
      <c r="G74" t="s">
        <v>284</v>
      </c>
      <c r="H74" t="str">
        <f t="shared" si="1"/>
        <v>SEDE CENTRAL - POOL (DAVILA RAUL / HERNANDEZ PERCY)</v>
      </c>
    </row>
    <row r="75" spans="1:8" x14ac:dyDescent="0.25">
      <c r="A75" t="s">
        <v>122</v>
      </c>
      <c r="B75" s="60">
        <v>2391</v>
      </c>
      <c r="C75" s="61">
        <v>636.80210999999997</v>
      </c>
      <c r="D75" t="s">
        <v>148</v>
      </c>
      <c r="E75" t="s">
        <v>224</v>
      </c>
      <c r="F75" t="s">
        <v>1</v>
      </c>
      <c r="G75" t="s">
        <v>285</v>
      </c>
      <c r="H75" t="str">
        <f t="shared" si="1"/>
        <v>SEDE CENTRAL - POOL (CANO RAUL / ROJAS LEONARDO)</v>
      </c>
    </row>
    <row r="76" spans="1:8" x14ac:dyDescent="0.25">
      <c r="A76" t="s">
        <v>49</v>
      </c>
      <c r="B76" s="60">
        <v>1291</v>
      </c>
      <c r="C76" s="61">
        <v>390.96591000000001</v>
      </c>
      <c r="D76" t="s">
        <v>231</v>
      </c>
      <c r="E76" t="s">
        <v>224</v>
      </c>
      <c r="F76" t="s">
        <v>3</v>
      </c>
      <c r="G76" t="s">
        <v>286</v>
      </c>
      <c r="H76" t="str">
        <f t="shared" si="1"/>
        <v>SEDE CENTRAL - POOL (AGAPITO JESUS / ESPINOZA JAIME)</v>
      </c>
    </row>
    <row r="77" spans="1:8" x14ac:dyDescent="0.25">
      <c r="A77" t="s">
        <v>98</v>
      </c>
      <c r="B77" s="60">
        <v>1177</v>
      </c>
      <c r="C77" s="61">
        <v>376.43815999999998</v>
      </c>
      <c r="D77" t="s">
        <v>219</v>
      </c>
      <c r="E77" t="s">
        <v>224</v>
      </c>
      <c r="F77" t="s">
        <v>1</v>
      </c>
      <c r="G77" t="s">
        <v>287</v>
      </c>
      <c r="H77" t="str">
        <f t="shared" si="1"/>
        <v>SEDE CENTRAL - POOL (HERNANDEZ PERCY / BARRETO EMILIO)</v>
      </c>
    </row>
    <row r="78" spans="1:8" x14ac:dyDescent="0.25">
      <c r="A78" t="s">
        <v>71</v>
      </c>
      <c r="B78" s="60">
        <v>1228</v>
      </c>
      <c r="C78" s="61">
        <v>303.67750000000001</v>
      </c>
      <c r="D78" t="s">
        <v>222</v>
      </c>
      <c r="E78" t="s">
        <v>224</v>
      </c>
      <c r="F78" t="s">
        <v>225</v>
      </c>
      <c r="G78" t="s">
        <v>288</v>
      </c>
      <c r="H78" t="str">
        <f t="shared" si="1"/>
        <v>SEDE CENTRAL - POOL (GALLEGOS JEMY)</v>
      </c>
    </row>
    <row r="79" spans="1:8" x14ac:dyDescent="0.25">
      <c r="A79" t="s">
        <v>72</v>
      </c>
      <c r="B79" s="60">
        <v>1569</v>
      </c>
      <c r="C79" s="61">
        <v>330.25372000000004</v>
      </c>
      <c r="D79" t="s">
        <v>148</v>
      </c>
      <c r="E79" t="s">
        <v>224</v>
      </c>
      <c r="F79" t="s">
        <v>225</v>
      </c>
      <c r="G79" t="s">
        <v>289</v>
      </c>
      <c r="H79" t="str">
        <f t="shared" si="1"/>
        <v>SEDE CENTRAL - POOL (HERNANDEZ PERCY / AGAPITO JESUS / BUENO JUAN / CRUZ TOMAS / LAÑAS JUAN / ROSPIGLIOSI CARLOS)</v>
      </c>
    </row>
    <row r="80" spans="1:8" x14ac:dyDescent="0.25">
      <c r="A80" t="s">
        <v>123</v>
      </c>
      <c r="B80" s="60">
        <v>146</v>
      </c>
      <c r="C80" s="61">
        <v>40.200000000000003</v>
      </c>
      <c r="D80" t="s">
        <v>228</v>
      </c>
      <c r="E80" t="s">
        <v>224</v>
      </c>
      <c r="F80" t="s">
        <v>225</v>
      </c>
      <c r="H80" t="str">
        <f t="shared" si="1"/>
        <v>SEDE CENTRAL - POOL ()</v>
      </c>
    </row>
    <row r="81" spans="1:8" x14ac:dyDescent="0.25">
      <c r="A81" t="s">
        <v>99</v>
      </c>
      <c r="B81" s="60">
        <v>1086.3092843233501</v>
      </c>
      <c r="C81" s="61">
        <v>589.03507999999999</v>
      </c>
      <c r="D81" t="s">
        <v>145</v>
      </c>
      <c r="E81" t="s">
        <v>224</v>
      </c>
      <c r="F81" t="s">
        <v>1</v>
      </c>
      <c r="G81" t="s">
        <v>290</v>
      </c>
      <c r="H81" t="str">
        <f t="shared" si="1"/>
        <v>SEDE CENTRAL - POOL (CRUZ TOMAS / HERNANDEZ PERCY / HERRERA JULIO / ORTIZ JEAN PAUL / VALZ JUAN)</v>
      </c>
    </row>
    <row r="82" spans="1:8" x14ac:dyDescent="0.25">
      <c r="A82" t="s">
        <v>64</v>
      </c>
      <c r="B82" s="60">
        <v>3003</v>
      </c>
      <c r="C82" s="61">
        <v>807.59180000000003</v>
      </c>
      <c r="D82" t="s">
        <v>150</v>
      </c>
      <c r="E82" t="s">
        <v>224</v>
      </c>
      <c r="F82" t="s">
        <v>3</v>
      </c>
      <c r="G82" t="s">
        <v>291</v>
      </c>
      <c r="H82" t="str">
        <f t="shared" si="1"/>
        <v>SEDE CENTRAL - POOL (GARCIA AQUILINO / DIAZ SEGUNDO / JULCA PETTER / MOLERO JORGE / OYOLA HUGO)</v>
      </c>
    </row>
    <row r="83" spans="1:8" x14ac:dyDescent="0.25">
      <c r="A83" t="s">
        <v>10</v>
      </c>
      <c r="B83" s="60">
        <v>3000</v>
      </c>
      <c r="C83" s="61">
        <v>831.68004000000008</v>
      </c>
      <c r="D83" t="s">
        <v>134</v>
      </c>
      <c r="E83" t="s">
        <v>224</v>
      </c>
      <c r="F83" t="s">
        <v>3</v>
      </c>
      <c r="G83" t="s">
        <v>292</v>
      </c>
      <c r="H83" t="str">
        <f t="shared" si="1"/>
        <v>SEDE CENTRAL - POOL (BAILON ALEJANDRO / DIAZ VICTOR / INGARUCA FELIX / JULCA PETTER / LIMAHUAY VICENTE / ZEGARRA ENRIQUE)</v>
      </c>
    </row>
    <row r="84" spans="1:8" x14ac:dyDescent="0.25">
      <c r="A84" t="s">
        <v>7</v>
      </c>
      <c r="B84" s="60">
        <v>1145</v>
      </c>
      <c r="C84" s="61">
        <v>388.82022000000001</v>
      </c>
      <c r="D84" t="s">
        <v>138</v>
      </c>
      <c r="E84" t="s">
        <v>224</v>
      </c>
      <c r="F84" t="s">
        <v>3</v>
      </c>
      <c r="H84" t="str">
        <f t="shared" si="1"/>
        <v>SEDE CENTRAL - POOL ()</v>
      </c>
    </row>
    <row r="85" spans="1:8" x14ac:dyDescent="0.25">
      <c r="A85" t="s">
        <v>62</v>
      </c>
      <c r="B85" s="60">
        <v>1792</v>
      </c>
      <c r="C85" s="61">
        <v>595.64530999999999</v>
      </c>
      <c r="D85" t="s">
        <v>145</v>
      </c>
      <c r="E85" t="s">
        <v>224</v>
      </c>
      <c r="F85" t="s">
        <v>3</v>
      </c>
      <c r="G85" t="s">
        <v>293</v>
      </c>
      <c r="H85" t="str">
        <f t="shared" si="1"/>
        <v>SEDE CENTRAL - POOL (DAVILA RAUL / GALLEGOS JEMY)</v>
      </c>
    </row>
    <row r="86" spans="1:8" x14ac:dyDescent="0.25">
      <c r="A86" t="s">
        <v>34</v>
      </c>
      <c r="B86" s="60">
        <v>2442</v>
      </c>
      <c r="C86" s="61">
        <v>838.83233999999993</v>
      </c>
      <c r="D86" t="s">
        <v>135</v>
      </c>
      <c r="E86" t="s">
        <v>224</v>
      </c>
      <c r="F86" t="s">
        <v>3</v>
      </c>
      <c r="G86" t="s">
        <v>294</v>
      </c>
      <c r="H86" t="str">
        <f t="shared" si="1"/>
        <v>SEDE CENTRAL - POOL (CUETO RICARDO / HERRERA JULIO / SANCHEZ MANUEL)</v>
      </c>
    </row>
    <row r="87" spans="1:8" x14ac:dyDescent="0.25">
      <c r="A87" t="s">
        <v>35</v>
      </c>
      <c r="B87" s="60">
        <v>3248</v>
      </c>
      <c r="C87" s="61">
        <v>956.41261999999995</v>
      </c>
      <c r="D87" t="s">
        <v>141</v>
      </c>
      <c r="E87" t="s">
        <v>224</v>
      </c>
      <c r="F87" t="s">
        <v>3</v>
      </c>
      <c r="G87" t="s">
        <v>295</v>
      </c>
      <c r="H87" t="str">
        <f t="shared" si="1"/>
        <v>SEDE CENTRAL - POOL (CASTRO CLAUDIO)</v>
      </c>
    </row>
    <row r="88" spans="1:8" x14ac:dyDescent="0.25">
      <c r="A88" t="s">
        <v>60</v>
      </c>
      <c r="B88" s="60">
        <v>2831</v>
      </c>
      <c r="C88" s="61">
        <v>960.6775100000001</v>
      </c>
      <c r="D88" t="s">
        <v>264</v>
      </c>
      <c r="E88" t="s">
        <v>224</v>
      </c>
      <c r="F88" t="s">
        <v>3</v>
      </c>
      <c r="G88" t="s">
        <v>296</v>
      </c>
      <c r="H88" t="str">
        <f t="shared" si="1"/>
        <v>SEDE CENTRAL - POOL (BERROSPI ALCIDES / SAAVEDRA CARLOS / SANCHEZ ALEJANDRO)</v>
      </c>
    </row>
    <row r="89" spans="1:8" x14ac:dyDescent="0.25">
      <c r="A89" t="s">
        <v>4</v>
      </c>
      <c r="B89" s="60">
        <v>2210</v>
      </c>
      <c r="C89" s="61">
        <v>840.71313000000009</v>
      </c>
      <c r="D89" t="s">
        <v>244</v>
      </c>
      <c r="E89" t="s">
        <v>224</v>
      </c>
      <c r="F89" t="s">
        <v>3</v>
      </c>
      <c r="G89" t="s">
        <v>297</v>
      </c>
      <c r="H89" t="str">
        <f t="shared" si="1"/>
        <v>SEDE CENTRAL - POOL (ESPINOZA JAIME / HERRERA JULIO)</v>
      </c>
    </row>
    <row r="90" spans="1:8" x14ac:dyDescent="0.25">
      <c r="A90" t="s">
        <v>112</v>
      </c>
      <c r="B90" s="60">
        <v>3077</v>
      </c>
      <c r="C90" s="61">
        <v>1015.4588300000001</v>
      </c>
      <c r="D90" t="s">
        <v>142</v>
      </c>
      <c r="E90" t="s">
        <v>224</v>
      </c>
      <c r="F90" t="s">
        <v>3</v>
      </c>
      <c r="G90" t="s">
        <v>298</v>
      </c>
      <c r="H90" t="str">
        <f t="shared" si="1"/>
        <v>SEDE CENTRAL - POOL (GARCIA AQUILINO / OYOLA HUGO)</v>
      </c>
    </row>
    <row r="91" spans="1:8" x14ac:dyDescent="0.25">
      <c r="A91" t="s">
        <v>6</v>
      </c>
      <c r="B91" s="60">
        <v>2303</v>
      </c>
      <c r="C91" s="61">
        <v>838.89415000000008</v>
      </c>
      <c r="D91" t="s">
        <v>143</v>
      </c>
      <c r="E91" t="s">
        <v>224</v>
      </c>
      <c r="F91" t="s">
        <v>3</v>
      </c>
      <c r="G91" t="s">
        <v>299</v>
      </c>
      <c r="H91" t="str">
        <f t="shared" si="1"/>
        <v>SEDE CENTRAL - POOL (BARRETO EMILIO / CASTRO CLAUDIO / HERRERA JULIO / SANTILLAN RODULIO)</v>
      </c>
    </row>
    <row r="92" spans="1:8" x14ac:dyDescent="0.25">
      <c r="A92" t="s">
        <v>18</v>
      </c>
      <c r="B92" s="60">
        <v>2167</v>
      </c>
      <c r="C92" s="61">
        <v>849.83451999999988</v>
      </c>
      <c r="D92" t="s">
        <v>249</v>
      </c>
      <c r="E92" t="s">
        <v>224</v>
      </c>
      <c r="F92" t="s">
        <v>3</v>
      </c>
      <c r="G92" t="s">
        <v>223</v>
      </c>
      <c r="H92" t="str">
        <f t="shared" si="1"/>
        <v>SEDE CENTRAL - POOL (DAVILA RAUL)</v>
      </c>
    </row>
    <row r="93" spans="1:8" x14ac:dyDescent="0.25">
      <c r="A93" t="s">
        <v>12</v>
      </c>
      <c r="B93" s="60">
        <v>90</v>
      </c>
      <c r="C93" s="61">
        <v>49.050000000000004</v>
      </c>
      <c r="D93" t="s">
        <v>265</v>
      </c>
      <c r="E93" t="s">
        <v>224</v>
      </c>
      <c r="F93" t="s">
        <v>1</v>
      </c>
      <c r="H93" t="str">
        <f t="shared" si="1"/>
        <v>SEDE CENTRAL - POOL ()</v>
      </c>
    </row>
    <row r="94" spans="1:8" x14ac:dyDescent="0.25">
      <c r="A94" t="s">
        <v>2</v>
      </c>
      <c r="B94">
        <v>1872</v>
      </c>
      <c r="C94">
        <v>988.74643999999989</v>
      </c>
      <c r="D94" t="s">
        <v>221</v>
      </c>
      <c r="E94" t="s">
        <v>224</v>
      </c>
      <c r="F94" t="s">
        <v>1</v>
      </c>
      <c r="G94" t="s">
        <v>135</v>
      </c>
      <c r="H94" t="str">
        <f>+CONCATENATE(E94," (",G94,")")</f>
        <v>SEDE CENTRAL - POOL (BERROSPI ALCIDES)</v>
      </c>
    </row>
  </sheetData>
  <autoFilter ref="A1:H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/>
  </sheetViews>
  <sheetFormatPr baseColWidth="10" defaultRowHeight="15" x14ac:dyDescent="0.25"/>
  <sheetData>
    <row r="1" spans="1:2" x14ac:dyDescent="0.25">
      <c r="A1" t="s">
        <v>129</v>
      </c>
      <c r="B1" t="s">
        <v>175</v>
      </c>
    </row>
    <row r="2" spans="1:2" x14ac:dyDescent="0.25">
      <c r="A2" t="s">
        <v>38</v>
      </c>
      <c r="B2" s="38">
        <v>42624</v>
      </c>
    </row>
    <row r="3" spans="1:2" x14ac:dyDescent="0.25">
      <c r="A3" t="s">
        <v>127</v>
      </c>
      <c r="B3" s="38">
        <v>42472</v>
      </c>
    </row>
    <row r="4" spans="1:2" x14ac:dyDescent="0.25">
      <c r="A4" t="s">
        <v>108</v>
      </c>
      <c r="B4" s="38">
        <v>42494</v>
      </c>
    </row>
    <row r="5" spans="1:2" x14ac:dyDescent="0.25">
      <c r="A5" t="s">
        <v>68</v>
      </c>
      <c r="B5" s="38">
        <v>42582</v>
      </c>
    </row>
    <row r="6" spans="1:2" x14ac:dyDescent="0.25">
      <c r="A6" t="s">
        <v>9</v>
      </c>
      <c r="B6" s="38">
        <v>42582</v>
      </c>
    </row>
    <row r="7" spans="1:2" x14ac:dyDescent="0.25">
      <c r="A7" t="s">
        <v>46</v>
      </c>
      <c r="B7" s="38">
        <v>42602</v>
      </c>
    </row>
    <row r="8" spans="1:2" x14ac:dyDescent="0.25">
      <c r="A8" t="s">
        <v>69</v>
      </c>
      <c r="B8" s="38">
        <v>42582</v>
      </c>
    </row>
    <row r="9" spans="1:2" x14ac:dyDescent="0.25">
      <c r="A9" t="s">
        <v>61</v>
      </c>
      <c r="B9" s="38">
        <v>42649</v>
      </c>
    </row>
    <row r="10" spans="1:2" x14ac:dyDescent="0.25">
      <c r="A10" t="s">
        <v>19</v>
      </c>
      <c r="B10" s="38">
        <v>42699</v>
      </c>
    </row>
    <row r="11" spans="1:2" x14ac:dyDescent="0.25">
      <c r="A11" t="s">
        <v>66</v>
      </c>
      <c r="B11" s="38">
        <v>42643</v>
      </c>
    </row>
    <row r="12" spans="1:2" x14ac:dyDescent="0.25">
      <c r="A12" t="s">
        <v>16</v>
      </c>
      <c r="B12" s="38">
        <v>42538</v>
      </c>
    </row>
    <row r="13" spans="1:2" x14ac:dyDescent="0.25">
      <c r="A13" t="s">
        <v>116</v>
      </c>
      <c r="B13" s="38">
        <v>42582</v>
      </c>
    </row>
    <row r="14" spans="1:2" x14ac:dyDescent="0.25">
      <c r="A14" t="s">
        <v>109</v>
      </c>
      <c r="B14" s="38">
        <v>42643</v>
      </c>
    </row>
    <row r="15" spans="1:2" x14ac:dyDescent="0.25">
      <c r="A15" t="s">
        <v>128</v>
      </c>
      <c r="B15" s="38">
        <v>42649</v>
      </c>
    </row>
    <row r="16" spans="1:2" x14ac:dyDescent="0.25">
      <c r="A16" t="s">
        <v>43</v>
      </c>
      <c r="B16" s="38">
        <v>42588</v>
      </c>
    </row>
    <row r="17" spans="1:2" x14ac:dyDescent="0.25">
      <c r="A17" t="s">
        <v>117</v>
      </c>
      <c r="B17" s="38">
        <v>42649</v>
      </c>
    </row>
    <row r="18" spans="1:2" x14ac:dyDescent="0.25">
      <c r="A18" t="s">
        <v>110</v>
      </c>
      <c r="B18" s="38">
        <v>42628</v>
      </c>
    </row>
    <row r="19" spans="1:2" x14ac:dyDescent="0.25">
      <c r="A19" t="s">
        <v>50</v>
      </c>
      <c r="B19" s="38">
        <v>42623</v>
      </c>
    </row>
    <row r="20" spans="1:2" x14ac:dyDescent="0.25">
      <c r="A20" t="s">
        <v>30</v>
      </c>
      <c r="B20" s="38">
        <v>42649</v>
      </c>
    </row>
    <row r="21" spans="1:2" x14ac:dyDescent="0.25">
      <c r="A21" t="s">
        <v>13</v>
      </c>
      <c r="B21" s="38">
        <v>42649</v>
      </c>
    </row>
    <row r="22" spans="1:2" x14ac:dyDescent="0.25">
      <c r="A22" t="s">
        <v>167</v>
      </c>
      <c r="B22" s="38">
        <v>42649</v>
      </c>
    </row>
    <row r="23" spans="1:2" x14ac:dyDescent="0.25">
      <c r="A23" t="s">
        <v>126</v>
      </c>
      <c r="B23" s="38">
        <v>42538</v>
      </c>
    </row>
    <row r="24" spans="1:2" x14ac:dyDescent="0.25">
      <c r="A24" t="s">
        <v>113</v>
      </c>
      <c r="B24" s="38">
        <v>42649</v>
      </c>
    </row>
    <row r="25" spans="1:2" x14ac:dyDescent="0.25">
      <c r="A25" t="s">
        <v>37</v>
      </c>
      <c r="B25" s="38">
        <v>42649</v>
      </c>
    </row>
    <row r="26" spans="1:2" x14ac:dyDescent="0.25">
      <c r="A26" t="s">
        <v>26</v>
      </c>
      <c r="B26" s="38">
        <v>42649</v>
      </c>
    </row>
    <row r="27" spans="1:2" x14ac:dyDescent="0.25">
      <c r="A27" t="s">
        <v>118</v>
      </c>
      <c r="B27" s="38">
        <v>42649</v>
      </c>
    </row>
    <row r="28" spans="1:2" x14ac:dyDescent="0.25">
      <c r="A28" t="s">
        <v>65</v>
      </c>
      <c r="B28" s="38">
        <v>42649</v>
      </c>
    </row>
    <row r="29" spans="1:2" x14ac:dyDescent="0.25">
      <c r="A29" t="s">
        <v>22</v>
      </c>
      <c r="B29" s="38">
        <v>42538</v>
      </c>
    </row>
    <row r="30" spans="1:2" x14ac:dyDescent="0.25">
      <c r="A30" t="s">
        <v>57</v>
      </c>
      <c r="B30" s="38">
        <v>42649</v>
      </c>
    </row>
    <row r="31" spans="1:2" x14ac:dyDescent="0.25">
      <c r="A31" t="s">
        <v>33</v>
      </c>
      <c r="B31" s="38">
        <v>42588</v>
      </c>
    </row>
    <row r="32" spans="1:2" x14ac:dyDescent="0.25">
      <c r="A32" t="s">
        <v>119</v>
      </c>
      <c r="B32" s="38">
        <v>42649</v>
      </c>
    </row>
    <row r="33" spans="1:2" x14ac:dyDescent="0.25">
      <c r="A33" t="s">
        <v>21</v>
      </c>
      <c r="B33" s="38">
        <v>42701</v>
      </c>
    </row>
    <row r="34" spans="1:2" x14ac:dyDescent="0.25">
      <c r="A34" t="s">
        <v>55</v>
      </c>
      <c r="B34" s="38">
        <v>42602</v>
      </c>
    </row>
    <row r="35" spans="1:2" x14ac:dyDescent="0.25">
      <c r="A35" t="s">
        <v>58</v>
      </c>
      <c r="B35" s="38">
        <v>42649</v>
      </c>
    </row>
    <row r="36" spans="1:2" x14ac:dyDescent="0.25">
      <c r="A36" t="s">
        <v>120</v>
      </c>
      <c r="B36" s="38">
        <v>42649</v>
      </c>
    </row>
    <row r="37" spans="1:2" x14ac:dyDescent="0.25">
      <c r="A37" t="s">
        <v>111</v>
      </c>
      <c r="B37" s="38">
        <v>42606</v>
      </c>
    </row>
    <row r="38" spans="1:2" x14ac:dyDescent="0.25">
      <c r="A38" t="s">
        <v>54</v>
      </c>
      <c r="B38" s="38">
        <v>42649</v>
      </c>
    </row>
    <row r="39" spans="1:2" x14ac:dyDescent="0.25">
      <c r="A39" t="s">
        <v>172</v>
      </c>
      <c r="B39" s="38">
        <v>42649</v>
      </c>
    </row>
    <row r="40" spans="1:2" x14ac:dyDescent="0.25">
      <c r="A40" t="s">
        <v>121</v>
      </c>
      <c r="B40" s="38">
        <v>42628</v>
      </c>
    </row>
    <row r="41" spans="1:2" x14ac:dyDescent="0.25">
      <c r="A41" t="s">
        <v>25</v>
      </c>
      <c r="B41" s="38">
        <v>42708</v>
      </c>
    </row>
    <row r="42" spans="1:2" x14ac:dyDescent="0.25">
      <c r="A42" t="s">
        <v>29</v>
      </c>
      <c r="B42" s="38">
        <v>42708</v>
      </c>
    </row>
    <row r="43" spans="1:2" x14ac:dyDescent="0.25">
      <c r="A43" t="s">
        <v>122</v>
      </c>
      <c r="B43" s="38">
        <v>42588</v>
      </c>
    </row>
    <row r="44" spans="1:2" x14ac:dyDescent="0.25">
      <c r="A44" t="s">
        <v>49</v>
      </c>
      <c r="B44" s="38">
        <v>42649</v>
      </c>
    </row>
    <row r="45" spans="1:2" x14ac:dyDescent="0.25">
      <c r="A45" t="s">
        <v>98</v>
      </c>
      <c r="B45" s="38">
        <v>42701</v>
      </c>
    </row>
    <row r="46" spans="1:2" x14ac:dyDescent="0.25">
      <c r="A46" t="s">
        <v>168</v>
      </c>
      <c r="B46" s="38">
        <v>42649</v>
      </c>
    </row>
    <row r="47" spans="1:2" x14ac:dyDescent="0.25">
      <c r="A47" t="s">
        <v>15</v>
      </c>
      <c r="B47" s="38">
        <v>42649</v>
      </c>
    </row>
    <row r="48" spans="1:2" x14ac:dyDescent="0.25">
      <c r="A48" t="s">
        <v>27</v>
      </c>
      <c r="B48" s="38">
        <v>42783</v>
      </c>
    </row>
    <row r="49" spans="1:2" x14ac:dyDescent="0.25">
      <c r="A49" t="s">
        <v>56</v>
      </c>
      <c r="B49" s="38">
        <v>42649</v>
      </c>
    </row>
    <row r="50" spans="1:2" x14ac:dyDescent="0.25">
      <c r="A50" t="s">
        <v>28</v>
      </c>
      <c r="B50" s="38">
        <v>42824</v>
      </c>
    </row>
    <row r="51" spans="1:2" x14ac:dyDescent="0.25">
      <c r="A51" t="s">
        <v>40</v>
      </c>
      <c r="B51" s="38">
        <v>42802</v>
      </c>
    </row>
    <row r="52" spans="1:2" x14ac:dyDescent="0.25">
      <c r="A52" t="s">
        <v>174</v>
      </c>
      <c r="B52" s="38">
        <v>42803</v>
      </c>
    </row>
    <row r="53" spans="1:2" x14ac:dyDescent="0.25">
      <c r="A53" t="s">
        <v>41</v>
      </c>
      <c r="B53" s="38">
        <v>42806</v>
      </c>
    </row>
    <row r="54" spans="1:2" x14ac:dyDescent="0.25">
      <c r="A54" t="s">
        <v>17</v>
      </c>
      <c r="B54" s="38">
        <v>42816</v>
      </c>
    </row>
    <row r="55" spans="1:2" x14ac:dyDescent="0.25">
      <c r="A55" t="s">
        <v>71</v>
      </c>
      <c r="B55" s="38">
        <v>42518</v>
      </c>
    </row>
    <row r="56" spans="1:2" x14ac:dyDescent="0.25">
      <c r="A56" t="s">
        <v>72</v>
      </c>
      <c r="B56" s="38">
        <v>42518</v>
      </c>
    </row>
    <row r="57" spans="1:2" x14ac:dyDescent="0.25">
      <c r="A57" t="s">
        <v>123</v>
      </c>
      <c r="B57" s="38">
        <v>42518</v>
      </c>
    </row>
    <row r="58" spans="1:2" x14ac:dyDescent="0.25">
      <c r="A58" t="s">
        <v>99</v>
      </c>
      <c r="B58" s="38">
        <v>42518</v>
      </c>
    </row>
    <row r="59" spans="1:2" x14ac:dyDescent="0.25">
      <c r="A59" t="s">
        <v>11</v>
      </c>
      <c r="B59" s="38">
        <v>42518</v>
      </c>
    </row>
    <row r="60" spans="1:2" x14ac:dyDescent="0.25">
      <c r="A60" t="s">
        <v>39</v>
      </c>
      <c r="B60" s="38">
        <v>42739</v>
      </c>
    </row>
    <row r="61" spans="1:2" x14ac:dyDescent="0.25">
      <c r="A61" t="s">
        <v>31</v>
      </c>
      <c r="B61" s="38">
        <v>42739</v>
      </c>
    </row>
    <row r="62" spans="1:2" x14ac:dyDescent="0.25">
      <c r="A62" t="s">
        <v>20</v>
      </c>
      <c r="B62" s="38">
        <v>42749</v>
      </c>
    </row>
    <row r="63" spans="1:2" x14ac:dyDescent="0.25">
      <c r="A63" t="s">
        <v>45</v>
      </c>
      <c r="B63" s="38">
        <v>42749</v>
      </c>
    </row>
    <row r="64" spans="1:2" x14ac:dyDescent="0.25">
      <c r="A64" t="s">
        <v>64</v>
      </c>
      <c r="B64" s="38">
        <v>42739</v>
      </c>
    </row>
    <row r="65" spans="1:2" x14ac:dyDescent="0.25">
      <c r="A65" t="s">
        <v>48</v>
      </c>
      <c r="B65" s="38">
        <v>42739</v>
      </c>
    </row>
    <row r="66" spans="1:2" x14ac:dyDescent="0.25">
      <c r="A66" t="s">
        <v>44</v>
      </c>
      <c r="B66" s="38">
        <v>42749</v>
      </c>
    </row>
    <row r="67" spans="1:2" x14ac:dyDescent="0.25">
      <c r="A67" t="s">
        <v>32</v>
      </c>
      <c r="B67" s="38">
        <v>42749</v>
      </c>
    </row>
    <row r="68" spans="1:2" x14ac:dyDescent="0.25">
      <c r="A68" t="s">
        <v>10</v>
      </c>
      <c r="B68" s="38">
        <v>42749</v>
      </c>
    </row>
    <row r="69" spans="1:2" x14ac:dyDescent="0.25">
      <c r="A69" t="s">
        <v>7</v>
      </c>
      <c r="B69" s="38">
        <v>42749</v>
      </c>
    </row>
    <row r="70" spans="1:2" x14ac:dyDescent="0.25">
      <c r="A70" t="s">
        <v>36</v>
      </c>
      <c r="B70" s="38">
        <v>42749</v>
      </c>
    </row>
    <row r="71" spans="1:2" x14ac:dyDescent="0.25">
      <c r="A71" t="s">
        <v>53</v>
      </c>
      <c r="B71" s="38">
        <v>42749</v>
      </c>
    </row>
    <row r="72" spans="1:2" x14ac:dyDescent="0.25">
      <c r="A72" t="s">
        <v>59</v>
      </c>
      <c r="B72" s="38">
        <v>42749</v>
      </c>
    </row>
    <row r="73" spans="1:2" x14ac:dyDescent="0.25">
      <c r="A73" t="s">
        <v>51</v>
      </c>
      <c r="B73" s="38">
        <v>42780</v>
      </c>
    </row>
    <row r="74" spans="1:2" x14ac:dyDescent="0.25">
      <c r="A74" t="s">
        <v>8</v>
      </c>
      <c r="B74" s="38">
        <v>42793</v>
      </c>
    </row>
    <row r="75" spans="1:2" x14ac:dyDescent="0.25">
      <c r="A75" t="s">
        <v>62</v>
      </c>
      <c r="B75" s="38">
        <v>42695</v>
      </c>
    </row>
    <row r="76" spans="1:2" x14ac:dyDescent="0.25">
      <c r="A76" t="s">
        <v>34</v>
      </c>
      <c r="B76" s="38">
        <v>42695</v>
      </c>
    </row>
    <row r="77" spans="1:2" x14ac:dyDescent="0.25">
      <c r="A77" t="s">
        <v>35</v>
      </c>
      <c r="B77" s="38">
        <v>42695</v>
      </c>
    </row>
    <row r="78" spans="1:2" x14ac:dyDescent="0.25">
      <c r="A78" t="s">
        <v>60</v>
      </c>
      <c r="B78" s="38">
        <v>42695</v>
      </c>
    </row>
    <row r="79" spans="1:2" x14ac:dyDescent="0.25">
      <c r="A79" t="s">
        <v>100</v>
      </c>
      <c r="B79" s="38">
        <v>42695</v>
      </c>
    </row>
    <row r="80" spans="1:2" x14ac:dyDescent="0.25">
      <c r="A80" t="s">
        <v>173</v>
      </c>
      <c r="B80" s="38">
        <v>42695</v>
      </c>
    </row>
    <row r="81" spans="1:2" x14ac:dyDescent="0.25">
      <c r="A81" t="s">
        <v>4</v>
      </c>
      <c r="B81" s="38">
        <v>42695</v>
      </c>
    </row>
    <row r="82" spans="1:2" x14ac:dyDescent="0.25">
      <c r="A82" t="s">
        <v>112</v>
      </c>
      <c r="B82" s="38">
        <v>42695</v>
      </c>
    </row>
    <row r="83" spans="1:2" x14ac:dyDescent="0.25">
      <c r="A83" t="s">
        <v>6</v>
      </c>
      <c r="B83" s="38">
        <v>42695</v>
      </c>
    </row>
    <row r="84" spans="1:2" x14ac:dyDescent="0.25">
      <c r="A84" t="s">
        <v>18</v>
      </c>
      <c r="B84" s="38">
        <v>42695</v>
      </c>
    </row>
    <row r="85" spans="1:2" x14ac:dyDescent="0.25">
      <c r="A85" t="s">
        <v>101</v>
      </c>
      <c r="B85" s="38">
        <v>42816</v>
      </c>
    </row>
    <row r="86" spans="1:2" x14ac:dyDescent="0.25">
      <c r="A86" t="s">
        <v>125</v>
      </c>
      <c r="B86" s="38">
        <v>42526</v>
      </c>
    </row>
    <row r="87" spans="1:2" x14ac:dyDescent="0.25">
      <c r="A87" t="s">
        <v>67</v>
      </c>
      <c r="B87" s="38">
        <v>42680</v>
      </c>
    </row>
    <row r="88" spans="1:2" x14ac:dyDescent="0.25">
      <c r="A88" t="s">
        <v>14</v>
      </c>
      <c r="B88" s="38">
        <v>42680</v>
      </c>
    </row>
    <row r="89" spans="1:2" x14ac:dyDescent="0.25">
      <c r="A89" t="s">
        <v>124</v>
      </c>
      <c r="B89" s="38">
        <v>42649</v>
      </c>
    </row>
    <row r="90" spans="1:2" x14ac:dyDescent="0.25">
      <c r="A90" t="s">
        <v>12</v>
      </c>
      <c r="B90" s="38">
        <v>42649</v>
      </c>
    </row>
    <row r="91" spans="1:2" x14ac:dyDescent="0.25">
      <c r="A91" t="s">
        <v>2</v>
      </c>
      <c r="B91" s="38">
        <v>42649</v>
      </c>
    </row>
    <row r="92" spans="1:2" x14ac:dyDescent="0.25">
      <c r="A92" t="s">
        <v>171</v>
      </c>
      <c r="B92" s="38">
        <v>42649</v>
      </c>
    </row>
    <row r="93" spans="1:2" x14ac:dyDescent="0.25">
      <c r="A93" t="s">
        <v>170</v>
      </c>
      <c r="B93" s="38">
        <v>42649</v>
      </c>
    </row>
    <row r="94" spans="1:2" x14ac:dyDescent="0.25">
      <c r="A94" t="s">
        <v>102</v>
      </c>
      <c r="B94" s="38">
        <v>42649</v>
      </c>
    </row>
    <row r="95" spans="1:2" x14ac:dyDescent="0.25">
      <c r="A95" t="s">
        <v>169</v>
      </c>
      <c r="B95" s="38">
        <v>42649</v>
      </c>
    </row>
    <row r="96" spans="1:2" x14ac:dyDescent="0.25">
      <c r="A96" t="s">
        <v>42</v>
      </c>
      <c r="B96" s="38">
        <v>42694</v>
      </c>
    </row>
    <row r="97" spans="1:2" x14ac:dyDescent="0.25">
      <c r="A97" t="s">
        <v>23</v>
      </c>
      <c r="B97" s="38">
        <v>42694</v>
      </c>
    </row>
    <row r="98" spans="1:2" x14ac:dyDescent="0.25">
      <c r="A98" t="s">
        <v>24</v>
      </c>
      <c r="B98" s="38">
        <v>42778</v>
      </c>
    </row>
    <row r="99" spans="1:2" x14ac:dyDescent="0.25">
      <c r="A99" t="s">
        <v>107</v>
      </c>
      <c r="B99" s="38">
        <v>42706</v>
      </c>
    </row>
    <row r="100" spans="1:2" x14ac:dyDescent="0.25">
      <c r="A100" t="s">
        <v>103</v>
      </c>
      <c r="B100" s="38">
        <v>42778</v>
      </c>
    </row>
    <row r="101" spans="1:2" x14ac:dyDescent="0.25">
      <c r="A101" t="s">
        <v>104</v>
      </c>
      <c r="B101" s="38">
        <v>42778</v>
      </c>
    </row>
    <row r="102" spans="1:2" x14ac:dyDescent="0.25">
      <c r="A102" t="s">
        <v>105</v>
      </c>
      <c r="B102" s="38">
        <v>42778</v>
      </c>
    </row>
    <row r="103" spans="1:2" x14ac:dyDescent="0.25">
      <c r="A103" t="s">
        <v>70</v>
      </c>
      <c r="B103" s="38">
        <v>42806</v>
      </c>
    </row>
    <row r="104" spans="1:2" x14ac:dyDescent="0.25">
      <c r="A104" t="s">
        <v>47</v>
      </c>
      <c r="B104" s="38">
        <v>42649</v>
      </c>
    </row>
    <row r="105" spans="1:2" x14ac:dyDescent="0.25">
      <c r="A105" t="s">
        <v>5</v>
      </c>
      <c r="B105" s="38">
        <v>42649</v>
      </c>
    </row>
    <row r="106" spans="1:2" x14ac:dyDescent="0.25">
      <c r="A106" t="s">
        <v>52</v>
      </c>
      <c r="B106" s="38">
        <v>42704</v>
      </c>
    </row>
  </sheetData>
  <autoFilter ref="A1:B10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sqref="A1:B100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252</v>
      </c>
      <c r="B1" t="s">
        <v>253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119</v>
      </c>
      <c r="B3" t="s">
        <v>89</v>
      </c>
    </row>
    <row r="4" spans="1:2" x14ac:dyDescent="0.25">
      <c r="A4" t="s">
        <v>102</v>
      </c>
      <c r="B4" t="s">
        <v>95</v>
      </c>
    </row>
    <row r="5" spans="1:2" x14ac:dyDescent="0.25">
      <c r="A5" t="s">
        <v>242</v>
      </c>
      <c r="B5" t="s">
        <v>226</v>
      </c>
    </row>
    <row r="6" spans="1:2" x14ac:dyDescent="0.25">
      <c r="A6" t="s">
        <v>209</v>
      </c>
      <c r="B6" t="s">
        <v>226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107</v>
      </c>
      <c r="B13" t="s">
        <v>89</v>
      </c>
    </row>
    <row r="14" spans="1:2" x14ac:dyDescent="0.25">
      <c r="A14" t="s">
        <v>38</v>
      </c>
      <c r="B14" t="s">
        <v>256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256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124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116</v>
      </c>
      <c r="B26" t="s">
        <v>95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120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125</v>
      </c>
      <c r="B38" t="s">
        <v>95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127</v>
      </c>
      <c r="B43" t="s">
        <v>255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256</v>
      </c>
    </row>
    <row r="47" spans="1:2" x14ac:dyDescent="0.25">
      <c r="A47" t="s">
        <v>126</v>
      </c>
      <c r="B47" t="s">
        <v>89</v>
      </c>
    </row>
    <row r="48" spans="1:2" x14ac:dyDescent="0.25">
      <c r="A48" t="s">
        <v>111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256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256</v>
      </c>
    </row>
    <row r="53" spans="1:2" x14ac:dyDescent="0.25">
      <c r="A53" t="s">
        <v>24</v>
      </c>
      <c r="B53" t="s">
        <v>256</v>
      </c>
    </row>
    <row r="54" spans="1:2" x14ac:dyDescent="0.25">
      <c r="A54" t="s">
        <v>103</v>
      </c>
      <c r="B54" t="s">
        <v>256</v>
      </c>
    </row>
    <row r="55" spans="1:2" x14ac:dyDescent="0.25">
      <c r="A55" t="s">
        <v>104</v>
      </c>
      <c r="B55" t="s">
        <v>256</v>
      </c>
    </row>
    <row r="56" spans="1:2" x14ac:dyDescent="0.25">
      <c r="A56" t="s">
        <v>105</v>
      </c>
      <c r="B56" t="s">
        <v>256</v>
      </c>
    </row>
    <row r="57" spans="1:2" x14ac:dyDescent="0.25">
      <c r="A57" t="s">
        <v>254</v>
      </c>
      <c r="B57" t="s">
        <v>255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256</v>
      </c>
    </row>
    <row r="65" spans="1:2" x14ac:dyDescent="0.25">
      <c r="A65" t="s">
        <v>108</v>
      </c>
      <c r="B65" t="s">
        <v>89</v>
      </c>
    </row>
    <row r="66" spans="1:2" x14ac:dyDescent="0.25">
      <c r="A66" t="s">
        <v>109</v>
      </c>
      <c r="B66" t="s">
        <v>89</v>
      </c>
    </row>
    <row r="67" spans="1:2" x14ac:dyDescent="0.25">
      <c r="A67" t="s">
        <v>128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117</v>
      </c>
      <c r="B69" t="s">
        <v>89</v>
      </c>
    </row>
    <row r="70" spans="1:2" x14ac:dyDescent="0.25">
      <c r="A70" t="s">
        <v>110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118</v>
      </c>
      <c r="B73" t="s">
        <v>89</v>
      </c>
    </row>
    <row r="74" spans="1:2" x14ac:dyDescent="0.25">
      <c r="A74" t="s">
        <v>22</v>
      </c>
      <c r="B74" t="s">
        <v>256</v>
      </c>
    </row>
    <row r="75" spans="1:2" x14ac:dyDescent="0.25">
      <c r="A75" t="s">
        <v>57</v>
      </c>
      <c r="B75" t="s">
        <v>95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121</v>
      </c>
      <c r="B77" t="s">
        <v>256</v>
      </c>
    </row>
    <row r="78" spans="1:2" x14ac:dyDescent="0.25">
      <c r="A78" t="s">
        <v>113</v>
      </c>
      <c r="B78" t="s">
        <v>89</v>
      </c>
    </row>
    <row r="79" spans="1:2" x14ac:dyDescent="0.25">
      <c r="A79" t="s">
        <v>122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98</v>
      </c>
      <c r="B81" t="s">
        <v>256</v>
      </c>
    </row>
    <row r="82" spans="1:2" x14ac:dyDescent="0.25">
      <c r="A82" t="s">
        <v>71</v>
      </c>
      <c r="B82" t="s">
        <v>256</v>
      </c>
    </row>
    <row r="83" spans="1:2" x14ac:dyDescent="0.25">
      <c r="A83" t="s">
        <v>72</v>
      </c>
      <c r="B83" t="s">
        <v>256</v>
      </c>
    </row>
    <row r="84" spans="1:2" x14ac:dyDescent="0.25">
      <c r="A84" t="s">
        <v>123</v>
      </c>
      <c r="B84" t="s">
        <v>256</v>
      </c>
    </row>
    <row r="85" spans="1:2" x14ac:dyDescent="0.25">
      <c r="A85" t="s">
        <v>99</v>
      </c>
      <c r="B85" t="s">
        <v>256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100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112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101</v>
      </c>
      <c r="B98" t="s">
        <v>95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</sheetData>
  <autoFilter ref="A1:B10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B5" sqref="B5:G6"/>
    </sheetView>
  </sheetViews>
  <sheetFormatPr baseColWidth="10" defaultRowHeight="15" x14ac:dyDescent="0.25"/>
  <cols>
    <col min="1" max="1" width="2.85546875" customWidth="1"/>
    <col min="2" max="2" width="27.7109375" customWidth="1"/>
    <col min="3" max="3" width="37.28515625" customWidth="1"/>
    <col min="4" max="4" width="16" customWidth="1"/>
    <col min="5" max="5" width="16.5703125" customWidth="1"/>
    <col min="6" max="6" width="11.85546875" customWidth="1"/>
    <col min="7" max="7" width="33" customWidth="1"/>
  </cols>
  <sheetData>
    <row r="1" spans="2:7" ht="18.75" x14ac:dyDescent="0.3">
      <c r="B1" s="116" t="s">
        <v>359</v>
      </c>
      <c r="C1" s="116"/>
      <c r="D1" s="116"/>
      <c r="E1" s="116"/>
      <c r="F1" s="116"/>
      <c r="G1" s="116"/>
    </row>
    <row r="2" spans="2:7" ht="15.75" thickBot="1" x14ac:dyDescent="0.3"/>
    <row r="3" spans="2:7" ht="18.75" thickBot="1" x14ac:dyDescent="0.3">
      <c r="B3" s="117" t="s">
        <v>360</v>
      </c>
      <c r="C3" s="118"/>
      <c r="D3" s="118"/>
      <c r="E3" s="118"/>
      <c r="F3" s="118"/>
      <c r="G3" s="119"/>
    </row>
    <row r="5" spans="2:7" ht="23.25" customHeight="1" x14ac:dyDescent="0.25">
      <c r="B5" s="120" t="s">
        <v>114</v>
      </c>
      <c r="C5" s="120" t="s">
        <v>361</v>
      </c>
      <c r="D5" s="120" t="s">
        <v>362</v>
      </c>
      <c r="E5" s="121" t="s">
        <v>363</v>
      </c>
      <c r="F5" s="121" t="s">
        <v>364</v>
      </c>
      <c r="G5" s="123" t="s">
        <v>365</v>
      </c>
    </row>
    <row r="6" spans="2:7" x14ac:dyDescent="0.25">
      <c r="B6" s="120"/>
      <c r="C6" s="120"/>
      <c r="D6" s="120"/>
      <c r="E6" s="122"/>
      <c r="F6" s="122"/>
      <c r="G6" s="123"/>
    </row>
    <row r="7" spans="2:7" ht="15.75" x14ac:dyDescent="0.25">
      <c r="B7" s="124" t="s">
        <v>94</v>
      </c>
      <c r="C7" s="124" t="str">
        <f>+VLOOKUP(D7,[2]Data3!$A$2:$E$104,5,0)</f>
        <v>ANIBAL VELASQUEZ VALDIVIA</v>
      </c>
      <c r="D7" s="97" t="s">
        <v>51</v>
      </c>
      <c r="E7" s="98">
        <v>759.08308999999997</v>
      </c>
      <c r="F7" s="99"/>
      <c r="G7" s="100" t="s">
        <v>366</v>
      </c>
    </row>
    <row r="8" spans="2:7" ht="15.75" x14ac:dyDescent="0.25">
      <c r="B8" s="124"/>
      <c r="C8" s="124"/>
      <c r="D8" s="97" t="s">
        <v>105</v>
      </c>
      <c r="E8" s="98">
        <v>1724.2308</v>
      </c>
      <c r="F8" s="99"/>
      <c r="G8" s="100" t="s">
        <v>366</v>
      </c>
    </row>
    <row r="9" spans="2:7" ht="63" x14ac:dyDescent="0.25">
      <c r="B9" s="124"/>
      <c r="C9" s="101" t="str">
        <f>+VLOOKUP(D9,[2]Data3!$A$2:$E$104,5,0)</f>
        <v>Resguardo del Despacho Ministerial</v>
      </c>
      <c r="D9" s="97" t="s">
        <v>19</v>
      </c>
      <c r="E9" s="98">
        <v>1141.94858</v>
      </c>
      <c r="F9" s="102"/>
      <c r="G9" s="100" t="s">
        <v>367</v>
      </c>
    </row>
    <row r="10" spans="2:7" ht="31.5" x14ac:dyDescent="0.25">
      <c r="B10" s="124" t="s">
        <v>368</v>
      </c>
      <c r="C10" s="125" t="str">
        <f>+VLOOKUP(D10,[2]Data3!$A$2:$E$104,5,0)</f>
        <v>PERCY LUIS MINAYA LEON</v>
      </c>
      <c r="D10" s="97" t="s">
        <v>40</v>
      </c>
      <c r="E10" s="98">
        <v>553.58802000000003</v>
      </c>
      <c r="F10" s="99"/>
      <c r="G10" s="100" t="s">
        <v>369</v>
      </c>
    </row>
    <row r="11" spans="2:7" ht="31.5" x14ac:dyDescent="0.25">
      <c r="B11" s="124"/>
      <c r="C11" s="125"/>
      <c r="D11" s="97" t="s">
        <v>103</v>
      </c>
      <c r="E11" s="103">
        <v>812.86423000000002</v>
      </c>
      <c r="F11" s="99"/>
      <c r="G11" s="104" t="s">
        <v>370</v>
      </c>
    </row>
    <row r="12" spans="2:7" ht="15.75" x14ac:dyDescent="0.25">
      <c r="B12" s="124"/>
      <c r="C12" s="101" t="str">
        <f>+VLOOKUP(D12,[2]Data3!$A$2:$E$104,5,0)</f>
        <v>PEDRO FIDEL GRILLO ROJAS</v>
      </c>
      <c r="D12" s="97" t="s">
        <v>104</v>
      </c>
      <c r="E12" s="98">
        <v>521.09693000000004</v>
      </c>
      <c r="F12" s="105"/>
      <c r="G12" s="106" t="s">
        <v>155</v>
      </c>
    </row>
    <row r="13" spans="2:7" ht="16.5" thickBot="1" x14ac:dyDescent="0.3">
      <c r="B13" s="107" t="s">
        <v>371</v>
      </c>
      <c r="C13" s="107" t="str">
        <f>+VLOOKUP(D13,[2]Data3!$A$2:$E$104,5,0)</f>
        <v>SILVIA YNES RUIZ ZARATE</v>
      </c>
      <c r="D13" s="108" t="s">
        <v>24</v>
      </c>
      <c r="E13" s="109">
        <v>663.54972000000009</v>
      </c>
      <c r="F13" s="110"/>
      <c r="G13" s="111" t="s">
        <v>372</v>
      </c>
    </row>
    <row r="14" spans="2:7" ht="16.5" thickBot="1" x14ac:dyDescent="0.3">
      <c r="B14" s="126" t="s">
        <v>373</v>
      </c>
      <c r="C14" s="126"/>
      <c r="D14" s="126"/>
      <c r="E14" s="112">
        <f>+SUM(E7:E13)</f>
        <v>6176.3613699999996</v>
      </c>
      <c r="F14" s="113">
        <f>SUM(F7:F13)</f>
        <v>0</v>
      </c>
      <c r="G14" s="114"/>
    </row>
  </sheetData>
  <mergeCells count="13">
    <mergeCell ref="B7:B9"/>
    <mergeCell ref="C7:C8"/>
    <mergeCell ref="B10:B12"/>
    <mergeCell ref="C10:C11"/>
    <mergeCell ref="B14:D14"/>
    <mergeCell ref="B1:G1"/>
    <mergeCell ref="B3:G3"/>
    <mergeCell ref="B5:B6"/>
    <mergeCell ref="C5:C6"/>
    <mergeCell ref="D5:D6"/>
    <mergeCell ref="E5:E6"/>
    <mergeCell ref="F5:F6"/>
    <mergeCell ref="G5:G6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MIGRA</vt:lpstr>
      <vt:lpstr>Data1</vt:lpstr>
      <vt:lpstr>Data2</vt:lpstr>
      <vt:lpstr>Data3</vt:lpstr>
      <vt:lpstr>Gastos</vt:lpstr>
      <vt:lpstr>MIGRA!Área_de_impresión</vt:lpstr>
      <vt:lpstr>base</vt:lpstr>
      <vt:lpstr>CLASE</vt:lpstr>
      <vt:lpstr>MIGRA!Títulos_a_imprimir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WILIAM VONIMIR FELIX GUERRERO</cp:lastModifiedBy>
  <cp:lastPrinted>2016-04-06T13:12:40Z</cp:lastPrinted>
  <dcterms:created xsi:type="dcterms:W3CDTF">2015-05-30T20:21:46Z</dcterms:created>
  <dcterms:modified xsi:type="dcterms:W3CDTF">2016-04-18T14:24:52Z</dcterms:modified>
</cp:coreProperties>
</file>