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hidePivotFieldList="1" defaultThemeVersion="124226"/>
  <bookViews>
    <workbookView xWindow="-645" yWindow="-30" windowWidth="19380" windowHeight="5100" tabRatio="533" activeTab="1"/>
  </bookViews>
  <sheets>
    <sheet name="FORMATO N.01" sheetId="1" r:id="rId1"/>
    <sheet name="FORMATO N. 02" sheetId="2" r:id="rId2"/>
    <sheet name="FORMATO N.04" sheetId="3" r:id="rId3"/>
    <sheet name="FORMATO N.5" sheetId="4" r:id="rId4"/>
    <sheet name="Hoja1" sheetId="5" r:id="rId5"/>
  </sheets>
  <calcPr calcId="145621"/>
</workbook>
</file>

<file path=xl/calcChain.xml><?xml version="1.0" encoding="utf-8"?>
<calcChain xmlns="http://schemas.openxmlformats.org/spreadsheetml/2006/main">
  <c r="I14" i="4" l="1"/>
  <c r="H14" i="4"/>
  <c r="K14" i="4" l="1"/>
  <c r="J14" i="4"/>
  <c r="G14" i="4"/>
  <c r="F14" i="4"/>
  <c r="E14" i="4"/>
  <c r="D14" i="4"/>
  <c r="C13" i="4"/>
  <c r="B13" i="4"/>
  <c r="I14" i="3"/>
  <c r="H14" i="3"/>
  <c r="G14" i="3"/>
  <c r="F14" i="3"/>
  <c r="E14" i="3"/>
  <c r="D14" i="3"/>
  <c r="C14" i="3"/>
  <c r="B14" i="3"/>
  <c r="K14" i="3"/>
  <c r="J14" i="3"/>
  <c r="B14" i="4" l="1"/>
  <c r="C14" i="4"/>
  <c r="AK62" i="2"/>
  <c r="D55" i="2"/>
  <c r="C55" i="2"/>
  <c r="L55" i="2"/>
  <c r="R55" i="2"/>
  <c r="R61" i="2"/>
  <c r="U55" i="2"/>
  <c r="U61" i="2"/>
  <c r="BT50" i="1"/>
  <c r="BS50" i="1"/>
  <c r="AJ56" i="1"/>
  <c r="BI57" i="1"/>
  <c r="BH56" i="1"/>
  <c r="AY56" i="1"/>
  <c r="CO55" i="2"/>
  <c r="AH62" i="2"/>
  <c r="CM62" i="2"/>
  <c r="CL55" i="2"/>
  <c r="CL61" i="2"/>
  <c r="C61" i="2"/>
  <c r="CI55" i="2"/>
  <c r="CI61" i="2"/>
  <c r="BK56" i="1"/>
  <c r="BE56" i="1"/>
  <c r="BB56" i="1"/>
  <c r="AV56" i="1"/>
  <c r="AS56" i="1"/>
  <c r="AP56" i="1"/>
  <c r="AM56" i="1"/>
  <c r="AG56" i="1"/>
  <c r="AD56" i="1"/>
  <c r="AA56" i="1"/>
  <c r="X56" i="1"/>
  <c r="U56" i="1"/>
  <c r="R56" i="1"/>
  <c r="O56" i="1"/>
  <c r="L56" i="1"/>
  <c r="I56" i="1"/>
  <c r="F56" i="1"/>
  <c r="C56" i="1"/>
  <c r="BT61" i="2"/>
  <c r="BQ61" i="2"/>
  <c r="BN61" i="2"/>
  <c r="BK61" i="2"/>
  <c r="BH61" i="2"/>
  <c r="BE61" i="2"/>
  <c r="BB61" i="2"/>
  <c r="AY61" i="2"/>
  <c r="AP61" i="2"/>
  <c r="AM61" i="2"/>
  <c r="X61" i="2"/>
  <c r="L61" i="2"/>
  <c r="I61" i="2"/>
  <c r="F61" i="2"/>
  <c r="Y54" i="2"/>
  <c r="AQ54" i="2"/>
  <c r="AT54" i="2"/>
  <c r="AN62" i="2"/>
  <c r="BS49" i="1"/>
  <c r="BT49" i="1"/>
  <c r="BL57" i="1"/>
  <c r="D54" i="2"/>
  <c r="CO54" i="2"/>
  <c r="AG54" i="2"/>
  <c r="AG61" i="2"/>
  <c r="AJ54" i="2"/>
  <c r="AJ61" i="2"/>
  <c r="CF54" i="2"/>
  <c r="CF55" i="2"/>
  <c r="CC54" i="2"/>
  <c r="CC55" i="2"/>
  <c r="CN55" i="2"/>
  <c r="BZ54" i="2"/>
  <c r="BZ55" i="2"/>
  <c r="BW54" i="2"/>
  <c r="BW61" i="2"/>
  <c r="G62" i="2"/>
  <c r="AQ57" i="1"/>
  <c r="AD54" i="2"/>
  <c r="AD61" i="2"/>
  <c r="AV54" i="2"/>
  <c r="AV61" i="2"/>
  <c r="BU62" i="2"/>
  <c r="D53" i="2"/>
  <c r="CO53" i="2"/>
  <c r="C11" i="2"/>
  <c r="C15" i="2"/>
  <c r="BS48" i="1"/>
  <c r="D10" i="1" s="1"/>
  <c r="D14" i="1" s="1"/>
  <c r="BT48" i="1"/>
  <c r="C10" i="1"/>
  <c r="C14" i="1" s="1"/>
  <c r="CJ62" i="2"/>
  <c r="CG62" i="2"/>
  <c r="CA62" i="2"/>
  <c r="S62" i="2"/>
  <c r="J62" i="2"/>
  <c r="CN53" i="2"/>
  <c r="D11" i="2"/>
  <c r="D15" i="2"/>
  <c r="CO52" i="2"/>
  <c r="CN52" i="2"/>
  <c r="CD62" i="2"/>
  <c r="BX62" i="2"/>
  <c r="BS46" i="1"/>
  <c r="BS44" i="1"/>
  <c r="BT47" i="1"/>
  <c r="AT51" i="2"/>
  <c r="AT62" i="2"/>
  <c r="AS51" i="2"/>
  <c r="AS61" i="2"/>
  <c r="AQ51" i="2"/>
  <c r="AQ62" i="2"/>
  <c r="AB51" i="2"/>
  <c r="AB62" i="2"/>
  <c r="AA51" i="2"/>
  <c r="AA61" i="2"/>
  <c r="Y51" i="2"/>
  <c r="CO51" i="2"/>
  <c r="Y62" i="2"/>
  <c r="O51" i="2"/>
  <c r="O61" i="2"/>
  <c r="CO50" i="2"/>
  <c r="CN50" i="2"/>
  <c r="CO49" i="2"/>
  <c r="CN49" i="2"/>
  <c r="BF57" i="1"/>
  <c r="BC57" i="1"/>
  <c r="AZ57" i="1"/>
  <c r="AW57" i="1"/>
  <c r="AT57" i="1"/>
  <c r="AN57" i="1"/>
  <c r="AK57" i="1"/>
  <c r="AH57" i="1"/>
  <c r="AE57" i="1"/>
  <c r="AB57" i="1"/>
  <c r="Y57" i="1"/>
  <c r="V57" i="1"/>
  <c r="S57" i="1"/>
  <c r="P57" i="1"/>
  <c r="M57" i="1"/>
  <c r="J57" i="1"/>
  <c r="G57" i="1"/>
  <c r="D57" i="1"/>
  <c r="BT45" i="1"/>
  <c r="BS45" i="1"/>
  <c r="BT44" i="1"/>
  <c r="BR62" i="2"/>
  <c r="BO62" i="2"/>
  <c r="BL62" i="2"/>
  <c r="BI62" i="2"/>
  <c r="BF62" i="2"/>
  <c r="BC62" i="2"/>
  <c r="AZ62" i="2"/>
  <c r="AW62" i="2"/>
  <c r="AE62" i="2"/>
  <c r="V62" i="2"/>
  <c r="P62" i="2"/>
  <c r="M62" i="2"/>
  <c r="B14" i="1"/>
  <c r="CN51" i="2"/>
  <c r="CN54" i="2"/>
  <c r="BS57" i="1"/>
  <c r="BS56" i="1"/>
  <c r="D62" i="2"/>
  <c r="CN62" i="2"/>
  <c r="BW55" i="2"/>
  <c r="BZ61" i="2"/>
  <c r="CF61" i="2"/>
  <c r="CC61" i="2"/>
  <c r="CN61" i="2"/>
</calcChain>
</file>

<file path=xl/sharedStrings.xml><?xml version="1.0" encoding="utf-8"?>
<sst xmlns="http://schemas.openxmlformats.org/spreadsheetml/2006/main" count="727" uniqueCount="276">
  <si>
    <t>CONSUMO DE AGUA POTABLE</t>
  </si>
  <si>
    <t>MES</t>
  </si>
  <si>
    <t>consumo de agua M3</t>
  </si>
  <si>
    <t>TIPO DE TARIFA</t>
  </si>
  <si>
    <t>CONSUMO DE ENERGIA</t>
  </si>
  <si>
    <t>FORMATO Nº. 02</t>
  </si>
  <si>
    <t>FORMATO Nº. 01</t>
  </si>
  <si>
    <t>ENERO</t>
  </si>
  <si>
    <t>FEBRERO</t>
  </si>
  <si>
    <t>MARZO</t>
  </si>
  <si>
    <t>TOTAL</t>
  </si>
  <si>
    <t>EPIDEMIOLOGIA</t>
  </si>
  <si>
    <t>DGIEM</t>
  </si>
  <si>
    <t>ARCHIVO</t>
  </si>
  <si>
    <t>DEFENSA NACIONAL</t>
  </si>
  <si>
    <t>ALMACEN CENTRAL</t>
  </si>
  <si>
    <t>ALMACEN ZORRITOS</t>
  </si>
  <si>
    <t>CENEX</t>
  </si>
  <si>
    <t>SEDE CENTRAL</t>
  </si>
  <si>
    <t>PROCURADURIA</t>
  </si>
  <si>
    <t>DIGEMID</t>
  </si>
  <si>
    <t>DIGESA</t>
  </si>
  <si>
    <t>TOTAL SOLES</t>
  </si>
  <si>
    <t>Jr. Olaechea 193- Jesús María</t>
  </si>
  <si>
    <t>Av. Brasil 237- LIMA</t>
  </si>
  <si>
    <t>Jr. Guillermo Marconi 317 - San Isidro</t>
  </si>
  <si>
    <t>Av. Venezuela 2195 - Lima</t>
  </si>
  <si>
    <t>Av. Zorritos 623-627 Breña</t>
  </si>
  <si>
    <t>Av. Horacio Urteaga 900 Jesús María</t>
  </si>
  <si>
    <t>Periodo de
 consumo</t>
  </si>
  <si>
    <t>S/</t>
  </si>
  <si>
    <t>SUB TOTAL SOLES</t>
  </si>
  <si>
    <t>SOLES</t>
  </si>
  <si>
    <t>M3</t>
  </si>
  <si>
    <t>OGGDRH</t>
  </si>
  <si>
    <t>DEFENSORIA DE LA SALUD</t>
  </si>
  <si>
    <t>Jr. Cuzco 1115- Barrios Altos</t>
  </si>
  <si>
    <t>Fco. De Zela - Jesús María</t>
  </si>
  <si>
    <t>Dos de Mayo 590 - San Isidro</t>
  </si>
  <si>
    <t>Los Pinos 259 - La Molina</t>
  </si>
  <si>
    <t>Las Amapolas  350 - Lince</t>
  </si>
  <si>
    <t>Dña. Ana esq. Los Rosales - Surco</t>
  </si>
  <si>
    <t>Av. Arequipa 810-401</t>
  </si>
  <si>
    <t>Av. Arequipa 810-402</t>
  </si>
  <si>
    <t>Av. Arequipa 810-403</t>
  </si>
  <si>
    <t>Av. Arequipa 810-404</t>
  </si>
  <si>
    <t>Av. Arequipa 810-501</t>
  </si>
  <si>
    <t>Av. Arequipa 810-503</t>
  </si>
  <si>
    <t>Av. Arequipa 810-502</t>
  </si>
  <si>
    <t>Av. Arequipa 810-504</t>
  </si>
  <si>
    <t>KW</t>
  </si>
  <si>
    <t>SUB TOTAL KW</t>
  </si>
  <si>
    <t>CUADRO APOYO DEL SERVICIO DE AGUA POTABLE Y ALCANTARILLADO - PERIODO 2014</t>
  </si>
  <si>
    <t>Jr. Cuzco 111- Barrios Altos</t>
  </si>
  <si>
    <t>Av. Salaverry  801 Jesús María</t>
  </si>
  <si>
    <t>Av. Salaverry 801 Jesús María</t>
  </si>
  <si>
    <t>Francisco de Zela - Jesús María</t>
  </si>
  <si>
    <t>Av. Dos de Mayo 590 San Isidro</t>
  </si>
  <si>
    <t>Ca. Almte. Martin  Guisse 2651 - Lince</t>
  </si>
  <si>
    <t>Las Amapolas 350 - Lince</t>
  </si>
  <si>
    <t>Jr. Los pinos - La Molina</t>
  </si>
  <si>
    <t>Av. Surco  190 - Surco</t>
  </si>
  <si>
    <t>3106827-3</t>
  </si>
  <si>
    <t>3011132-2</t>
  </si>
  <si>
    <t>3149300-0</t>
  </si>
  <si>
    <t>2542491-2</t>
  </si>
  <si>
    <t>3118348-6</t>
  </si>
  <si>
    <t>3143374-1</t>
  </si>
  <si>
    <t>3047117-1</t>
  </si>
  <si>
    <t>3051492-1</t>
  </si>
  <si>
    <t>3051487-1</t>
  </si>
  <si>
    <t>3048363-0</t>
  </si>
  <si>
    <t>3051488-9</t>
  </si>
  <si>
    <t>2536196-5</t>
  </si>
  <si>
    <t>2517548-0</t>
  </si>
  <si>
    <t>2553244-1</t>
  </si>
  <si>
    <t>2555834-7</t>
  </si>
  <si>
    <t>2555912-1</t>
  </si>
  <si>
    <t>5988679-6</t>
  </si>
  <si>
    <t>2744852-1</t>
  </si>
  <si>
    <t>SUB TOTAL M3</t>
  </si>
  <si>
    <t>Av.Las Leyendas s/n - San Miguel</t>
  </si>
  <si>
    <t>6527381-5</t>
  </si>
  <si>
    <t>6527367-4</t>
  </si>
  <si>
    <t>N° TRABAJADORES NOMBRADOS-CAS-DESTACADOS</t>
  </si>
  <si>
    <t>Nº. De TRABAJADORES NOMBRADOS - CAS - DESTACADOS</t>
  </si>
  <si>
    <t xml:space="preserve"> </t>
  </si>
  <si>
    <t>10DIC14-09ENE15</t>
  </si>
  <si>
    <t>12DIC14 - 12ENE15</t>
  </si>
  <si>
    <t>15DIC14-14ENE15</t>
  </si>
  <si>
    <t>05DIC14-06ENE15</t>
  </si>
  <si>
    <t>09DIC14-08ENE15</t>
  </si>
  <si>
    <t>11DIC14-10ENE15</t>
  </si>
  <si>
    <t>03DIC14-03ENE15</t>
  </si>
  <si>
    <t>05DIC15-06ENE15</t>
  </si>
  <si>
    <t>12DIC14-14ENE15</t>
  </si>
  <si>
    <t>12DIC14-13ENE15</t>
  </si>
  <si>
    <t>19DIC14-21ENE15</t>
  </si>
  <si>
    <t>19DIC14-20ENE15</t>
  </si>
  <si>
    <t>25DIC14-25ENE15</t>
  </si>
  <si>
    <t>11DIC14-12ENE15</t>
  </si>
  <si>
    <t>01DIC14 - 06ENE15</t>
  </si>
  <si>
    <t>06DIC14-07ENE15</t>
  </si>
  <si>
    <t>14ENE15-11FEB15</t>
  </si>
  <si>
    <t>13ENE15-12FEB15</t>
  </si>
  <si>
    <t>21ENE15-20FEB15</t>
  </si>
  <si>
    <t>20ENE15-19FEB15</t>
  </si>
  <si>
    <t>2ENE15-20FEB15</t>
  </si>
  <si>
    <t>25ENE15-25FEB15</t>
  </si>
  <si>
    <t>12ENE15-11FEB15</t>
  </si>
  <si>
    <t>06ENE15-05FEB15</t>
  </si>
  <si>
    <t>08ENE15-09FEB15</t>
  </si>
  <si>
    <t>08DIC14-07ENE15</t>
  </si>
  <si>
    <t>09ENE15-09FEB15</t>
  </si>
  <si>
    <t>14ENE15-13FEB15</t>
  </si>
  <si>
    <t>14ENE15-14FEB15</t>
  </si>
  <si>
    <t>08ENE15-07FEB15</t>
  </si>
  <si>
    <t>10ENE15-10FEB15</t>
  </si>
  <si>
    <t>14/ENE15-14FEB15</t>
  </si>
  <si>
    <t>07ENE15-06FEB15</t>
  </si>
  <si>
    <t>03ENE15-03FEB15</t>
  </si>
  <si>
    <t>FORMATO N°4</t>
  </si>
  <si>
    <t>CONSUMO DE COMBUSTIBLE - 2015</t>
  </si>
  <si>
    <t>90 octanos</t>
  </si>
  <si>
    <t>97 octanos</t>
  </si>
  <si>
    <t>DIESEL</t>
  </si>
  <si>
    <t>GNV</t>
  </si>
  <si>
    <t>GLP</t>
  </si>
  <si>
    <t>GALONES</t>
  </si>
  <si>
    <t>LITROS</t>
  </si>
  <si>
    <t>Enero</t>
  </si>
  <si>
    <t>Febrero</t>
  </si>
  <si>
    <t>Marzo</t>
  </si>
  <si>
    <t>FORMATO Nº. 05</t>
  </si>
  <si>
    <t>LINEA DE BASE</t>
  </si>
  <si>
    <t>COMBUSTIBLE</t>
  </si>
  <si>
    <t>CONSUMO DE AGUA</t>
  </si>
  <si>
    <t>GL</t>
  </si>
  <si>
    <t>S/.</t>
  </si>
  <si>
    <t>LT</t>
  </si>
  <si>
    <t>TOTAL S/.</t>
  </si>
  <si>
    <t>11FEB15-13MAR15</t>
  </si>
  <si>
    <t>20FEB15-20MAR15</t>
  </si>
  <si>
    <t>19FEB15-20MAR15</t>
  </si>
  <si>
    <t>09FEB15-09MAR15</t>
  </si>
  <si>
    <t>11FEB15-11MAR15</t>
  </si>
  <si>
    <t>13FEB15-13MAR15</t>
  </si>
  <si>
    <t>14FEB15-14MAR15</t>
  </si>
  <si>
    <t>05FEB15-05MAR15</t>
  </si>
  <si>
    <t>07FEB15-07MAR15</t>
  </si>
  <si>
    <t>10FEB15-10MAR15</t>
  </si>
  <si>
    <t>06FEB15-06MAR15</t>
  </si>
  <si>
    <t>06FEB15-03MAR15</t>
  </si>
  <si>
    <t>03FEB15-03MAR15</t>
  </si>
  <si>
    <t>Jr. Olaechea y Olaechea Nº 193- Jesús María</t>
  </si>
  <si>
    <t>Av. Arequipa 810-1001</t>
  </si>
  <si>
    <t>Av. Arequipa 810-1002</t>
  </si>
  <si>
    <t>Av. Arequipa 810-1003</t>
  </si>
  <si>
    <t>Av. Arequipa 810-1004</t>
  </si>
  <si>
    <t>12FEB15-13MAR15</t>
  </si>
  <si>
    <t>25FEB15-25MAR15</t>
  </si>
  <si>
    <t>11FEB15-12MAR15</t>
  </si>
  <si>
    <t>05FEB15-06MAR15</t>
  </si>
  <si>
    <t>09FEB15-10MAR15</t>
  </si>
  <si>
    <t>ABRIL</t>
  </si>
  <si>
    <t>Abril</t>
  </si>
  <si>
    <t>09MAR15-09ABR15</t>
  </si>
  <si>
    <t>11MAR15-11ABR15</t>
  </si>
  <si>
    <t>13MAR15-13ABR15</t>
  </si>
  <si>
    <t>14MAR15-14ABR15</t>
  </si>
  <si>
    <t>05MAR15-05ABR15</t>
  </si>
  <si>
    <t>07MAR15-07ABR15</t>
  </si>
  <si>
    <t>10MAR15-10ABR15</t>
  </si>
  <si>
    <t>06MAR15-06ABR15</t>
  </si>
  <si>
    <t>06MAR15-03ABR15</t>
  </si>
  <si>
    <t>03MAR15-03ABR15</t>
  </si>
  <si>
    <t>DGPP-OPI</t>
  </si>
  <si>
    <t>Av. Arenales Nº 720 - Jesús María</t>
  </si>
  <si>
    <t>3093543-1</t>
  </si>
  <si>
    <t>14MAR15-13ABR15</t>
  </si>
  <si>
    <t>13MAR15-12ABR15</t>
  </si>
  <si>
    <t>12MAR15-13ABR15</t>
  </si>
  <si>
    <t>21MAR15-20ABR15</t>
  </si>
  <si>
    <t>19MAR15-20ABR15</t>
  </si>
  <si>
    <t>20MAR15-20ABR15</t>
  </si>
  <si>
    <t>25MAR15-25ABR15</t>
  </si>
  <si>
    <t>11MAR15-12ABR15</t>
  </si>
  <si>
    <t>05MAR15-06ABR15</t>
  </si>
  <si>
    <t>09MAR15-10ABR15</t>
  </si>
  <si>
    <t>10MAR15-09ABR15</t>
  </si>
  <si>
    <t>PROFAM - DGDRH</t>
  </si>
  <si>
    <t>OPI - DGPP</t>
  </si>
  <si>
    <t>Av. Arenales 720 PS A - Jesús María</t>
  </si>
  <si>
    <t>Av. Arenales 720 DPTO. 3 - Jesús María</t>
  </si>
  <si>
    <t>12DIC14-3ENE15</t>
  </si>
  <si>
    <t>CUADRO APOYO DEL SERVICIO DE ENERGIA ELECTRICA - PERIODO 2015</t>
  </si>
  <si>
    <t>MAYO</t>
  </si>
  <si>
    <t>07ABR15-07MAY15</t>
  </si>
  <si>
    <t>09ABR15-11MAY15</t>
  </si>
  <si>
    <t>IMPORTE S/.</t>
  </si>
  <si>
    <t>MES FACTURADO POR EMPRESA</t>
  </si>
  <si>
    <t>CONSUMO MENSUAL DE ENERGIA (Kw/h)</t>
  </si>
  <si>
    <t>IMPORTE TOTAL S/.</t>
  </si>
  <si>
    <t>TOTAL CONSUMO Kw.</t>
  </si>
  <si>
    <t>02MAR15-01ABR15</t>
  </si>
  <si>
    <t>02ABR15-01MAY15</t>
  </si>
  <si>
    <t>13ABR15-13MAY15</t>
  </si>
  <si>
    <t>11ABR15-09MAY15</t>
  </si>
  <si>
    <t>06ABR15-05MAY15</t>
  </si>
  <si>
    <t>02ABR15-04MAY15</t>
  </si>
  <si>
    <t>14ABR15-14MAY15</t>
  </si>
  <si>
    <t>21ABR15-21MAY15</t>
  </si>
  <si>
    <t>25ABR15-25MAY15</t>
  </si>
  <si>
    <t>09ABR15-09MAY15</t>
  </si>
  <si>
    <t>11ABR15-12MAY15</t>
  </si>
  <si>
    <t>15ABR15-13MAY15</t>
  </si>
  <si>
    <t>06ABR15-06MAY15</t>
  </si>
  <si>
    <t>08ABR15-08MAY15</t>
  </si>
  <si>
    <t>10ABR15-11MAY15</t>
  </si>
  <si>
    <t>14ABR15-15MAY15</t>
  </si>
  <si>
    <t>02MAY15-01JUN15</t>
  </si>
  <si>
    <t>JUNIO</t>
  </si>
  <si>
    <t>11MAY15-09JUN15</t>
  </si>
  <si>
    <t>07MAY15-05JUN15</t>
  </si>
  <si>
    <t>13MAY15-11JUN15</t>
  </si>
  <si>
    <t>07MAY15-06JUN15</t>
  </si>
  <si>
    <t>12MAY15-11JUN15</t>
  </si>
  <si>
    <t>14MAY15-12JUN15</t>
  </si>
  <si>
    <t>52 SUMINISTROS</t>
  </si>
  <si>
    <t>21MAY15-19JUN15</t>
  </si>
  <si>
    <t>15MAY15-15JUN15</t>
  </si>
  <si>
    <t>Mayo</t>
  </si>
  <si>
    <t>TOTAL MENSUAL S/.</t>
  </si>
  <si>
    <t>Junio</t>
  </si>
  <si>
    <t>04MAY15-03JUN15</t>
  </si>
  <si>
    <t>09MAY15-09JUN15</t>
  </si>
  <si>
    <t>05MAY15-04JUN15</t>
  </si>
  <si>
    <t>13MAY15-12JUN15</t>
  </si>
  <si>
    <t>08MAY15-08JUN15</t>
  </si>
  <si>
    <t>11MAY15-10JUN15</t>
  </si>
  <si>
    <t>06MAY15-05JUN15</t>
  </si>
  <si>
    <t>14MAY15-13JUN15</t>
  </si>
  <si>
    <t>Kw</t>
  </si>
  <si>
    <r>
      <t>M</t>
    </r>
    <r>
      <rPr>
        <b/>
        <vertAlign val="superscript"/>
        <sz val="11"/>
        <color indexed="8"/>
        <rFont val="Calibri"/>
        <family val="2"/>
      </rPr>
      <t>3</t>
    </r>
  </si>
  <si>
    <t>01JUN15-01JUL15</t>
  </si>
  <si>
    <t>25MAY15-25JUN15</t>
  </si>
  <si>
    <t>JULIO</t>
  </si>
  <si>
    <t>AGOSTO</t>
  </si>
  <si>
    <t>SETIEMBRE</t>
  </si>
  <si>
    <t>OCTUBRE</t>
  </si>
  <si>
    <t xml:space="preserve">NOVIEMBRE </t>
  </si>
  <si>
    <t>DICIEMBRE</t>
  </si>
  <si>
    <t>11JUN15-11JUL15</t>
  </si>
  <si>
    <t>09JUN15-08JUL15</t>
  </si>
  <si>
    <t>05JUN15-06JUL15</t>
  </si>
  <si>
    <t>11JUN15-10JUL15</t>
  </si>
  <si>
    <t>03JUN15-03JUL15</t>
  </si>
  <si>
    <t>09JUN15-09JUL15</t>
  </si>
  <si>
    <t>04JUN15-04JUL15</t>
  </si>
  <si>
    <t>09MAY15-12JUN15</t>
  </si>
  <si>
    <t>12JUN15-13JUL15</t>
  </si>
  <si>
    <t>10JUN15-10JUL15</t>
  </si>
  <si>
    <t>13JUN15-14JUL15</t>
  </si>
  <si>
    <t>06JUN15-07JUL15</t>
  </si>
  <si>
    <t>HOSPITAL DE EMERGENCIAS VILLA EL SALVADOR</t>
  </si>
  <si>
    <t>Av. Mariano Pastor Sevilla SN 2 - Asoc. PRO</t>
  </si>
  <si>
    <t>01JUN15-06JUL15</t>
  </si>
  <si>
    <t>6670128-5</t>
  </si>
  <si>
    <t>6670126-9</t>
  </si>
  <si>
    <t>08JUN15-08JUL15</t>
  </si>
  <si>
    <t>19JUN15-20JUL15</t>
  </si>
  <si>
    <t>15JUN15-15JUL15</t>
  </si>
  <si>
    <t>Julio</t>
  </si>
  <si>
    <t>*Facturacion a la fecha 77.42%</t>
  </si>
  <si>
    <r>
      <t>TOTAL       M</t>
    </r>
    <r>
      <rPr>
        <vertAlign val="superscript"/>
        <sz val="10"/>
        <rFont val="Arial"/>
        <family val="2"/>
      </rPr>
      <t>3</t>
    </r>
  </si>
  <si>
    <t>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</si>
</sst>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8" formatCode="&quot;S/.&quot;\ #,##0.00;[Red]&quot;S/.&quot;\ \-#,##0.00"/>
    <numFmt numFmtId="43" formatCode="_ * #,##0.00_ ;_ * \-#,##0.00_ ;_ * &quot;-&quot;??_ ;_ @_ "/>
    <numFmt numFmtId="164" formatCode="#,##0.00;[Red]#,##0.00"/>
    <numFmt numFmtId="165" formatCode="&quot;S/.&quot;\ #,##0.00"/>
    <numFmt numFmtId="166" formatCode="#,##0.000"/>
    <numFmt numFmtId="167" formatCode="&quot;S/.&quot;\ #,##0.00;[Red]&quot;S/.&quot;\ #,##0.00"/>
    <numFmt numFmtId="168" formatCode="0.000"/>
    <numFmt numFmtId="169" formatCode="#,##0.000;[Red]#,##0.000"/>
    <numFmt numFmtId="170" formatCode="_ * #,##0_ ;_ * \-#,##0_ ;_ * &quot;-&quot;??_ ;_ @_ "/>
  </numFmts>
  <fonts count="25" x14ac:knownFonts="1">
    <font>
      <sz val="11"/>
      <color theme="1"/>
      <name val="Calibri"/>
      <family val="2"/>
      <scheme val="minor"/>
    </font>
    <font>
      <b/>
      <u/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vertAlign val="superscript"/>
      <sz val="11"/>
      <color indexed="8"/>
      <name val="Calibri"/>
      <family val="2"/>
    </font>
    <font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7" tint="-0.249977111117893"/>
      <name val="Calibri"/>
      <family val="2"/>
      <scheme val="minor"/>
    </font>
    <font>
      <sz val="11"/>
      <color theme="7" tint="-0.249977111117893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name val="Calibri"/>
      <family val="2"/>
      <scheme val="minor"/>
    </font>
    <font>
      <sz val="7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0066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FF3399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363">
    <xf numFmtId="0" fontId="0" fillId="0" borderId="0" xfId="0"/>
    <xf numFmtId="0" fontId="0" fillId="0" borderId="0" xfId="0"/>
    <xf numFmtId="0" fontId="8" fillId="2" borderId="1" xfId="0" applyFont="1" applyFill="1" applyBorder="1" applyAlignment="1">
      <alignment horizontal="center" vertical="center" wrapText="1"/>
    </xf>
    <xf numFmtId="164" fontId="0" fillId="2" borderId="1" xfId="0" applyNumberFormat="1" applyFont="1" applyFill="1" applyBorder="1" applyAlignment="1">
      <alignment horizontal="center"/>
    </xf>
    <xf numFmtId="0" fontId="0" fillId="0" borderId="1" xfId="0" applyFill="1" applyBorder="1"/>
    <xf numFmtId="0" fontId="8" fillId="3" borderId="1" xfId="0" applyFont="1" applyFill="1" applyBorder="1"/>
    <xf numFmtId="3" fontId="0" fillId="2" borderId="1" xfId="0" applyNumberFormat="1" applyFill="1" applyBorder="1" applyAlignment="1">
      <alignment horizontal="center"/>
    </xf>
    <xf numFmtId="43" fontId="0" fillId="0" borderId="0" xfId="0" applyNumberFormat="1"/>
    <xf numFmtId="43" fontId="0" fillId="2" borderId="1" xfId="0" applyNumberFormat="1" applyFill="1" applyBorder="1" applyAlignment="1">
      <alignment horizontal="center"/>
    </xf>
    <xf numFmtId="43" fontId="9" fillId="3" borderId="1" xfId="0" applyNumberFormat="1" applyFont="1" applyFill="1" applyBorder="1" applyAlignment="1">
      <alignment horizontal="center"/>
    </xf>
    <xf numFmtId="43" fontId="10" fillId="3" borderId="1" xfId="0" applyNumberFormat="1" applyFont="1" applyFill="1" applyBorder="1" applyAlignment="1">
      <alignment horizontal="center"/>
    </xf>
    <xf numFmtId="0" fontId="0" fillId="0" borderId="0" xfId="0" applyAlignment="1"/>
    <xf numFmtId="0" fontId="0" fillId="0" borderId="2" xfId="0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15" fontId="2" fillId="4" borderId="1" xfId="0" applyNumberFormat="1" applyFont="1" applyFill="1" applyBorder="1" applyAlignment="1">
      <alignment horizontal="center"/>
    </xf>
    <xf numFmtId="43" fontId="2" fillId="4" borderId="1" xfId="0" applyNumberFormat="1" applyFont="1" applyFill="1" applyBorder="1" applyAlignment="1">
      <alignment horizontal="center"/>
    </xf>
    <xf numFmtId="43" fontId="0" fillId="0" borderId="0" xfId="0" applyNumberFormat="1" applyAlignment="1">
      <alignment horizontal="center"/>
    </xf>
    <xf numFmtId="43" fontId="0" fillId="0" borderId="0" xfId="0" applyNumberFormat="1" applyAlignment="1"/>
    <xf numFmtId="4" fontId="0" fillId="0" borderId="0" xfId="0" applyNumberFormat="1"/>
    <xf numFmtId="43" fontId="0" fillId="0" borderId="0" xfId="0" applyNumberFormat="1" applyBorder="1" applyAlignment="1">
      <alignment horizontal="center"/>
    </xf>
    <xf numFmtId="4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3" fontId="0" fillId="0" borderId="2" xfId="0" applyNumberFormat="1" applyBorder="1"/>
    <xf numFmtId="4" fontId="0" fillId="0" borderId="2" xfId="0" applyNumberFormat="1" applyBorder="1" applyAlignment="1">
      <alignment horizontal="center"/>
    </xf>
    <xf numFmtId="0" fontId="0" fillId="5" borderId="0" xfId="0" applyFill="1"/>
    <xf numFmtId="43" fontId="2" fillId="0" borderId="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3" xfId="0" applyBorder="1"/>
    <xf numFmtId="43" fontId="0" fillId="0" borderId="2" xfId="0" applyNumberFormat="1" applyBorder="1" applyAlignment="1"/>
    <xf numFmtId="43" fontId="0" fillId="6" borderId="2" xfId="0" applyNumberFormat="1" applyFill="1" applyBorder="1" applyAlignment="1">
      <alignment horizontal="center"/>
    </xf>
    <xf numFmtId="0" fontId="0" fillId="0" borderId="0" xfId="0" applyFill="1"/>
    <xf numFmtId="43" fontId="2" fillId="0" borderId="0" xfId="0" applyNumberFormat="1" applyFont="1"/>
    <xf numFmtId="43" fontId="2" fillId="7" borderId="1" xfId="0" applyNumberFormat="1" applyFont="1" applyFill="1" applyBorder="1"/>
    <xf numFmtId="0" fontId="0" fillId="2" borderId="1" xfId="0" applyFill="1" applyBorder="1"/>
    <xf numFmtId="43" fontId="2" fillId="0" borderId="4" xfId="0" applyNumberFormat="1" applyFont="1" applyFill="1" applyBorder="1" applyAlignment="1">
      <alignment horizontal="center"/>
    </xf>
    <xf numFmtId="43" fontId="2" fillId="0" borderId="1" xfId="0" applyNumberFormat="1" applyFont="1" applyFill="1" applyBorder="1"/>
    <xf numFmtId="17" fontId="11" fillId="8" borderId="1" xfId="0" applyNumberFormat="1" applyFont="1" applyFill="1" applyBorder="1" applyAlignment="1">
      <alignment horizontal="left"/>
    </xf>
    <xf numFmtId="169" fontId="11" fillId="8" borderId="1" xfId="0" applyNumberFormat="1" applyFont="1" applyFill="1" applyBorder="1" applyAlignment="1">
      <alignment horizontal="center"/>
    </xf>
    <xf numFmtId="168" fontId="11" fillId="8" borderId="1" xfId="0" applyNumberFormat="1" applyFont="1" applyFill="1" applyBorder="1" applyAlignment="1">
      <alignment horizontal="center"/>
    </xf>
    <xf numFmtId="164" fontId="11" fillId="8" borderId="1" xfId="0" applyNumberFormat="1" applyFont="1" applyFill="1" applyBorder="1" applyAlignment="1">
      <alignment horizont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/>
    </xf>
    <xf numFmtId="169" fontId="8" fillId="3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65" fontId="8" fillId="0" borderId="0" xfId="0" applyNumberFormat="1" applyFont="1" applyFill="1" applyBorder="1" applyAlignment="1">
      <alignment horizontal="center"/>
    </xf>
    <xf numFmtId="169" fontId="8" fillId="0" borderId="0" xfId="0" applyNumberFormat="1" applyFont="1" applyFill="1" applyBorder="1" applyAlignment="1">
      <alignment horizontal="center"/>
    </xf>
    <xf numFmtId="168" fontId="8" fillId="0" borderId="0" xfId="0" applyNumberFormat="1" applyFont="1" applyFill="1" applyBorder="1" applyAlignment="1">
      <alignment horizontal="center"/>
    </xf>
    <xf numFmtId="167" fontId="8" fillId="0" borderId="0" xfId="0" applyNumberFormat="1" applyFont="1" applyFill="1" applyBorder="1" applyAlignment="1">
      <alignment horizontal="center"/>
    </xf>
    <xf numFmtId="8" fontId="8" fillId="0" borderId="0" xfId="0" applyNumberFormat="1" applyFont="1" applyFill="1" applyBorder="1" applyAlignment="1">
      <alignment horizontal="center"/>
    </xf>
    <xf numFmtId="164" fontId="8" fillId="0" borderId="0" xfId="0" applyNumberFormat="1" applyFont="1" applyFill="1" applyBorder="1" applyAlignment="1">
      <alignment horizontal="center"/>
    </xf>
    <xf numFmtId="17" fontId="0" fillId="0" borderId="0" xfId="0" applyNumberFormat="1" applyFont="1" applyFill="1" applyBorder="1" applyAlignment="1">
      <alignment horizontal="center"/>
    </xf>
    <xf numFmtId="165" fontId="0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165" fontId="12" fillId="0" borderId="0" xfId="0" applyNumberFormat="1" applyFont="1" applyFill="1" applyBorder="1" applyAlignment="1">
      <alignment horizontal="center"/>
    </xf>
    <xf numFmtId="168" fontId="12" fillId="0" borderId="0" xfId="0" applyNumberFormat="1" applyFont="1" applyFill="1" applyBorder="1" applyAlignment="1">
      <alignment horizontal="center"/>
    </xf>
    <xf numFmtId="167" fontId="12" fillId="0" borderId="0" xfId="0" applyNumberFormat="1" applyFont="1" applyFill="1" applyBorder="1" applyAlignment="1">
      <alignment horizontal="center"/>
    </xf>
    <xf numFmtId="169" fontId="12" fillId="0" borderId="0" xfId="0" applyNumberFormat="1" applyFont="1" applyFill="1" applyBorder="1" applyAlignment="1">
      <alignment horizontal="center"/>
    </xf>
    <xf numFmtId="4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164" fontId="12" fillId="0" borderId="0" xfId="0" applyNumberFormat="1" applyFont="1" applyFill="1" applyBorder="1"/>
    <xf numFmtId="17" fontId="12" fillId="0" borderId="0" xfId="0" applyNumberFormat="1" applyFont="1" applyBorder="1" applyAlignment="1">
      <alignment horizontal="center"/>
    </xf>
    <xf numFmtId="165" fontId="12" fillId="0" borderId="0" xfId="0" applyNumberFormat="1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169" fontId="12" fillId="0" borderId="0" xfId="0" applyNumberFormat="1" applyFont="1" applyFill="1" applyBorder="1"/>
    <xf numFmtId="0" fontId="0" fillId="0" borderId="5" xfId="0" applyFont="1" applyFill="1" applyBorder="1"/>
    <xf numFmtId="164" fontId="13" fillId="8" borderId="1" xfId="0" applyNumberFormat="1" applyFont="1" applyFill="1" applyBorder="1" applyAlignment="1">
      <alignment horizontal="center" vertical="center"/>
    </xf>
    <xf numFmtId="0" fontId="8" fillId="2" borderId="5" xfId="0" applyFont="1" applyFill="1" applyBorder="1"/>
    <xf numFmtId="164" fontId="8" fillId="8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167" fontId="0" fillId="0" borderId="0" xfId="0" applyNumberFormat="1"/>
    <xf numFmtId="0" fontId="8" fillId="0" borderId="0" xfId="0" applyFont="1"/>
    <xf numFmtId="0" fontId="8" fillId="8" borderId="4" xfId="0" applyFont="1" applyFill="1" applyBorder="1" applyAlignment="1">
      <alignment horizontal="center" vertical="center"/>
    </xf>
    <xf numFmtId="0" fontId="8" fillId="8" borderId="4" xfId="0" applyFont="1" applyFill="1" applyBorder="1" applyAlignment="1">
      <alignment horizontal="center" vertical="top"/>
    </xf>
    <xf numFmtId="0" fontId="0" fillId="2" borderId="1" xfId="0" applyFill="1" applyBorder="1" applyAlignment="1">
      <alignment vertical="center"/>
    </xf>
    <xf numFmtId="3" fontId="0" fillId="2" borderId="1" xfId="0" applyNumberForma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164" fontId="0" fillId="2" borderId="1" xfId="0" applyNumberFormat="1" applyFont="1" applyFill="1" applyBorder="1" applyAlignment="1">
      <alignment vertical="top"/>
    </xf>
    <xf numFmtId="164" fontId="11" fillId="2" borderId="1" xfId="0" applyNumberFormat="1" applyFont="1" applyFill="1" applyBorder="1" applyAlignment="1">
      <alignment horizontal="center"/>
    </xf>
    <xf numFmtId="169" fontId="11" fillId="2" borderId="1" xfId="0" applyNumberFormat="1" applyFont="1" applyFill="1" applyBorder="1" applyAlignment="1">
      <alignment horizontal="center"/>
    </xf>
    <xf numFmtId="43" fontId="0" fillId="2" borderId="1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/>
    <xf numFmtId="0" fontId="0" fillId="2" borderId="1" xfId="0" applyFont="1" applyFill="1" applyBorder="1"/>
    <xf numFmtId="0" fontId="15" fillId="2" borderId="1" xfId="0" applyFont="1" applyFill="1" applyBorder="1" applyAlignment="1">
      <alignment horizontal="center"/>
    </xf>
    <xf numFmtId="4" fontId="0" fillId="8" borderId="5" xfId="0" applyNumberFormat="1" applyFont="1" applyFill="1" applyBorder="1" applyAlignment="1">
      <alignment horizontal="center"/>
    </xf>
    <xf numFmtId="8" fontId="0" fillId="0" borderId="0" xfId="0" applyNumberFormat="1" applyFont="1"/>
    <xf numFmtId="0" fontId="0" fillId="2" borderId="5" xfId="0" applyFill="1" applyBorder="1" applyAlignment="1">
      <alignment vertical="center"/>
    </xf>
    <xf numFmtId="0" fontId="0" fillId="0" borderId="6" xfId="0" applyFont="1" applyFill="1" applyBorder="1"/>
    <xf numFmtId="4" fontId="0" fillId="2" borderId="7" xfId="0" applyNumberFormat="1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4" fontId="0" fillId="2" borderId="4" xfId="0" applyNumberFormat="1" applyFont="1" applyFill="1" applyBorder="1" applyAlignment="1"/>
    <xf numFmtId="164" fontId="0" fillId="2" borderId="0" xfId="0" applyNumberFormat="1" applyFont="1" applyFill="1" applyAlignment="1">
      <alignment horizontal="center" vertical="center" wrapText="1"/>
    </xf>
    <xf numFmtId="43" fontId="0" fillId="0" borderId="1" xfId="0" applyNumberFormat="1" applyBorder="1" applyAlignment="1">
      <alignment horizontal="center"/>
    </xf>
    <xf numFmtId="43" fontId="0" fillId="0" borderId="1" xfId="0" applyNumberFormat="1" applyBorder="1"/>
    <xf numFmtId="43" fontId="0" fillId="0" borderId="1" xfId="0" applyNumberFormat="1" applyBorder="1" applyAlignment="1"/>
    <xf numFmtId="4" fontId="0" fillId="0" borderId="1" xfId="0" applyNumberFormat="1" applyFill="1" applyBorder="1"/>
    <xf numFmtId="0" fontId="0" fillId="0" borderId="0" xfId="0" applyFill="1" applyBorder="1" applyAlignment="1">
      <alignment horizontal="center" vertical="center" wrapText="1"/>
    </xf>
    <xf numFmtId="167" fontId="0" fillId="0" borderId="0" xfId="0" applyNumberFormat="1" applyFill="1" applyBorder="1" applyAlignment="1">
      <alignment horizontal="center"/>
    </xf>
    <xf numFmtId="167" fontId="0" fillId="0" borderId="0" xfId="0" applyNumberFormat="1" applyFill="1" applyBorder="1" applyAlignment="1">
      <alignment horizontal="center" vertical="center"/>
    </xf>
    <xf numFmtId="43" fontId="6" fillId="0" borderId="4" xfId="1" applyFont="1" applyFill="1" applyBorder="1"/>
    <xf numFmtId="43" fontId="6" fillId="0" borderId="1" xfId="1" applyFont="1" applyFill="1" applyBorder="1"/>
    <xf numFmtId="43" fontId="6" fillId="0" borderId="4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3" xfId="1" applyFont="1" applyBorder="1" applyAlignment="1">
      <alignment horizontal="center"/>
    </xf>
    <xf numFmtId="43" fontId="6" fillId="0" borderId="4" xfId="1" applyFont="1" applyFill="1" applyBorder="1" applyAlignment="1"/>
    <xf numFmtId="43" fontId="6" fillId="0" borderId="1" xfId="1" applyFont="1" applyFill="1" applyBorder="1" applyAlignment="1"/>
    <xf numFmtId="0" fontId="0" fillId="0" borderId="8" xfId="0" applyFont="1" applyFill="1" applyBorder="1" applyAlignment="1">
      <alignment horizontal="center"/>
    </xf>
    <xf numFmtId="43" fontId="0" fillId="0" borderId="4" xfId="0" applyNumberFormat="1" applyFont="1" applyFill="1" applyBorder="1" applyAlignment="1">
      <alignment horizontal="center"/>
    </xf>
    <xf numFmtId="170" fontId="0" fillId="0" borderId="4" xfId="0" applyNumberFormat="1" applyFont="1" applyFill="1" applyBorder="1" applyAlignment="1">
      <alignment horizontal="center"/>
    </xf>
    <xf numFmtId="170" fontId="0" fillId="0" borderId="4" xfId="0" applyNumberFormat="1" applyFont="1" applyFill="1" applyBorder="1"/>
    <xf numFmtId="43" fontId="0" fillId="0" borderId="4" xfId="0" applyNumberFormat="1" applyFont="1" applyFill="1" applyBorder="1"/>
    <xf numFmtId="4" fontId="0" fillId="0" borderId="4" xfId="0" applyNumberFormat="1" applyFont="1" applyFill="1" applyBorder="1"/>
    <xf numFmtId="4" fontId="0" fillId="0" borderId="4" xfId="0" applyNumberFormat="1" applyFont="1" applyFill="1" applyBorder="1" applyAlignment="1">
      <alignment horizontal="center"/>
    </xf>
    <xf numFmtId="43" fontId="0" fillId="0" borderId="9" xfId="0" applyNumberFormat="1" applyFont="1" applyFill="1" applyBorder="1"/>
    <xf numFmtId="165" fontId="0" fillId="0" borderId="10" xfId="0" applyNumberFormat="1" applyFont="1" applyFill="1" applyBorder="1"/>
    <xf numFmtId="43" fontId="0" fillId="0" borderId="11" xfId="0" applyNumberFormat="1" applyFont="1" applyFill="1" applyBorder="1"/>
    <xf numFmtId="0" fontId="0" fillId="0" borderId="12" xfId="0" applyFont="1" applyFill="1" applyBorder="1" applyAlignment="1">
      <alignment horizontal="center"/>
    </xf>
    <xf numFmtId="43" fontId="0" fillId="0" borderId="1" xfId="0" applyNumberFormat="1" applyFont="1" applyFill="1" applyBorder="1" applyAlignment="1">
      <alignment horizontal="center"/>
    </xf>
    <xf numFmtId="170" fontId="0" fillId="0" borderId="1" xfId="0" applyNumberFormat="1" applyFont="1" applyFill="1" applyBorder="1" applyAlignment="1">
      <alignment horizontal="center"/>
    </xf>
    <xf numFmtId="170" fontId="0" fillId="0" borderId="1" xfId="0" applyNumberFormat="1" applyFont="1" applyFill="1" applyBorder="1"/>
    <xf numFmtId="43" fontId="0" fillId="0" borderId="1" xfId="0" applyNumberFormat="1" applyFont="1" applyFill="1" applyBorder="1"/>
    <xf numFmtId="4" fontId="0" fillId="0" borderId="1" xfId="0" applyNumberFormat="1" applyFont="1" applyFill="1" applyBorder="1"/>
    <xf numFmtId="4" fontId="0" fillId="0" borderId="1" xfId="0" applyNumberFormat="1" applyFont="1" applyFill="1" applyBorder="1" applyAlignment="1">
      <alignment horizontal="center"/>
    </xf>
    <xf numFmtId="43" fontId="0" fillId="0" borderId="13" xfId="0" applyNumberFormat="1" applyFont="1" applyFill="1" applyBorder="1"/>
    <xf numFmtId="165" fontId="0" fillId="0" borderId="14" xfId="0" applyNumberFormat="1" applyFont="1" applyFill="1" applyBorder="1"/>
    <xf numFmtId="43" fontId="6" fillId="0" borderId="14" xfId="1" applyFont="1" applyFill="1" applyBorder="1"/>
    <xf numFmtId="165" fontId="0" fillId="0" borderId="1" xfId="0" applyNumberFormat="1" applyFont="1" applyFill="1" applyBorder="1"/>
    <xf numFmtId="0" fontId="0" fillId="0" borderId="3" xfId="0" applyFont="1" applyBorder="1"/>
    <xf numFmtId="43" fontId="0" fillId="0" borderId="0" xfId="0" applyNumberFormat="1" applyFont="1" applyBorder="1" applyAlignment="1">
      <alignment horizontal="center"/>
    </xf>
    <xf numFmtId="43" fontId="0" fillId="0" borderId="0" xfId="0" applyNumberFormat="1" applyFont="1" applyBorder="1"/>
    <xf numFmtId="43" fontId="0" fillId="0" borderId="0" xfId="0" applyNumberFormat="1" applyFont="1" applyBorder="1" applyAlignment="1"/>
    <xf numFmtId="0" fontId="0" fillId="0" borderId="0" xfId="0" applyFont="1" applyBorder="1"/>
    <xf numFmtId="4" fontId="0" fillId="0" borderId="0" xfId="0" applyNumberFormat="1" applyFont="1" applyBorder="1"/>
    <xf numFmtId="4" fontId="0" fillId="0" borderId="0" xfId="0" applyNumberFormat="1" applyFont="1" applyBorder="1" applyAlignment="1">
      <alignment horizontal="center"/>
    </xf>
    <xf numFmtId="165" fontId="8" fillId="6" borderId="3" xfId="0" applyNumberFormat="1" applyFont="1" applyFill="1" applyBorder="1"/>
    <xf numFmtId="0" fontId="0" fillId="0" borderId="0" xfId="0" applyFont="1" applyAlignment="1">
      <alignment horizontal="center"/>
    </xf>
    <xf numFmtId="0" fontId="0" fillId="0" borderId="2" xfId="0" applyFont="1" applyBorder="1"/>
    <xf numFmtId="43" fontId="0" fillId="0" borderId="2" xfId="0" applyNumberFormat="1" applyFont="1" applyBorder="1"/>
    <xf numFmtId="43" fontId="0" fillId="0" borderId="2" xfId="0" applyNumberFormat="1" applyFont="1" applyBorder="1" applyAlignment="1">
      <alignment horizontal="center"/>
    </xf>
    <xf numFmtId="43" fontId="0" fillId="0" borderId="2" xfId="0" applyNumberFormat="1" applyFont="1" applyFill="1" applyBorder="1"/>
    <xf numFmtId="4" fontId="0" fillId="0" borderId="2" xfId="0" applyNumberFormat="1" applyFont="1" applyBorder="1"/>
    <xf numFmtId="4" fontId="0" fillId="0" borderId="2" xfId="0" applyNumberFormat="1" applyFont="1" applyBorder="1" applyAlignment="1">
      <alignment horizontal="center"/>
    </xf>
    <xf numFmtId="15" fontId="16" fillId="0" borderId="1" xfId="0" applyNumberFormat="1" applyFont="1" applyFill="1" applyBorder="1" applyAlignment="1">
      <alignment horizontal="center"/>
    </xf>
    <xf numFmtId="15" fontId="16" fillId="0" borderId="4" xfId="0" applyNumberFormat="1" applyFont="1" applyFill="1" applyBorder="1" applyAlignment="1">
      <alignment horizontal="center"/>
    </xf>
    <xf numFmtId="15" fontId="16" fillId="0" borderId="5" xfId="0" applyNumberFormat="1" applyFont="1" applyFill="1" applyBorder="1" applyAlignment="1">
      <alignment horizontal="center"/>
    </xf>
    <xf numFmtId="43" fontId="16" fillId="0" borderId="1" xfId="0" applyNumberFormat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0" xfId="1" applyFont="1" applyAlignment="1">
      <alignment horizontal="center"/>
    </xf>
    <xf numFmtId="4" fontId="0" fillId="0" borderId="1" xfId="0" applyNumberFormat="1" applyBorder="1" applyAlignment="1">
      <alignment horizontal="center"/>
    </xf>
    <xf numFmtId="167" fontId="8" fillId="0" borderId="0" xfId="0" applyNumberFormat="1" applyFont="1" applyFill="1" applyBorder="1" applyAlignment="1">
      <alignment horizontal="left" vertical="center"/>
    </xf>
    <xf numFmtId="43" fontId="8" fillId="6" borderId="2" xfId="1" applyFont="1" applyFill="1" applyBorder="1"/>
    <xf numFmtId="16" fontId="2" fillId="4" borderId="1" xfId="0" applyNumberFormat="1" applyFont="1" applyFill="1" applyBorder="1" applyAlignment="1">
      <alignment horizontal="center"/>
    </xf>
    <xf numFmtId="4" fontId="16" fillId="0" borderId="1" xfId="0" applyNumberFormat="1" applyFont="1" applyFill="1" applyBorder="1"/>
    <xf numFmtId="0" fontId="0" fillId="8" borderId="1" xfId="0" applyFill="1" applyBorder="1"/>
    <xf numFmtId="4" fontId="0" fillId="8" borderId="1" xfId="0" applyNumberFormat="1" applyFont="1" applyFill="1" applyBorder="1" applyAlignment="1">
      <alignment horizontal="center"/>
    </xf>
    <xf numFmtId="166" fontId="0" fillId="8" borderId="1" xfId="0" applyNumberFormat="1" applyFont="1" applyFill="1" applyBorder="1" applyAlignment="1">
      <alignment horizontal="center"/>
    </xf>
    <xf numFmtId="0" fontId="0" fillId="0" borderId="1" xfId="0" applyFont="1" applyFill="1" applyBorder="1"/>
    <xf numFmtId="169" fontId="0" fillId="2" borderId="1" xfId="0" applyNumberFormat="1" applyFont="1" applyFill="1" applyBorder="1" applyAlignment="1">
      <alignment horizontal="center"/>
    </xf>
    <xf numFmtId="164" fontId="0" fillId="2" borderId="1" xfId="0" applyNumberFormat="1" applyFont="1" applyFill="1" applyBorder="1" applyAlignment="1">
      <alignment horizontal="center" vertical="center" wrapText="1"/>
    </xf>
    <xf numFmtId="4" fontId="0" fillId="2" borderId="1" xfId="0" applyNumberFormat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/>
    </xf>
    <xf numFmtId="43" fontId="6" fillId="2" borderId="1" xfId="1" applyFont="1" applyFill="1" applyBorder="1" applyAlignment="1">
      <alignment horizontal="center" vertical="top"/>
    </xf>
    <xf numFmtId="43" fontId="6" fillId="2" borderId="1" xfId="1" applyFont="1" applyFill="1" applyBorder="1" applyAlignment="1">
      <alignment horizontal="center" vertical="center" wrapText="1"/>
    </xf>
    <xf numFmtId="43" fontId="8" fillId="8" borderId="1" xfId="1" applyFont="1" applyFill="1" applyBorder="1" applyAlignment="1">
      <alignment horizontal="center" vertical="center"/>
    </xf>
    <xf numFmtId="43" fontId="6" fillId="2" borderId="4" xfId="1" applyFont="1" applyFill="1" applyBorder="1" applyAlignment="1">
      <alignment horizontal="center" vertical="top" wrapText="1"/>
    </xf>
    <xf numFmtId="43" fontId="14" fillId="2" borderId="1" xfId="1" applyFont="1" applyFill="1" applyBorder="1" applyAlignment="1">
      <alignment horizontal="center" vertical="center"/>
    </xf>
    <xf numFmtId="43" fontId="11" fillId="2" borderId="1" xfId="1" applyFont="1" applyFill="1" applyBorder="1" applyAlignment="1">
      <alignment horizontal="center"/>
    </xf>
    <xf numFmtId="43" fontId="6" fillId="2" borderId="4" xfId="1" applyFont="1" applyFill="1" applyBorder="1" applyAlignment="1">
      <alignment horizontal="center"/>
    </xf>
    <xf numFmtId="43" fontId="13" fillId="8" borderId="1" xfId="1" applyFont="1" applyFill="1" applyBorder="1" applyAlignment="1">
      <alignment horizontal="center" vertical="center"/>
    </xf>
    <xf numFmtId="43" fontId="6" fillId="2" borderId="15" xfId="1" applyFont="1" applyFill="1" applyBorder="1" applyAlignment="1">
      <alignment horizontal="center"/>
    </xf>
    <xf numFmtId="43" fontId="6" fillId="2" borderId="0" xfId="1" applyFont="1" applyFill="1" applyBorder="1" applyAlignment="1">
      <alignment horizontal="center"/>
    </xf>
    <xf numFmtId="43" fontId="10" fillId="3" borderId="1" xfId="1" applyFont="1" applyFill="1" applyBorder="1" applyAlignment="1">
      <alignment horizontal="center"/>
    </xf>
    <xf numFmtId="43" fontId="11" fillId="8" borderId="1" xfId="1" applyFont="1" applyFill="1" applyBorder="1" applyAlignment="1">
      <alignment horizontal="center"/>
    </xf>
    <xf numFmtId="43" fontId="6" fillId="8" borderId="1" xfId="1" applyFont="1" applyFill="1" applyBorder="1" applyAlignment="1">
      <alignment horizontal="center"/>
    </xf>
    <xf numFmtId="43" fontId="8" fillId="3" borderId="1" xfId="1" applyFont="1" applyFill="1" applyBorder="1" applyAlignment="1">
      <alignment horizontal="center"/>
    </xf>
    <xf numFmtId="43" fontId="6" fillId="8" borderId="0" xfId="1" applyFont="1" applyFill="1" applyAlignment="1">
      <alignment horizontal="center"/>
    </xf>
    <xf numFmtId="43" fontId="6" fillId="8" borderId="16" xfId="1" applyFont="1" applyFill="1" applyBorder="1" applyAlignment="1">
      <alignment horizontal="center"/>
    </xf>
    <xf numFmtId="43" fontId="6" fillId="8" borderId="17" xfId="1" applyFont="1" applyFill="1" applyBorder="1" applyAlignment="1">
      <alignment horizontal="center"/>
    </xf>
    <xf numFmtId="0" fontId="0" fillId="0" borderId="5" xfId="0" applyFill="1" applyBorder="1"/>
    <xf numFmtId="43" fontId="6" fillId="2" borderId="1" xfId="1" applyFont="1" applyFill="1" applyBorder="1" applyAlignment="1">
      <alignment horizontal="center" vertical="center"/>
    </xf>
    <xf numFmtId="168" fontId="0" fillId="8" borderId="5" xfId="0" applyNumberFormat="1" applyFont="1" applyFill="1" applyBorder="1" applyAlignment="1">
      <alignment horizontal="center"/>
    </xf>
    <xf numFmtId="169" fontId="14" fillId="2" borderId="1" xfId="0" applyNumberFormat="1" applyFont="1" applyFill="1" applyBorder="1" applyAlignment="1">
      <alignment horizontal="center" vertical="center"/>
    </xf>
    <xf numFmtId="43" fontId="6" fillId="0" borderId="1" xfId="1" applyFont="1" applyBorder="1"/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0" fontId="15" fillId="2" borderId="1" xfId="0" applyFont="1" applyFill="1" applyBorder="1" applyAlignment="1">
      <alignment horizontal="center" wrapText="1"/>
    </xf>
    <xf numFmtId="0" fontId="8" fillId="0" borderId="18" xfId="0" applyFont="1" applyBorder="1" applyAlignment="1">
      <alignment vertical="center" wrapText="1"/>
    </xf>
    <xf numFmtId="0" fontId="8" fillId="0" borderId="19" xfId="0" applyFont="1" applyBorder="1" applyAlignment="1">
      <alignment vertical="center" wrapText="1"/>
    </xf>
    <xf numFmtId="43" fontId="0" fillId="0" borderId="1" xfId="0" applyNumberFormat="1" applyFill="1" applyBorder="1"/>
    <xf numFmtId="0" fontId="8" fillId="8" borderId="1" xfId="0" applyFont="1" applyFill="1" applyBorder="1" applyAlignment="1">
      <alignment horizontal="center" vertical="center"/>
    </xf>
    <xf numFmtId="0" fontId="0" fillId="0" borderId="18" xfId="0" applyBorder="1"/>
    <xf numFmtId="0" fontId="8" fillId="0" borderId="4" xfId="0" applyFont="1" applyBorder="1" applyAlignment="1">
      <alignment vertical="center" wrapText="1"/>
    </xf>
    <xf numFmtId="0" fontId="0" fillId="2" borderId="6" xfId="0" applyFill="1" applyBorder="1" applyAlignment="1">
      <alignment vertical="center"/>
    </xf>
    <xf numFmtId="3" fontId="0" fillId="2" borderId="18" xfId="0" applyNumberFormat="1" applyFill="1" applyBorder="1" applyAlignment="1">
      <alignment horizontal="center" vertical="center"/>
    </xf>
    <xf numFmtId="164" fontId="0" fillId="2" borderId="18" xfId="0" applyNumberFormat="1" applyFont="1" applyFill="1" applyBorder="1" applyAlignment="1">
      <alignment horizontal="center" vertical="center"/>
    </xf>
    <xf numFmtId="43" fontId="6" fillId="2" borderId="18" xfId="1" applyFont="1" applyFill="1" applyBorder="1" applyAlignment="1">
      <alignment horizontal="center" vertical="center"/>
    </xf>
    <xf numFmtId="0" fontId="0" fillId="0" borderId="0" xfId="0" applyFill="1" applyBorder="1" applyAlignment="1">
      <alignment vertical="center"/>
    </xf>
    <xf numFmtId="3" fontId="0" fillId="0" borderId="0" xfId="0" applyNumberFormat="1" applyFill="1" applyBorder="1" applyAlignment="1">
      <alignment horizontal="center" vertical="center"/>
    </xf>
    <xf numFmtId="43" fontId="6" fillId="0" borderId="0" xfId="1" applyFont="1" applyFill="1" applyBorder="1" applyAlignment="1">
      <alignment horizontal="center" vertical="center"/>
    </xf>
    <xf numFmtId="164" fontId="8" fillId="2" borderId="1" xfId="0" applyNumberFormat="1" applyFont="1" applyFill="1" applyBorder="1" applyAlignment="1">
      <alignment horizontal="center"/>
    </xf>
    <xf numFmtId="43" fontId="8" fillId="2" borderId="1" xfId="1" applyFont="1" applyFill="1" applyBorder="1" applyAlignment="1">
      <alignment horizontal="center" vertical="center"/>
    </xf>
    <xf numFmtId="43" fontId="0" fillId="0" borderId="0" xfId="0" applyNumberFormat="1" applyFont="1"/>
    <xf numFmtId="0" fontId="7" fillId="0" borderId="0" xfId="0" applyFont="1"/>
    <xf numFmtId="4" fontId="17" fillId="0" borderId="1" xfId="0" applyNumberFormat="1" applyFont="1" applyFill="1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left"/>
    </xf>
    <xf numFmtId="43" fontId="6" fillId="0" borderId="3" xfId="1" applyFont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2" fillId="0" borderId="1" xfId="1" applyFont="1" applyBorder="1" applyAlignment="1">
      <alignment horizontal="center"/>
    </xf>
    <xf numFmtId="43" fontId="6" fillId="6" borderId="3" xfId="1" applyFont="1" applyFill="1" applyBorder="1" applyAlignment="1"/>
    <xf numFmtId="0" fontId="0" fillId="5" borderId="1" xfId="0" applyFill="1" applyBorder="1" applyAlignment="1">
      <alignment horizontal="center"/>
    </xf>
    <xf numFmtId="15" fontId="16" fillId="5" borderId="1" xfId="0" applyNumberFormat="1" applyFont="1" applyFill="1" applyBorder="1" applyAlignment="1">
      <alignment horizontal="center"/>
    </xf>
    <xf numFmtId="43" fontId="6" fillId="5" borderId="1" xfId="1" applyFont="1" applyFill="1" applyBorder="1" applyAlignment="1">
      <alignment horizontal="center"/>
    </xf>
    <xf numFmtId="43" fontId="0" fillId="5" borderId="1" xfId="0" applyNumberFormat="1" applyFont="1" applyFill="1" applyBorder="1" applyAlignment="1">
      <alignment horizontal="center"/>
    </xf>
    <xf numFmtId="170" fontId="0" fillId="5" borderId="1" xfId="0" applyNumberFormat="1" applyFont="1" applyFill="1" applyBorder="1" applyAlignment="1">
      <alignment horizontal="center"/>
    </xf>
    <xf numFmtId="43" fontId="6" fillId="5" borderId="1" xfId="1" applyFont="1" applyFill="1" applyBorder="1"/>
    <xf numFmtId="170" fontId="0" fillId="5" borderId="1" xfId="0" applyNumberFormat="1" applyFont="1" applyFill="1" applyBorder="1"/>
    <xf numFmtId="43" fontId="6" fillId="5" borderId="1" xfId="1" applyFont="1" applyFill="1" applyBorder="1" applyAlignment="1"/>
    <xf numFmtId="43" fontId="0" fillId="5" borderId="1" xfId="0" applyNumberFormat="1" applyFont="1" applyFill="1" applyBorder="1"/>
    <xf numFmtId="4" fontId="16" fillId="5" borderId="1" xfId="0" applyNumberFormat="1" applyFont="1" applyFill="1" applyBorder="1"/>
    <xf numFmtId="4" fontId="17" fillId="5" borderId="1" xfId="0" applyNumberFormat="1" applyFont="1" applyFill="1" applyBorder="1"/>
    <xf numFmtId="4" fontId="0" fillId="5" borderId="1" xfId="0" applyNumberFormat="1" applyFont="1" applyFill="1" applyBorder="1" applyAlignment="1">
      <alignment horizontal="center"/>
    </xf>
    <xf numFmtId="43" fontId="6" fillId="5" borderId="1" xfId="1" applyFont="1" applyFill="1" applyBorder="1"/>
    <xf numFmtId="165" fontId="0" fillId="5" borderId="1" xfId="0" applyNumberFormat="1" applyFont="1" applyFill="1" applyBorder="1"/>
    <xf numFmtId="0" fontId="0" fillId="0" borderId="7" xfId="0" applyFill="1" applyBorder="1" applyAlignment="1">
      <alignment horizontal="left"/>
    </xf>
    <xf numFmtId="15" fontId="2" fillId="0" borderId="1" xfId="0" applyNumberFormat="1" applyFont="1" applyFill="1" applyBorder="1" applyAlignment="1">
      <alignment horizontal="center"/>
    </xf>
    <xf numFmtId="43" fontId="2" fillId="0" borderId="20" xfId="0" applyNumberFormat="1" applyFont="1" applyFill="1" applyBorder="1" applyAlignment="1">
      <alignment horizontal="center"/>
    </xf>
    <xf numFmtId="43" fontId="2" fillId="0" borderId="20" xfId="1" applyFont="1" applyFill="1" applyBorder="1" applyAlignment="1">
      <alignment horizontal="center"/>
    </xf>
    <xf numFmtId="43" fontId="2" fillId="0" borderId="20" xfId="0" applyNumberFormat="1" applyFont="1" applyFill="1" applyBorder="1" applyAlignment="1"/>
    <xf numFmtId="43" fontId="2" fillId="0" borderId="20" xfId="0" applyNumberFormat="1" applyFont="1" applyFill="1" applyBorder="1"/>
    <xf numFmtId="43" fontId="2" fillId="0" borderId="20" xfId="1" applyFont="1" applyFill="1" applyBorder="1"/>
    <xf numFmtId="43" fontId="2" fillId="0" borderId="20" xfId="1" applyFont="1" applyFill="1" applyBorder="1" applyAlignment="1"/>
    <xf numFmtId="4" fontId="2" fillId="0" borderId="20" xfId="0" applyNumberFormat="1" applyFont="1" applyFill="1" applyBorder="1" applyAlignment="1">
      <alignment horizontal="center"/>
    </xf>
    <xf numFmtId="43" fontId="2" fillId="0" borderId="4" xfId="0" applyNumberFormat="1" applyFont="1" applyFill="1" applyBorder="1" applyAlignment="1"/>
    <xf numFmtId="43" fontId="2" fillId="0" borderId="1" xfId="1" applyFont="1" applyFill="1" applyBorder="1" applyAlignment="1">
      <alignment horizontal="center"/>
    </xf>
    <xf numFmtId="43" fontId="2" fillId="0" borderId="1" xfId="0" applyNumberFormat="1" applyFont="1" applyFill="1" applyBorder="1" applyAlignment="1">
      <alignment horizontal="center"/>
    </xf>
    <xf numFmtId="0" fontId="0" fillId="0" borderId="5" xfId="0" applyFill="1" applyBorder="1" applyAlignment="1">
      <alignment horizontal="left"/>
    </xf>
    <xf numFmtId="43" fontId="2" fillId="0" borderId="1" xfId="0" applyNumberFormat="1" applyFont="1" applyFill="1" applyBorder="1" applyAlignment="1"/>
    <xf numFmtId="0" fontId="2" fillId="0" borderId="1" xfId="0" applyFont="1" applyFill="1" applyBorder="1" applyAlignment="1">
      <alignment horizontal="center"/>
    </xf>
    <xf numFmtId="43" fontId="2" fillId="0" borderId="1" xfId="1" applyFont="1" applyFill="1" applyBorder="1"/>
    <xf numFmtId="43" fontId="2" fillId="0" borderId="1" xfId="1" applyFont="1" applyFill="1" applyBorder="1" applyAlignment="1"/>
    <xf numFmtId="4" fontId="2" fillId="0" borderId="1" xfId="0" applyNumberFormat="1" applyFont="1" applyFill="1" applyBorder="1" applyAlignment="1">
      <alignment horizontal="center"/>
    </xf>
    <xf numFmtId="43" fontId="2" fillId="0" borderId="12" xfId="0" applyNumberFormat="1" applyFont="1" applyFill="1" applyBorder="1" applyAlignment="1">
      <alignment horizontal="center"/>
    </xf>
    <xf numFmtId="43" fontId="18" fillId="0" borderId="1" xfId="0" applyNumberFormat="1" applyFont="1" applyFill="1" applyBorder="1"/>
    <xf numFmtId="43" fontId="0" fillId="0" borderId="1" xfId="0" applyNumberFormat="1" applyFill="1" applyBorder="1" applyAlignment="1">
      <alignment horizontal="center"/>
    </xf>
    <xf numFmtId="43" fontId="0" fillId="0" borderId="1" xfId="0" applyNumberFormat="1" applyFill="1" applyBorder="1" applyAlignment="1"/>
    <xf numFmtId="4" fontId="0" fillId="0" borderId="1" xfId="0" applyNumberFormat="1" applyFill="1" applyBorder="1" applyAlignment="1">
      <alignment horizontal="center"/>
    </xf>
    <xf numFmtId="16" fontId="2" fillId="0" borderId="1" xfId="0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 vertical="center"/>
    </xf>
    <xf numFmtId="43" fontId="19" fillId="0" borderId="21" xfId="1" applyFont="1" applyFill="1" applyBorder="1" applyAlignment="1">
      <alignment horizontal="center"/>
    </xf>
    <xf numFmtId="43" fontId="19" fillId="0" borderId="22" xfId="1" applyFont="1" applyFill="1" applyBorder="1" applyAlignment="1">
      <alignment horizontal="center"/>
    </xf>
    <xf numFmtId="43" fontId="6" fillId="0" borderId="1" xfId="1" applyFont="1" applyFill="1" applyBorder="1" applyAlignment="1">
      <alignment horizontal="center"/>
    </xf>
    <xf numFmtId="43" fontId="6" fillId="0" borderId="1" xfId="1" applyFont="1" applyBorder="1" applyAlignment="1">
      <alignment horizontal="center"/>
    </xf>
    <xf numFmtId="43" fontId="6" fillId="0" borderId="3" xfId="1" applyFont="1" applyBorder="1" applyAlignment="1">
      <alignment horizontal="center"/>
    </xf>
    <xf numFmtId="170" fontId="0" fillId="0" borderId="2" xfId="0" applyNumberFormat="1" applyFont="1" applyBorder="1"/>
    <xf numFmtId="43" fontId="16" fillId="8" borderId="1" xfId="1" applyFont="1" applyFill="1" applyBorder="1" applyAlignment="1">
      <alignment horizontal="center"/>
    </xf>
    <xf numFmtId="164" fontId="20" fillId="8" borderId="1" xfId="0" applyNumberFormat="1" applyFont="1" applyFill="1" applyBorder="1" applyAlignment="1">
      <alignment horizontal="center" vertical="center"/>
    </xf>
    <xf numFmtId="43" fontId="20" fillId="8" borderId="1" xfId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/>
    </xf>
    <xf numFmtId="164" fontId="0" fillId="0" borderId="0" xfId="0" applyNumberFormat="1" applyFill="1"/>
    <xf numFmtId="4" fontId="0" fillId="0" borderId="0" xfId="0" applyNumberFormat="1" applyFont="1"/>
    <xf numFmtId="0" fontId="23" fillId="2" borderId="1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/>
    </xf>
    <xf numFmtId="0" fontId="21" fillId="0" borderId="23" xfId="0" applyFont="1" applyBorder="1" applyAlignment="1">
      <alignment horizontal="center" vertical="center" wrapText="1"/>
    </xf>
    <xf numFmtId="0" fontId="21" fillId="0" borderId="24" xfId="0" applyFont="1" applyBorder="1" applyAlignment="1">
      <alignment horizontal="center" vertical="center" wrapText="1"/>
    </xf>
    <xf numFmtId="0" fontId="21" fillId="0" borderId="25" xfId="0" applyFont="1" applyBorder="1" applyAlignment="1">
      <alignment horizontal="center" vertical="center" wrapText="1"/>
    </xf>
    <xf numFmtId="0" fontId="0" fillId="17" borderId="23" xfId="0" applyFill="1" applyBorder="1" applyAlignment="1">
      <alignment horizontal="center" vertical="center" wrapText="1"/>
    </xf>
    <xf numFmtId="0" fontId="0" fillId="17" borderId="24" xfId="0" applyFill="1" applyBorder="1" applyAlignment="1">
      <alignment horizontal="center" vertical="center" wrapText="1"/>
    </xf>
    <xf numFmtId="0" fontId="0" fillId="17" borderId="25" xfId="0" applyFill="1" applyBorder="1" applyAlignment="1">
      <alignment horizontal="center" vertical="center" wrapText="1"/>
    </xf>
    <xf numFmtId="0" fontId="0" fillId="15" borderId="23" xfId="0" applyFill="1" applyBorder="1" applyAlignment="1">
      <alignment horizontal="center" vertical="center" wrapText="1"/>
    </xf>
    <xf numFmtId="0" fontId="0" fillId="15" borderId="24" xfId="0" applyFill="1" applyBorder="1" applyAlignment="1">
      <alignment horizontal="center" vertical="center" wrapText="1"/>
    </xf>
    <xf numFmtId="0" fontId="0" fillId="15" borderId="25" xfId="0" applyFill="1" applyBorder="1" applyAlignment="1">
      <alignment horizontal="center" vertical="center" wrapText="1"/>
    </xf>
    <xf numFmtId="0" fontId="0" fillId="16" borderId="23" xfId="0" applyFill="1" applyBorder="1" applyAlignment="1">
      <alignment horizontal="center" vertical="center" wrapText="1"/>
    </xf>
    <xf numFmtId="0" fontId="0" fillId="16" borderId="24" xfId="0" applyFill="1" applyBorder="1" applyAlignment="1">
      <alignment horizontal="center" vertical="center" wrapText="1"/>
    </xf>
    <xf numFmtId="0" fontId="0" fillId="16" borderId="25" xfId="0" applyFill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24" xfId="0" applyFill="1" applyBorder="1" applyAlignment="1">
      <alignment horizontal="center" vertical="center" wrapText="1"/>
    </xf>
    <xf numFmtId="0" fontId="0" fillId="10" borderId="25" xfId="0" applyFill="1" applyBorder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24" xfId="0" applyFill="1" applyBorder="1" applyAlignment="1">
      <alignment horizontal="center" vertical="center" wrapText="1"/>
    </xf>
    <xf numFmtId="0" fontId="0" fillId="11" borderId="25" xfId="0" applyFill="1" applyBorder="1" applyAlignment="1">
      <alignment horizontal="center" vertical="center" wrapText="1"/>
    </xf>
    <xf numFmtId="0" fontId="0" fillId="7" borderId="23" xfId="0" applyFill="1" applyBorder="1" applyAlignment="1">
      <alignment horizontal="center" vertical="center" wrapText="1"/>
    </xf>
    <xf numFmtId="0" fontId="0" fillId="7" borderId="24" xfId="0" applyFill="1" applyBorder="1" applyAlignment="1">
      <alignment horizontal="center" vertical="center" wrapText="1"/>
    </xf>
    <xf numFmtId="0" fontId="0" fillId="7" borderId="25" xfId="0" applyFill="1" applyBorder="1" applyAlignment="1">
      <alignment horizontal="center" vertical="center" wrapText="1"/>
    </xf>
    <xf numFmtId="0" fontId="0" fillId="9" borderId="23" xfId="0" applyFill="1" applyBorder="1" applyAlignment="1">
      <alignment horizontal="center" vertical="center" wrapText="1"/>
    </xf>
    <xf numFmtId="0" fontId="0" fillId="9" borderId="24" xfId="0" applyFill="1" applyBorder="1" applyAlignment="1">
      <alignment horizontal="center" vertical="center" wrapText="1"/>
    </xf>
    <xf numFmtId="0" fontId="0" fillId="9" borderId="25" xfId="0" applyFill="1" applyBorder="1" applyAlignment="1">
      <alignment horizontal="center" vertical="center" wrapText="1"/>
    </xf>
    <xf numFmtId="0" fontId="2" fillId="6" borderId="30" xfId="0" applyFont="1" applyFill="1" applyBorder="1" applyAlignment="1">
      <alignment horizontal="center" vertical="center" wrapText="1"/>
    </xf>
    <xf numFmtId="0" fontId="2" fillId="6" borderId="31" xfId="0" applyFont="1" applyFill="1" applyBorder="1" applyAlignment="1">
      <alignment horizontal="center" vertical="center" wrapText="1"/>
    </xf>
    <xf numFmtId="0" fontId="2" fillId="6" borderId="29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0" fontId="22" fillId="0" borderId="25" xfId="0" applyFont="1" applyBorder="1" applyAlignment="1">
      <alignment horizontal="center" vertical="center" wrapText="1"/>
    </xf>
    <xf numFmtId="0" fontId="0" fillId="12" borderId="23" xfId="0" applyFill="1" applyBorder="1" applyAlignment="1">
      <alignment horizontal="center" vertical="center" wrapText="1"/>
    </xf>
    <xf numFmtId="0" fontId="0" fillId="12" borderId="24" xfId="0" applyFill="1" applyBorder="1" applyAlignment="1">
      <alignment horizontal="center" vertical="center" wrapText="1"/>
    </xf>
    <xf numFmtId="0" fontId="0" fillId="12" borderId="25" xfId="0" applyFill="1" applyBorder="1" applyAlignment="1">
      <alignment horizontal="center" vertical="center" wrapText="1"/>
    </xf>
    <xf numFmtId="0" fontId="0" fillId="13" borderId="23" xfId="0" applyFill="1" applyBorder="1" applyAlignment="1">
      <alignment horizontal="center" vertical="center" wrapText="1"/>
    </xf>
    <xf numFmtId="0" fontId="0" fillId="13" borderId="24" xfId="0" applyFill="1" applyBorder="1" applyAlignment="1">
      <alignment horizontal="center" vertical="center" wrapText="1"/>
    </xf>
    <xf numFmtId="0" fontId="0" fillId="13" borderId="25" xfId="0" applyFill="1" applyBorder="1" applyAlignment="1">
      <alignment horizontal="center" vertical="center" wrapText="1"/>
    </xf>
    <xf numFmtId="0" fontId="0" fillId="5" borderId="23" xfId="0" applyFill="1" applyBorder="1" applyAlignment="1">
      <alignment horizontal="center" vertical="center" wrapText="1"/>
    </xf>
    <xf numFmtId="0" fontId="0" fillId="5" borderId="24" xfId="0" applyFill="1" applyBorder="1" applyAlignment="1">
      <alignment horizontal="center" vertical="center" wrapText="1"/>
    </xf>
    <xf numFmtId="0" fontId="0" fillId="5" borderId="25" xfId="0" applyFill="1" applyBorder="1" applyAlignment="1">
      <alignment horizontal="center" vertical="center" wrapText="1"/>
    </xf>
    <xf numFmtId="0" fontId="0" fillId="14" borderId="23" xfId="0" applyFill="1" applyBorder="1" applyAlignment="1">
      <alignment horizontal="center" vertical="center" wrapText="1"/>
    </xf>
    <xf numFmtId="0" fontId="0" fillId="14" borderId="24" xfId="0" applyFill="1" applyBorder="1" applyAlignment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2" fillId="6" borderId="28" xfId="0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 wrapText="1"/>
    </xf>
    <xf numFmtId="0" fontId="21" fillId="0" borderId="18" xfId="0" applyFont="1" applyBorder="1" applyAlignment="1">
      <alignment horizontal="center" vertical="center" wrapText="1"/>
    </xf>
    <xf numFmtId="0" fontId="21" fillId="0" borderId="26" xfId="0" applyFont="1" applyBorder="1" applyAlignment="1">
      <alignment horizontal="center" vertical="center" wrapText="1"/>
    </xf>
    <xf numFmtId="0" fontId="21" fillId="0" borderId="27" xfId="0" applyFont="1" applyBorder="1" applyAlignment="1">
      <alignment horizontal="center" vertical="center" wrapText="1"/>
    </xf>
    <xf numFmtId="0" fontId="23" fillId="2" borderId="6" xfId="0" applyFont="1" applyFill="1" applyBorder="1" applyAlignment="1">
      <alignment horizontal="center"/>
    </xf>
    <xf numFmtId="0" fontId="23" fillId="2" borderId="32" xfId="0" applyFont="1" applyFill="1" applyBorder="1" applyAlignment="1">
      <alignment horizontal="center"/>
    </xf>
    <xf numFmtId="0" fontId="23" fillId="2" borderId="33" xfId="0" applyFont="1" applyFill="1" applyBorder="1" applyAlignment="1">
      <alignment horizontal="center"/>
    </xf>
    <xf numFmtId="0" fontId="23" fillId="2" borderId="7" xfId="0" applyFont="1" applyFill="1" applyBorder="1" applyAlignment="1">
      <alignment horizontal="center"/>
    </xf>
    <xf numFmtId="0" fontId="23" fillId="2" borderId="9" xfId="0" applyFont="1" applyFill="1" applyBorder="1" applyAlignment="1">
      <alignment horizontal="center"/>
    </xf>
    <xf numFmtId="0" fontId="23" fillId="2" borderId="34" xfId="0" applyFont="1" applyFill="1" applyBorder="1" applyAlignment="1">
      <alignment horizontal="center"/>
    </xf>
    <xf numFmtId="0" fontId="0" fillId="2" borderId="5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2" borderId="18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3" fillId="18" borderId="23" xfId="0" applyFont="1" applyFill="1" applyBorder="1" applyAlignment="1">
      <alignment horizontal="center" vertical="center" wrapText="1"/>
    </xf>
    <xf numFmtId="0" fontId="3" fillId="18" borderId="24" xfId="0" applyFont="1" applyFill="1" applyBorder="1" applyAlignment="1">
      <alignment horizontal="center" vertical="center" wrapText="1"/>
    </xf>
    <xf numFmtId="0" fontId="3" fillId="18" borderId="25" xfId="0" applyFont="1" applyFill="1" applyBorder="1" applyAlignment="1">
      <alignment horizontal="center" vertical="center" wrapText="1"/>
    </xf>
    <xf numFmtId="0" fontId="2" fillId="18" borderId="23" xfId="0" applyFont="1" applyFill="1" applyBorder="1" applyAlignment="1">
      <alignment horizontal="center" vertical="center" wrapText="1"/>
    </xf>
    <xf numFmtId="0" fontId="0" fillId="0" borderId="24" xfId="0" applyBorder="1"/>
    <xf numFmtId="0" fontId="0" fillId="0" borderId="25" xfId="0" applyBorder="1"/>
    <xf numFmtId="0" fontId="2" fillId="18" borderId="24" xfId="0" applyFont="1" applyFill="1" applyBorder="1" applyAlignment="1">
      <alignment horizontal="center" vertical="center" wrapText="1"/>
    </xf>
    <xf numFmtId="0" fontId="2" fillId="18" borderId="25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/>
    </xf>
    <xf numFmtId="0" fontId="15" fillId="2" borderId="22" xfId="0" applyFont="1" applyFill="1" applyBorder="1" applyAlignment="1">
      <alignment horizontal="center"/>
    </xf>
    <xf numFmtId="0" fontId="8" fillId="2" borderId="5" xfId="0" applyFont="1" applyFill="1" applyBorder="1" applyAlignment="1">
      <alignment horizontal="center"/>
    </xf>
    <xf numFmtId="0" fontId="8" fillId="2" borderId="13" xfId="0" applyFont="1" applyFill="1" applyBorder="1" applyAlignment="1">
      <alignment horizontal="center"/>
    </xf>
    <xf numFmtId="0" fontId="8" fillId="2" borderId="22" xfId="0" applyFont="1" applyFill="1" applyBorder="1" applyAlignment="1">
      <alignment horizontal="center"/>
    </xf>
    <xf numFmtId="0" fontId="23" fillId="8" borderId="6" xfId="0" applyFont="1" applyFill="1" applyBorder="1" applyAlignment="1">
      <alignment horizontal="center"/>
    </xf>
    <xf numFmtId="0" fontId="23" fillId="8" borderId="32" xfId="0" applyFont="1" applyFill="1" applyBorder="1" applyAlignment="1">
      <alignment horizontal="center"/>
    </xf>
    <xf numFmtId="0" fontId="23" fillId="8" borderId="33" xfId="0" applyFont="1" applyFill="1" applyBorder="1" applyAlignment="1">
      <alignment horizontal="center"/>
    </xf>
    <xf numFmtId="0" fontId="23" fillId="8" borderId="7" xfId="0" applyFont="1" applyFill="1" applyBorder="1" applyAlignment="1">
      <alignment horizontal="center"/>
    </xf>
    <xf numFmtId="0" fontId="23" fillId="8" borderId="9" xfId="0" applyFont="1" applyFill="1" applyBorder="1" applyAlignment="1">
      <alignment horizontal="center"/>
    </xf>
    <xf numFmtId="0" fontId="23" fillId="8" borderId="34" xfId="0" applyFont="1" applyFill="1" applyBorder="1" applyAlignment="1">
      <alignment horizontal="center"/>
    </xf>
    <xf numFmtId="0" fontId="24" fillId="2" borderId="5" xfId="0" applyFont="1" applyFill="1" applyBorder="1" applyAlignment="1">
      <alignment horizontal="center"/>
    </xf>
    <xf numFmtId="0" fontId="24" fillId="2" borderId="13" xfId="0" applyFont="1" applyFill="1" applyBorder="1" applyAlignment="1">
      <alignment horizontal="center"/>
    </xf>
    <xf numFmtId="0" fontId="24" fillId="2" borderId="22" xfId="0" applyFont="1" applyFill="1" applyBorder="1" applyAlignment="1">
      <alignment horizontal="center"/>
    </xf>
    <xf numFmtId="0" fontId="8" fillId="2" borderId="35" xfId="0" applyFont="1" applyFill="1" applyBorder="1" applyAlignment="1">
      <alignment horizontal="center"/>
    </xf>
    <xf numFmtId="0" fontId="8" fillId="2" borderId="36" xfId="0" applyFont="1" applyFill="1" applyBorder="1" applyAlignment="1">
      <alignment horizontal="center"/>
    </xf>
    <xf numFmtId="0" fontId="8" fillId="2" borderId="37" xfId="0" applyFont="1" applyFill="1" applyBorder="1" applyAlignment="1">
      <alignment horizontal="center"/>
    </xf>
    <xf numFmtId="0" fontId="8" fillId="2" borderId="38" xfId="0" applyFont="1" applyFill="1" applyBorder="1" applyAlignment="1">
      <alignment horizontal="center"/>
    </xf>
    <xf numFmtId="0" fontId="8" fillId="2" borderId="39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'FORMATO N.01'!$C$5</c:f>
              <c:strCache>
                <c:ptCount val="1"/>
                <c:pt idx="0">
                  <c:v>consumo de agua M3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-1.0241037445305828E-3"/>
                  <c:y val="-3.189397001510579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7.2751321804158308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6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'FORMATO N.01'!$A$6:$A$14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TOTAL</c:v>
                </c:pt>
              </c:strCache>
            </c:strRef>
          </c:cat>
          <c:val>
            <c:numRef>
              <c:f>'FORMATO N.01'!$C$6:$C$14</c:f>
              <c:numCache>
                <c:formatCode>_(* #,##0.00_);_(* \(#,##0.00\);_(* "-"??_);_(@_)</c:formatCode>
                <c:ptCount val="9"/>
                <c:pt idx="0">
                  <c:v>3714.32</c:v>
                </c:pt>
                <c:pt idx="1">
                  <c:v>4118.32</c:v>
                </c:pt>
                <c:pt idx="2">
                  <c:v>4126.32</c:v>
                </c:pt>
                <c:pt idx="3">
                  <c:v>4277</c:v>
                </c:pt>
                <c:pt idx="4">
                  <c:v>4186</c:v>
                </c:pt>
                <c:pt idx="5">
                  <c:v>5294</c:v>
                </c:pt>
                <c:pt idx="6">
                  <c:v>4989.32</c:v>
                </c:pt>
                <c:pt idx="7">
                  <c:v>5760</c:v>
                </c:pt>
                <c:pt idx="8">
                  <c:v>36465.279999999999</c:v>
                </c:pt>
              </c:numCache>
            </c:numRef>
          </c:val>
        </c:ser>
        <c:ser>
          <c:idx val="2"/>
          <c:order val="1"/>
          <c:tx>
            <c:strRef>
              <c:f>'FORMATO N.01'!$D$5</c:f>
              <c:strCache>
                <c:ptCount val="1"/>
                <c:pt idx="0">
                  <c:v>IMPORTE S/.</c:v>
                </c:pt>
              </c:strCache>
            </c:strRef>
          </c:tx>
          <c:invertIfNegative val="0"/>
          <c:dLbls>
            <c:dLbl>
              <c:idx val="1"/>
              <c:layout>
                <c:manualLayout>
                  <c:x val="1.5931107362476729E-2"/>
                  <c:y val="1.543371593265707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0"/>
                  <c:y val="9.04456620978550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'FORMATO N.01'!$A$6:$A$14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TOTAL</c:v>
                </c:pt>
              </c:strCache>
            </c:strRef>
          </c:cat>
          <c:val>
            <c:numRef>
              <c:f>'FORMATO N.01'!$D$6:$D$14</c:f>
              <c:numCache>
                <c:formatCode>_(* #,##0.00_);_(* \(#,##0.00\);_(* "-"??_);_(@_)</c:formatCode>
                <c:ptCount val="9"/>
                <c:pt idx="0">
                  <c:v>16875.82</c:v>
                </c:pt>
                <c:pt idx="1">
                  <c:v>18738.21</c:v>
                </c:pt>
                <c:pt idx="2">
                  <c:v>18607.48</c:v>
                </c:pt>
                <c:pt idx="3">
                  <c:v>19409.37</c:v>
                </c:pt>
                <c:pt idx="4">
                  <c:v>19584.730000000003</c:v>
                </c:pt>
                <c:pt idx="5">
                  <c:v>23937.85</c:v>
                </c:pt>
                <c:pt idx="6">
                  <c:v>25860.03</c:v>
                </c:pt>
                <c:pt idx="7">
                  <c:v>32805.85</c:v>
                </c:pt>
                <c:pt idx="8">
                  <c:v>175819.34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56899840"/>
        <c:axId val="101128384"/>
        <c:axId val="0"/>
      </c:bar3DChart>
      <c:catAx>
        <c:axId val="156899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01128384"/>
        <c:crosses val="autoZero"/>
        <c:auto val="1"/>
        <c:lblAlgn val="ctr"/>
        <c:lblOffset val="100"/>
        <c:noMultiLvlLbl val="0"/>
      </c:catAx>
      <c:valAx>
        <c:axId val="101128384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6899840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3818750083837479"/>
          <c:y val="0.19872434214953899"/>
          <c:w val="0.12095793817936307"/>
          <c:h val="0.36219126455346923"/>
        </c:manualLayout>
      </c:layout>
      <c:overlay val="0"/>
      <c:txPr>
        <a:bodyPr/>
        <a:lstStyle/>
        <a:p>
          <a:pPr>
            <a:defRPr sz="3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20"/>
      <c:depthPercent val="10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1"/>
          <c:order val="0"/>
          <c:tx>
            <c:strRef>
              <c:f>'FORMATO N. 02'!$C$5:$C$6</c:f>
              <c:strCache>
                <c:ptCount val="1"/>
                <c:pt idx="0">
                  <c:v>CONSUMO MENSUAL DE ENERGIA (Kw/h)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445559603557018E-2"/>
                  <c:y val="-1.91525545608168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2869510714145769E-2"/>
                  <c:y val="-3.551576600870096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1.1940298507462687E-2"/>
                  <c:y val="9.13242009132420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7.9601990049751239E-3"/>
                  <c:y val="4.5662100456621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5.9701492537313433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2.7801662032602009E-2"/>
                  <c:y val="-4.566328827702127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0045203415369162E-2"/>
                  <c:y val="-1.55763239875389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'FORMATO N. 02'!$A$7:$A$16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TOTAL</c:v>
                </c:pt>
              </c:strCache>
            </c:strRef>
          </c:cat>
          <c:val>
            <c:numRef>
              <c:f>'FORMATO N. 02'!$C$7:$C$16</c:f>
              <c:numCache>
                <c:formatCode>#,##0.00;[Red]#,##0.00</c:formatCode>
                <c:ptCount val="10"/>
                <c:pt idx="0">
                  <c:v>180008.74</c:v>
                </c:pt>
                <c:pt idx="1">
                  <c:v>223590.9</c:v>
                </c:pt>
                <c:pt idx="2">
                  <c:v>233503.3</c:v>
                </c:pt>
                <c:pt idx="3">
                  <c:v>238857.9</c:v>
                </c:pt>
                <c:pt idx="4">
                  <c:v>206203.4</c:v>
                </c:pt>
                <c:pt idx="5">
                  <c:v>215437</c:v>
                </c:pt>
                <c:pt idx="6">
                  <c:v>199718.1</c:v>
                </c:pt>
                <c:pt idx="7">
                  <c:v>160207.6</c:v>
                </c:pt>
                <c:pt idx="8">
                  <c:v>1657526.9400000002</c:v>
                </c:pt>
                <c:pt idx="9" formatCode="#,##0">
                  <c:v>0</c:v>
                </c:pt>
              </c:numCache>
            </c:numRef>
          </c:val>
        </c:ser>
        <c:ser>
          <c:idx val="2"/>
          <c:order val="1"/>
          <c:tx>
            <c:strRef>
              <c:f>'FORMATO N. 02'!$D$5:$D$6</c:f>
              <c:strCache>
                <c:ptCount val="1"/>
                <c:pt idx="0">
                  <c:v>TOTAL MENSUAL S/.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1.8354996670192344E-2"/>
                  <c:y val="5.834681623701146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1.5142554941826338E-2"/>
                  <c:y val="5.707762557077625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9.9502487562189053E-3"/>
                  <c:y val="4.5662100456621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1.5920398009950248E-2"/>
                  <c:y val="4.5662100456621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1.5920398009950248E-2"/>
                  <c:y val="4.566210045662100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1.7910447761194031E-2"/>
                  <c:y val="1.826484018264848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2.1669692092104759E-2"/>
                  <c:y val="-3.894080996884735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2.6395939086294416E-2"/>
                  <c:y val="0.129629629629629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7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'FORMATO N. 02'!$A$7:$A$16</c:f>
              <c:strCache>
                <c:ptCount val="9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TOTAL</c:v>
                </c:pt>
              </c:strCache>
            </c:strRef>
          </c:cat>
          <c:val>
            <c:numRef>
              <c:f>'FORMATO N. 02'!$D$7:$D$16</c:f>
              <c:numCache>
                <c:formatCode>_(* #,##0.00_);_(* \(#,##0.00\);_(* "-"??_);_(@_)</c:formatCode>
                <c:ptCount val="10"/>
                <c:pt idx="0">
                  <c:v>78844.800000000003</c:v>
                </c:pt>
                <c:pt idx="1">
                  <c:v>96095.38</c:v>
                </c:pt>
                <c:pt idx="2">
                  <c:v>95901.52</c:v>
                </c:pt>
                <c:pt idx="3">
                  <c:v>98072.09</c:v>
                </c:pt>
                <c:pt idx="4">
                  <c:v>89628.280000000013</c:v>
                </c:pt>
                <c:pt idx="5">
                  <c:v>92754.1</c:v>
                </c:pt>
                <c:pt idx="6">
                  <c:v>87902.12</c:v>
                </c:pt>
                <c:pt idx="7">
                  <c:v>85604.33</c:v>
                </c:pt>
                <c:pt idx="8">
                  <c:v>724802.62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176218112"/>
        <c:axId val="157368896"/>
        <c:axId val="0"/>
      </c:bar3DChart>
      <c:catAx>
        <c:axId val="176218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270000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57368896"/>
        <c:crosses val="autoZero"/>
        <c:auto val="1"/>
        <c:lblAlgn val="ctr"/>
        <c:lblOffset val="100"/>
        <c:noMultiLvlLbl val="0"/>
      </c:catAx>
      <c:valAx>
        <c:axId val="157368896"/>
        <c:scaling>
          <c:orientation val="minMax"/>
        </c:scaling>
        <c:delete val="0"/>
        <c:axPos val="l"/>
        <c:majorGridlines/>
        <c:numFmt formatCode="#,##0.00;[Red]#,##0.0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PE"/>
          </a:p>
        </c:txPr>
        <c:crossAx val="1762181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82766120046959946"/>
          <c:y val="0.38984415083707757"/>
          <c:w val="0.16097374580314205"/>
          <c:h val="0.27119593101709749"/>
        </c:manualLayout>
      </c:layout>
      <c:overlay val="0"/>
      <c:txPr>
        <a:bodyPr/>
        <a:lstStyle/>
        <a:p>
          <a:pPr>
            <a:defRPr sz="37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s-PE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PE"/>
    </a:p>
  </c:txPr>
  <c:printSettings>
    <c:headerFooter/>
    <c:pageMargins b="0.75" l="0.7" r="0.7" t="0.75" header="0.3" footer="0.3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'FORMATO N.04'!$A$6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N.04'!$B$6:$K$6</c:f>
              <c:numCache>
                <c:formatCode>#,##0.000;[Red]#,##0.000</c:formatCode>
                <c:ptCount val="10"/>
                <c:pt idx="0" formatCode="_(* #,##0.00_);_(* \(#,##0.00\);_(* &quot;-&quot;??_);_(@_)">
                  <c:v>9031.75</c:v>
                </c:pt>
                <c:pt idx="1">
                  <c:v>893.75</c:v>
                </c:pt>
                <c:pt idx="2" formatCode="_(* #,##0.00_);_(* \(#,##0.00\);_(* &quot;-&quot;??_);_(@_)">
                  <c:v>7567.38</c:v>
                </c:pt>
                <c:pt idx="3" formatCode="0.000">
                  <c:v>574.70000000000005</c:v>
                </c:pt>
                <c:pt idx="4" formatCode="_(* #,##0.00_);_(* \(#,##0.00\);_(* &quot;-&quot;??_);_(@_)">
                  <c:v>20161.099999999999</c:v>
                </c:pt>
                <c:pt idx="5">
                  <c:v>2090.6999999999998</c:v>
                </c:pt>
                <c:pt idx="6" formatCode="_(* #,##0.00_);_(* \(#,##0.00\);_(* &quot;-&quot;??_);_(@_)">
                  <c:v>1553.23</c:v>
                </c:pt>
                <c:pt idx="7" formatCode="#,##0.00;[Red]#,##0.00">
                  <c:v>983.74</c:v>
                </c:pt>
                <c:pt idx="8" formatCode="_(* #,##0.00_);_(* \(#,##0.00\);_(* &quot;-&quot;??_);_(@_)">
                  <c:v>670.16</c:v>
                </c:pt>
                <c:pt idx="9">
                  <c:v>465.39100000000002</c:v>
                </c:pt>
              </c:numCache>
            </c:numRef>
          </c:val>
        </c:ser>
        <c:ser>
          <c:idx val="1"/>
          <c:order val="1"/>
          <c:tx>
            <c:strRef>
              <c:f>'FORMATO N.04'!$A$7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N.04'!$B$7:$K$7</c:f>
              <c:numCache>
                <c:formatCode>#,##0.000;[Red]#,##0.000</c:formatCode>
                <c:ptCount val="10"/>
                <c:pt idx="0" formatCode="_(* #,##0.00_);_(* \(#,##0.00\);_(* &quot;-&quot;??_);_(@_)">
                  <c:v>8648.19</c:v>
                </c:pt>
                <c:pt idx="1">
                  <c:v>819.02</c:v>
                </c:pt>
                <c:pt idx="2" formatCode="_(* #,##0.00_);_(* \(#,##0.00\);_(* &quot;-&quot;??_);_(@_)">
                  <c:v>8136.98</c:v>
                </c:pt>
                <c:pt idx="3" formatCode="0.000">
                  <c:v>605.58000000000004</c:v>
                </c:pt>
                <c:pt idx="4" formatCode="_(* #,##0.00_);_(* \(#,##0.00\);_(* &quot;-&quot;??_);_(@_)">
                  <c:v>19390.34</c:v>
                </c:pt>
                <c:pt idx="5">
                  <c:v>2198.96</c:v>
                </c:pt>
                <c:pt idx="6" formatCode="_(* #,##0.00_);_(* \(#,##0.00\);_(* &quot;-&quot;??_);_(@_)">
                  <c:v>1107.53</c:v>
                </c:pt>
                <c:pt idx="7" formatCode="#,##0.00;[Red]#,##0.00">
                  <c:v>700.97</c:v>
                </c:pt>
                <c:pt idx="8" formatCode="_(* #,##0.00_);_(* \(#,##0.00\);_(* &quot;-&quot;??_);_(@_)">
                  <c:v>1107.05</c:v>
                </c:pt>
                <c:pt idx="9">
                  <c:v>768.78499999999997</c:v>
                </c:pt>
              </c:numCache>
            </c:numRef>
          </c:val>
        </c:ser>
        <c:ser>
          <c:idx val="2"/>
          <c:order val="2"/>
          <c:tx>
            <c:strRef>
              <c:f>'FORMATO N.04'!$A$8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N.04'!$B$8:$K$8</c:f>
              <c:numCache>
                <c:formatCode>0.000</c:formatCode>
                <c:ptCount val="10"/>
                <c:pt idx="0" formatCode="_(* #,##0.00_);_(* \(#,##0.00\);_(* &quot;-&quot;??_);_(@_)">
                  <c:v>11809.92</c:v>
                </c:pt>
                <c:pt idx="1">
                  <c:v>1012.57</c:v>
                </c:pt>
                <c:pt idx="2" formatCode="_(* #,##0.00_);_(* \(#,##0.00\);_(* &quot;-&quot;??_);_(@_)">
                  <c:v>10307.790000000001</c:v>
                </c:pt>
                <c:pt idx="3">
                  <c:v>707.60699999999997</c:v>
                </c:pt>
                <c:pt idx="4" formatCode="_(* #,##0.00_);_(* \(#,##0.00\);_(* &quot;-&quot;??_);_(@_)">
                  <c:v>22580.81</c:v>
                </c:pt>
                <c:pt idx="5" formatCode="#,##0.00">
                  <c:v>2557.2829999999999</c:v>
                </c:pt>
                <c:pt idx="6" formatCode="_(* #,##0.00_);_(* \(#,##0.00\);_(* &quot;-&quot;??_);_(@_)">
                  <c:v>1988.98</c:v>
                </c:pt>
                <c:pt idx="7" formatCode="#,##0.00">
                  <c:v>1258.8499999999999</c:v>
                </c:pt>
                <c:pt idx="8" formatCode="_(* #,##0.00_);_(* \(#,##0.00\);_(* &quot;-&quot;??_);_(@_)">
                  <c:v>1317.97</c:v>
                </c:pt>
                <c:pt idx="9" formatCode="General">
                  <c:v>915.25599999999997</c:v>
                </c:pt>
              </c:numCache>
            </c:numRef>
          </c:val>
        </c:ser>
        <c:ser>
          <c:idx val="3"/>
          <c:order val="3"/>
          <c:tx>
            <c:strRef>
              <c:f>'FORMATO N.04'!$A$9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N.04'!$B$9:$K$9</c:f>
              <c:numCache>
                <c:formatCode>General</c:formatCode>
                <c:ptCount val="10"/>
                <c:pt idx="0" formatCode="_(* #,##0.00_);_(* \(#,##0.00\);_(* &quot;-&quot;??_);_(@_)">
                  <c:v>8808.17</c:v>
                </c:pt>
                <c:pt idx="1">
                  <c:v>767.654</c:v>
                </c:pt>
                <c:pt idx="2" formatCode="_(* #,##0.00_);_(* \(#,##0.00\);_(* &quot;-&quot;??_);_(@_)">
                  <c:v>8941.7999999999993</c:v>
                </c:pt>
                <c:pt idx="3">
                  <c:v>620.90700000000004</c:v>
                </c:pt>
                <c:pt idx="4" formatCode="_(* #,##0.00_);_(* \(#,##0.00\);_(* &quot;-&quot;??_);_(@_)">
                  <c:v>20563.259999999998</c:v>
                </c:pt>
                <c:pt idx="5" formatCode="#,##0.000">
                  <c:v>2328.7939999999999</c:v>
                </c:pt>
                <c:pt idx="6" formatCode="_(* #,##0.00_);_(* \(#,##0.00\);_(* &quot;-&quot;??_);_(@_)">
                  <c:v>1766.12</c:v>
                </c:pt>
                <c:pt idx="7" formatCode="#,##0.00">
                  <c:v>1154.33</c:v>
                </c:pt>
                <c:pt idx="8" formatCode="_(* #,##0.00_);_(* \(#,##0.00\);_(* &quot;-&quot;??_);_(@_)">
                  <c:v>1166.0899999999999</c:v>
                </c:pt>
                <c:pt idx="9">
                  <c:v>809.78599999999994</c:v>
                </c:pt>
              </c:numCache>
            </c:numRef>
          </c:val>
        </c:ser>
        <c:ser>
          <c:idx val="4"/>
          <c:order val="4"/>
          <c:tx>
            <c:strRef>
              <c:f>'FORMATO N.04'!$A$10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N.04'!$B$10:$K$10</c:f>
              <c:numCache>
                <c:formatCode>General</c:formatCode>
                <c:ptCount val="10"/>
                <c:pt idx="0" formatCode="_(* #,##0.00_);_(* \(#,##0.00\);_(* &quot;-&quot;??_);_(@_)">
                  <c:v>8041.32</c:v>
                </c:pt>
                <c:pt idx="1">
                  <c:v>670.76199999999994</c:v>
                </c:pt>
                <c:pt idx="2" formatCode="_(* #,##0.00_);_(* \(#,##0.00\);_(* &quot;-&quot;??_);_(@_)">
                  <c:v>9178.91</c:v>
                </c:pt>
                <c:pt idx="3">
                  <c:v>607.04300000000001</c:v>
                </c:pt>
                <c:pt idx="4" formatCode="_(* #,##0.00_);_(* \(#,##0.00\);_(* &quot;-&quot;??_);_(@_)">
                  <c:v>19457.64</c:v>
                </c:pt>
                <c:pt idx="5" formatCode="#,##0.00">
                  <c:v>2203.5880000000002</c:v>
                </c:pt>
                <c:pt idx="6" formatCode="_(* #,##0.00_);_(* \(#,##0.00\);_(* &quot;-&quot;??_);_(@_)">
                  <c:v>1895.21</c:v>
                </c:pt>
                <c:pt idx="7" formatCode="#,##0.00">
                  <c:v>1238.7</c:v>
                </c:pt>
                <c:pt idx="8" formatCode="_(* #,##0.00_);_(* \(#,##0.00\);_(* &quot;-&quot;??_);_(@_)">
                  <c:v>406.52</c:v>
                </c:pt>
                <c:pt idx="9">
                  <c:v>282.303</c:v>
                </c:pt>
              </c:numCache>
            </c:numRef>
          </c:val>
        </c:ser>
        <c:ser>
          <c:idx val="5"/>
          <c:order val="5"/>
          <c:tx>
            <c:strRef>
              <c:f>'FORMATO N.04'!$A$11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N.04'!$B$11:$K$11</c:f>
              <c:numCache>
                <c:formatCode>General</c:formatCode>
                <c:ptCount val="10"/>
                <c:pt idx="0" formatCode="_(* #,##0.00_);_(* \(#,##0.00\);_(* &quot;-&quot;??_);_(@_)">
                  <c:v>9175.99</c:v>
                </c:pt>
                <c:pt idx="1">
                  <c:v>744.76400000000001</c:v>
                </c:pt>
                <c:pt idx="2" formatCode="_(* #,##0.00_);_(* \(#,##0.00\);_(* &quot;-&quot;??_);_(@_)">
                  <c:v>11646.29</c:v>
                </c:pt>
                <c:pt idx="3">
                  <c:v>733.56899999999996</c:v>
                </c:pt>
                <c:pt idx="4" formatCode="_(* #,##0.00_);_(* \(#,##0.00\);_(* &quot;-&quot;??_);_(@_)">
                  <c:v>20115.830000000002</c:v>
                </c:pt>
                <c:pt idx="5" formatCode="#,##0.00">
                  <c:v>2278.123</c:v>
                </c:pt>
                <c:pt idx="6" formatCode="_(* #,##0.00_);_(* \(#,##0.00\);_(* &quot;-&quot;??_);_(@_)">
                  <c:v>2418.84</c:v>
                </c:pt>
                <c:pt idx="7" formatCode="#,##0.00">
                  <c:v>1580.94</c:v>
                </c:pt>
                <c:pt idx="8" formatCode="_(* #,##0.00_);_(* \(#,##0.00\);_(* &quot;-&quot;??_);_(@_)">
                  <c:v>470.01</c:v>
                </c:pt>
                <c:pt idx="9">
                  <c:v>326.39600000000002</c:v>
                </c:pt>
              </c:numCache>
            </c:numRef>
          </c:val>
        </c:ser>
        <c:ser>
          <c:idx val="6"/>
          <c:order val="6"/>
          <c:tx>
            <c:strRef>
              <c:f>'FORMATO N.04'!$A$12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N.04'!$B$12:$K$12</c:f>
              <c:numCache>
                <c:formatCode>General</c:formatCode>
                <c:ptCount val="10"/>
                <c:pt idx="0" formatCode="_(* #,##0.00_);_(* \(#,##0.00\);_(* &quot;-&quot;??_);_(@_)">
                  <c:v>9091.15</c:v>
                </c:pt>
                <c:pt idx="1">
                  <c:v>732.70399999999995</c:v>
                </c:pt>
                <c:pt idx="2" formatCode="_(* #,##0.00_);_(* \(#,##0.00\);_(* &quot;-&quot;??_);_(@_)">
                  <c:v>10556.45</c:v>
                </c:pt>
                <c:pt idx="3">
                  <c:v>650.06600000000003</c:v>
                </c:pt>
                <c:pt idx="4" formatCode="_(* #,##0.00_);_(* \(#,##0.00\);_(* &quot;-&quot;??_);_(@_)">
                  <c:v>18283.57</c:v>
                </c:pt>
                <c:pt idx="5" formatCode="#,##0.00">
                  <c:v>2070.62</c:v>
                </c:pt>
                <c:pt idx="6" formatCode="_(* #,##0.00_);_(* \(#,##0.00\);_(* &quot;-&quot;??_);_(@_)">
                  <c:v>1948.72</c:v>
                </c:pt>
                <c:pt idx="7" formatCode="#,##0.00">
                  <c:v>1257.76</c:v>
                </c:pt>
                <c:pt idx="8" formatCode="_(* #,##0.00_);_(* \(#,##0.00\);_(* &quot;-&quot;??_);_(@_)">
                  <c:v>405.11</c:v>
                </c:pt>
                <c:pt idx="9">
                  <c:v>281.32400000000001</c:v>
                </c:pt>
              </c:numCache>
            </c:numRef>
          </c:val>
        </c:ser>
        <c:ser>
          <c:idx val="7"/>
          <c:order val="7"/>
          <c:tx>
            <c:strRef>
              <c:f>'FORMATO N.04'!$A$13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N.04'!$B$13:$K$13</c:f>
              <c:numCache>
                <c:formatCode>General</c:formatCode>
                <c:ptCount val="10"/>
                <c:pt idx="0" formatCode="_(* #,##0.00_);_(* \(#,##0.00\);_(* &quot;-&quot;??_);_(@_)">
                  <c:v>12717.68</c:v>
                </c:pt>
                <c:pt idx="1">
                  <c:v>1023.6130000000001</c:v>
                </c:pt>
                <c:pt idx="2" formatCode="_(* #,##0.00_);_(* \(#,##0.00\);_(* &quot;-&quot;??_);_(@_)">
                  <c:v>13469.42</c:v>
                </c:pt>
                <c:pt idx="3" formatCode="0.000">
                  <c:v>836.77</c:v>
                </c:pt>
                <c:pt idx="4" formatCode="_(* #,##0.00_);_(* \(#,##0.00\);_(* &quot;-&quot;??_);_(@_)">
                  <c:v>19137.22</c:v>
                </c:pt>
                <c:pt idx="5" formatCode="#,##0.00">
                  <c:v>2167.2959999999998</c:v>
                </c:pt>
                <c:pt idx="6" formatCode="_(* #,##0.00_);_(* \(#,##0.00\);_(* &quot;-&quot;??_);_(@_)">
                  <c:v>1240.941</c:v>
                </c:pt>
                <c:pt idx="7" formatCode="#,##0.00">
                  <c:v>802.61</c:v>
                </c:pt>
                <c:pt idx="8" formatCode="_(* #,##0.00_);_(* \(#,##0.00\);_(* &quot;-&quot;??_);_(@_)">
                  <c:v>505.67</c:v>
                </c:pt>
                <c:pt idx="9">
                  <c:v>351.15800000000002</c:v>
                </c:pt>
              </c:numCache>
            </c:numRef>
          </c:val>
        </c:ser>
        <c:ser>
          <c:idx val="8"/>
          <c:order val="8"/>
          <c:tx>
            <c:strRef>
              <c:f>'FORMATO N.04'!$A$14</c:f>
              <c:strCache>
                <c:ptCount val="1"/>
                <c:pt idx="0">
                  <c:v>TOTAL</c:v>
                </c:pt>
              </c:strCache>
            </c:strRef>
          </c:tx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multiLvlStrRef>
              <c:f>'FORMATO N.04'!$B$4:$K$5</c:f>
              <c:multiLvlStrCache>
                <c:ptCount val="10"/>
                <c:lvl>
                  <c:pt idx="0">
                    <c:v>IMPORTE S/.</c:v>
                  </c:pt>
                  <c:pt idx="1">
                    <c:v>GALONES</c:v>
                  </c:pt>
                  <c:pt idx="2">
                    <c:v>IMPORTE S/.</c:v>
                  </c:pt>
                  <c:pt idx="3">
                    <c:v>GALONES</c:v>
                  </c:pt>
                  <c:pt idx="4">
                    <c:v>IMPORTE S/.</c:v>
                  </c:pt>
                  <c:pt idx="5">
                    <c:v>GALONES</c:v>
                  </c:pt>
                  <c:pt idx="6">
                    <c:v>IMPORTE S/.</c:v>
                  </c:pt>
                  <c:pt idx="7">
                    <c:v>M3</c:v>
                  </c:pt>
                  <c:pt idx="8">
                    <c:v>IMPORTE S/.</c:v>
                  </c:pt>
                  <c:pt idx="9">
                    <c:v>LITROS</c:v>
                  </c:pt>
                </c:lvl>
                <c:lvl>
                  <c:pt idx="0">
                    <c:v>90 octanos</c:v>
                  </c:pt>
                  <c:pt idx="2">
                    <c:v>97 octanos</c:v>
                  </c:pt>
                  <c:pt idx="4">
                    <c:v>DIESEL</c:v>
                  </c:pt>
                  <c:pt idx="6">
                    <c:v>GNV</c:v>
                  </c:pt>
                  <c:pt idx="8">
                    <c:v>GLP</c:v>
                  </c:pt>
                </c:lvl>
              </c:multiLvlStrCache>
            </c:multiLvlStrRef>
          </c:cat>
          <c:val>
            <c:numRef>
              <c:f>'FORMATO N.04'!$B$14:$K$14</c:f>
              <c:numCache>
                <c:formatCode>#,##0.00;[Red]#,##0.00</c:formatCode>
                <c:ptCount val="10"/>
                <c:pt idx="0" formatCode="_(* #,##0.00_);_(* \(#,##0.00\);_(* &quot;-&quot;??_);_(@_)">
                  <c:v>77324.17</c:v>
                </c:pt>
                <c:pt idx="1">
                  <c:v>6664.8370000000004</c:v>
                </c:pt>
                <c:pt idx="2" formatCode="_(* #,##0.00_);_(* \(#,##0.00\);_(* &quot;-&quot;??_);_(@_)">
                  <c:v>79805.02</c:v>
                </c:pt>
                <c:pt idx="3">
                  <c:v>5336.2420000000002</c:v>
                </c:pt>
                <c:pt idx="4" formatCode="_(* #,##0.00_);_(* \(#,##0.00\);_(* &quot;-&quot;??_);_(@_)">
                  <c:v>159689.76999999999</c:v>
                </c:pt>
                <c:pt idx="5">
                  <c:v>17895.363999999998</c:v>
                </c:pt>
                <c:pt idx="6" formatCode="_(* #,##0.00_);_(* \(#,##0.00\);_(* &quot;-&quot;??_);_(@_)">
                  <c:v>13919.571</c:v>
                </c:pt>
                <c:pt idx="7" formatCode="#,##0.000;[Red]#,##0.000">
                  <c:v>8977.9</c:v>
                </c:pt>
                <c:pt idx="8" formatCode="_(* #,##0.00_);_(* \(#,##0.00\);_(* &quot;-&quot;??_);_(@_)">
                  <c:v>6048.5800000000008</c:v>
                </c:pt>
                <c:pt idx="9">
                  <c:v>4200.3990000000003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9724800"/>
        <c:axId val="157371776"/>
      </c:barChart>
      <c:catAx>
        <c:axId val="59724800"/>
        <c:scaling>
          <c:orientation val="minMax"/>
        </c:scaling>
        <c:delete val="0"/>
        <c:axPos val="b"/>
        <c:majorTickMark val="out"/>
        <c:minorTickMark val="none"/>
        <c:tickLblPos val="nextTo"/>
        <c:crossAx val="157371776"/>
        <c:crosses val="autoZero"/>
        <c:auto val="1"/>
        <c:lblAlgn val="ctr"/>
        <c:lblOffset val="100"/>
        <c:noMultiLvlLbl val="0"/>
      </c:catAx>
      <c:valAx>
        <c:axId val="157371776"/>
        <c:scaling>
          <c:orientation val="minMax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59724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P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'FORMATO N.5'!$A$6</c:f>
              <c:strCache>
                <c:ptCount val="1"/>
                <c:pt idx="0">
                  <c:v>Enero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N.5'!$B$6:$K$6</c:f>
              <c:numCache>
                <c:formatCode>_(* #,##0.00_);_(* \(#,##0.00\);_(* "-"??_);_(@_)</c:formatCode>
                <c:ptCount val="10"/>
                <c:pt idx="0" formatCode="#,##0.00;[Red]#,##0.00">
                  <c:v>3559.15</c:v>
                </c:pt>
                <c:pt idx="1">
                  <c:v>36760.230000000003</c:v>
                </c:pt>
                <c:pt idx="2" formatCode="#,##0.00;[Red]#,##0.00">
                  <c:v>983.74</c:v>
                </c:pt>
                <c:pt idx="3">
                  <c:v>1553.23</c:v>
                </c:pt>
                <c:pt idx="4" formatCode="#,##0.000;[Red]#,##0.000">
                  <c:v>465.39100000000002</c:v>
                </c:pt>
                <c:pt idx="5">
                  <c:v>670.16</c:v>
                </c:pt>
                <c:pt idx="6" formatCode="#,##0.00;[Red]#,##0.00">
                  <c:v>3714.32</c:v>
                </c:pt>
                <c:pt idx="7">
                  <c:v>16875.82</c:v>
                </c:pt>
                <c:pt idx="8" formatCode="#,##0.00;[Red]#,##0.00">
                  <c:v>180008.74</c:v>
                </c:pt>
                <c:pt idx="9">
                  <c:v>78844.800000000003</c:v>
                </c:pt>
              </c:numCache>
            </c:numRef>
          </c:val>
        </c:ser>
        <c:ser>
          <c:idx val="1"/>
          <c:order val="1"/>
          <c:tx>
            <c:strRef>
              <c:f>'FORMATO N.5'!$A$7</c:f>
              <c:strCache>
                <c:ptCount val="1"/>
                <c:pt idx="0">
                  <c:v>Febrero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N.5'!$B$7:$K$7</c:f>
              <c:numCache>
                <c:formatCode>_(* #,##0.00_);_(* \(#,##0.00\);_(* "-"??_);_(@_)</c:formatCode>
                <c:ptCount val="10"/>
                <c:pt idx="0" formatCode="#,##0.00;[Red]#,##0.00">
                  <c:v>3623.56</c:v>
                </c:pt>
                <c:pt idx="1">
                  <c:v>36175.51</c:v>
                </c:pt>
                <c:pt idx="2" formatCode="#,##0.00;[Red]#,##0.00">
                  <c:v>700.97</c:v>
                </c:pt>
                <c:pt idx="3">
                  <c:v>1107.53</c:v>
                </c:pt>
                <c:pt idx="4" formatCode="#,##0.000;[Red]#,##0.000">
                  <c:v>768.78499999999997</c:v>
                </c:pt>
                <c:pt idx="5">
                  <c:v>1107.05</c:v>
                </c:pt>
                <c:pt idx="6">
                  <c:v>4118.32</c:v>
                </c:pt>
                <c:pt idx="7">
                  <c:v>18738.21</c:v>
                </c:pt>
                <c:pt idx="8" formatCode="#,##0.00;[Red]#,##0.00">
                  <c:v>223590.9</c:v>
                </c:pt>
                <c:pt idx="9">
                  <c:v>96095.38</c:v>
                </c:pt>
              </c:numCache>
            </c:numRef>
          </c:val>
        </c:ser>
        <c:ser>
          <c:idx val="2"/>
          <c:order val="2"/>
          <c:tx>
            <c:strRef>
              <c:f>'FORMATO N.5'!$A$8</c:f>
              <c:strCache>
                <c:ptCount val="1"/>
                <c:pt idx="0">
                  <c:v>Marzo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N.5'!$B$8:$K$8</c:f>
              <c:numCache>
                <c:formatCode>_(* #,##0.00_);_(* \(#,##0.00\);_(* "-"??_);_(@_)</c:formatCode>
                <c:ptCount val="10"/>
                <c:pt idx="0" formatCode="#,##0.000;[Red]#,##0.000">
                  <c:v>4277.46</c:v>
                </c:pt>
                <c:pt idx="1">
                  <c:v>44698.52</c:v>
                </c:pt>
                <c:pt idx="2" formatCode="#,##0.00">
                  <c:v>1258.8499999999999</c:v>
                </c:pt>
                <c:pt idx="3">
                  <c:v>1988.98</c:v>
                </c:pt>
                <c:pt idx="4" formatCode="General">
                  <c:v>915.25599999999997</c:v>
                </c:pt>
                <c:pt idx="5">
                  <c:v>1317.97</c:v>
                </c:pt>
                <c:pt idx="6" formatCode="#,##0.00">
                  <c:v>4126.32</c:v>
                </c:pt>
                <c:pt idx="7">
                  <c:v>18607.48</c:v>
                </c:pt>
                <c:pt idx="8" formatCode="#,##0.00;[Red]#,##0.00">
                  <c:v>233503.3</c:v>
                </c:pt>
                <c:pt idx="9">
                  <c:v>95901.52</c:v>
                </c:pt>
              </c:numCache>
            </c:numRef>
          </c:val>
        </c:ser>
        <c:ser>
          <c:idx val="3"/>
          <c:order val="3"/>
          <c:tx>
            <c:strRef>
              <c:f>'FORMATO N.5'!$A$9</c:f>
              <c:strCache>
                <c:ptCount val="1"/>
                <c:pt idx="0">
                  <c:v>Abril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N.5'!$B$9:$K$9</c:f>
              <c:numCache>
                <c:formatCode>_(* #,##0.00_);_(* \(#,##0.00\);_(* "-"??_);_(@_)</c:formatCode>
                <c:ptCount val="10"/>
                <c:pt idx="0" formatCode="#,##0.000;[Red]#,##0.000">
                  <c:v>3717.36</c:v>
                </c:pt>
                <c:pt idx="1">
                  <c:v>38313.230000000003</c:v>
                </c:pt>
                <c:pt idx="2" formatCode="#,##0.00">
                  <c:v>1154.33</c:v>
                </c:pt>
                <c:pt idx="3">
                  <c:v>1766.12</c:v>
                </c:pt>
                <c:pt idx="4" formatCode="General">
                  <c:v>809.78599999999994</c:v>
                </c:pt>
                <c:pt idx="5">
                  <c:v>1166.0899999999999</c:v>
                </c:pt>
                <c:pt idx="6" formatCode="#,##0.00">
                  <c:v>4277</c:v>
                </c:pt>
                <c:pt idx="7">
                  <c:v>19409.37</c:v>
                </c:pt>
                <c:pt idx="8" formatCode="#,##0.00;[Red]#,##0.00">
                  <c:v>238857.9</c:v>
                </c:pt>
                <c:pt idx="9">
                  <c:v>98072.09</c:v>
                </c:pt>
              </c:numCache>
            </c:numRef>
          </c:val>
        </c:ser>
        <c:ser>
          <c:idx val="4"/>
          <c:order val="4"/>
          <c:tx>
            <c:strRef>
              <c:f>'FORMATO N.5'!$A$10</c:f>
              <c:strCache>
                <c:ptCount val="1"/>
                <c:pt idx="0">
                  <c:v>Mayo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N.5'!$B$10:$K$10</c:f>
              <c:numCache>
                <c:formatCode>_(* #,##0.00_);_(* \(#,##0.00\);_(* "-"??_);_(@_)</c:formatCode>
                <c:ptCount val="10"/>
                <c:pt idx="0" formatCode="#,##0.000;[Red]#,##0.000">
                  <c:v>3481.39</c:v>
                </c:pt>
                <c:pt idx="1">
                  <c:v>36677.870000000003</c:v>
                </c:pt>
                <c:pt idx="2" formatCode="#,##0.00">
                  <c:v>1238.7</c:v>
                </c:pt>
                <c:pt idx="3">
                  <c:v>1895.21</c:v>
                </c:pt>
                <c:pt idx="4" formatCode="General">
                  <c:v>282.303</c:v>
                </c:pt>
                <c:pt idx="5">
                  <c:v>406.52</c:v>
                </c:pt>
                <c:pt idx="6" formatCode="#,##0.00">
                  <c:v>4186</c:v>
                </c:pt>
                <c:pt idx="7">
                  <c:v>19584.73</c:v>
                </c:pt>
                <c:pt idx="8" formatCode="#,##0.00;[Red]#,##0.00">
                  <c:v>206203.4</c:v>
                </c:pt>
                <c:pt idx="9">
                  <c:v>89628.28</c:v>
                </c:pt>
              </c:numCache>
            </c:numRef>
          </c:val>
        </c:ser>
        <c:ser>
          <c:idx val="5"/>
          <c:order val="5"/>
          <c:tx>
            <c:strRef>
              <c:f>'FORMATO N.5'!$A$11</c:f>
              <c:strCache>
                <c:ptCount val="1"/>
                <c:pt idx="0">
                  <c:v>Junio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N.5'!$B$11:$K$11</c:f>
              <c:numCache>
                <c:formatCode>_(* #,##0.00_);_(* \(#,##0.00\);_(* "-"??_);_(@_)</c:formatCode>
                <c:ptCount val="10"/>
                <c:pt idx="0" formatCode="#,##0.000;[Red]#,##0.000">
                  <c:v>3756.4560000000001</c:v>
                </c:pt>
                <c:pt idx="1">
                  <c:v>40938.11</c:v>
                </c:pt>
                <c:pt idx="2" formatCode="#,##0.00">
                  <c:v>1580.94</c:v>
                </c:pt>
                <c:pt idx="3">
                  <c:v>2418.84</c:v>
                </c:pt>
                <c:pt idx="4" formatCode="General">
                  <c:v>326.39600000000002</c:v>
                </c:pt>
                <c:pt idx="5">
                  <c:v>470.01</c:v>
                </c:pt>
                <c:pt idx="6" formatCode="#,##0.00">
                  <c:v>5294</c:v>
                </c:pt>
                <c:pt idx="7">
                  <c:v>23937.85</c:v>
                </c:pt>
                <c:pt idx="8" formatCode="#,##0.00;[Red]#,##0.00">
                  <c:v>215437</c:v>
                </c:pt>
                <c:pt idx="9">
                  <c:v>92754.1</c:v>
                </c:pt>
              </c:numCache>
            </c:numRef>
          </c:val>
        </c:ser>
        <c:ser>
          <c:idx val="6"/>
          <c:order val="6"/>
          <c:tx>
            <c:strRef>
              <c:f>'FORMATO N.5'!$A$12</c:f>
              <c:strCache>
                <c:ptCount val="1"/>
                <c:pt idx="0">
                  <c:v>Julio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N.5'!$B$12:$K$12</c:f>
              <c:numCache>
                <c:formatCode>_(* #,##0.00_);_(* \(#,##0.00\);_(* "-"??_);_(@_)</c:formatCode>
                <c:ptCount val="10"/>
                <c:pt idx="0" formatCode="#,##0.000;[Red]#,##0.000">
                  <c:v>3453.39</c:v>
                </c:pt>
                <c:pt idx="1">
                  <c:v>37931.18</c:v>
                </c:pt>
                <c:pt idx="2" formatCode="#,##0.00">
                  <c:v>1257.76</c:v>
                </c:pt>
                <c:pt idx="3">
                  <c:v>1948.72</c:v>
                </c:pt>
                <c:pt idx="4" formatCode="General">
                  <c:v>281.32400000000001</c:v>
                </c:pt>
                <c:pt idx="5">
                  <c:v>405.11</c:v>
                </c:pt>
                <c:pt idx="6" formatCode="#,##0.00">
                  <c:v>4989.32</c:v>
                </c:pt>
                <c:pt idx="7">
                  <c:v>25860.03</c:v>
                </c:pt>
                <c:pt idx="8" formatCode="#,##0.00;[Red]#,##0.00">
                  <c:v>199718.1</c:v>
                </c:pt>
                <c:pt idx="9">
                  <c:v>87902.12</c:v>
                </c:pt>
              </c:numCache>
            </c:numRef>
          </c:val>
        </c:ser>
        <c:ser>
          <c:idx val="7"/>
          <c:order val="7"/>
          <c:tx>
            <c:strRef>
              <c:f>'FORMATO N.5'!$A$13</c:f>
              <c:strCache>
                <c:ptCount val="1"/>
                <c:pt idx="0">
                  <c:v>Agosto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N.5'!$B$13:$K$13</c:f>
              <c:numCache>
                <c:formatCode>_(* #,##0.00_);_(* \(#,##0.00\);_(* "-"??_);_(@_)</c:formatCode>
                <c:ptCount val="10"/>
                <c:pt idx="0" formatCode="#,##0.000;[Red]#,##0.000">
                  <c:v>4027.6790000000001</c:v>
                </c:pt>
                <c:pt idx="1">
                  <c:v>45324.32</c:v>
                </c:pt>
                <c:pt idx="2" formatCode="#,##0.00">
                  <c:v>802.61</c:v>
                </c:pt>
                <c:pt idx="3">
                  <c:v>1240.941</c:v>
                </c:pt>
                <c:pt idx="4" formatCode="General">
                  <c:v>351.15800000000002</c:v>
                </c:pt>
                <c:pt idx="5">
                  <c:v>505.67</c:v>
                </c:pt>
                <c:pt idx="6" formatCode="#,##0.00">
                  <c:v>5760</c:v>
                </c:pt>
                <c:pt idx="7">
                  <c:v>32805.85</c:v>
                </c:pt>
                <c:pt idx="8" formatCode="#,##0.00;[Red]#,##0.00">
                  <c:v>160207.6</c:v>
                </c:pt>
                <c:pt idx="9">
                  <c:v>85604.33</c:v>
                </c:pt>
              </c:numCache>
            </c:numRef>
          </c:val>
        </c:ser>
        <c:ser>
          <c:idx val="8"/>
          <c:order val="8"/>
          <c:tx>
            <c:strRef>
              <c:f>'FORMATO N.5'!$A$14</c:f>
              <c:strCache>
                <c:ptCount val="1"/>
                <c:pt idx="0">
                  <c:v>TOTAL S/.</c:v>
                </c:pt>
              </c:strCache>
            </c:strRef>
          </c:tx>
          <c:invertIfNegative val="0"/>
          <c:cat>
            <c:multiLvlStrRef>
              <c:f>'FORMATO N.5'!$B$4:$K$5</c:f>
              <c:multiLvlStrCache>
                <c:ptCount val="10"/>
                <c:lvl>
                  <c:pt idx="0">
                    <c:v>GL</c:v>
                  </c:pt>
                  <c:pt idx="1">
                    <c:v>S/.</c:v>
                  </c:pt>
                  <c:pt idx="2">
                    <c:v>M3</c:v>
                  </c:pt>
                  <c:pt idx="3">
                    <c:v>S/.</c:v>
                  </c:pt>
                  <c:pt idx="4">
                    <c:v>LT</c:v>
                  </c:pt>
                  <c:pt idx="5">
                    <c:v>S/.</c:v>
                  </c:pt>
                  <c:pt idx="6">
                    <c:v>M3</c:v>
                  </c:pt>
                  <c:pt idx="7">
                    <c:v>S/.</c:v>
                  </c:pt>
                  <c:pt idx="8">
                    <c:v>Kw</c:v>
                  </c:pt>
                  <c:pt idx="9">
                    <c:v>S/.</c:v>
                  </c:pt>
                </c:lvl>
                <c:lvl>
                  <c:pt idx="0">
                    <c:v>COMBUSTIBLE</c:v>
                  </c:pt>
                  <c:pt idx="2">
                    <c:v>GNV</c:v>
                  </c:pt>
                  <c:pt idx="4">
                    <c:v>GLP</c:v>
                  </c:pt>
                  <c:pt idx="6">
                    <c:v>CONSUMO DE AGUA</c:v>
                  </c:pt>
                  <c:pt idx="8">
                    <c:v>CONSUMO DE ENERGIA</c:v>
                  </c:pt>
                </c:lvl>
              </c:multiLvlStrCache>
            </c:multiLvlStrRef>
          </c:cat>
          <c:val>
            <c:numRef>
              <c:f>'FORMATO N.5'!$B$14:$K$14</c:f>
              <c:numCache>
                <c:formatCode>_(* #,##0.00_);_(* \(#,##0.00\);_(* "-"??_);_(@_)</c:formatCode>
                <c:ptCount val="10"/>
                <c:pt idx="0" formatCode="#,##0.00;[Red]#,##0.00">
                  <c:v>25868.766000000003</c:v>
                </c:pt>
                <c:pt idx="1">
                  <c:v>271494.65000000002</c:v>
                </c:pt>
                <c:pt idx="2" formatCode="#,##0.00;[Red]#,##0.00">
                  <c:v>8977.9</c:v>
                </c:pt>
                <c:pt idx="3">
                  <c:v>13919.571</c:v>
                </c:pt>
                <c:pt idx="4" formatCode="#,##0.00;[Red]#,##0.00">
                  <c:v>4200.3990000000003</c:v>
                </c:pt>
                <c:pt idx="5">
                  <c:v>6048.5800000000008</c:v>
                </c:pt>
                <c:pt idx="6" formatCode="#,##0.00;[Red]#,##0.00">
                  <c:v>36465.279999999999</c:v>
                </c:pt>
                <c:pt idx="7">
                  <c:v>175819.34</c:v>
                </c:pt>
                <c:pt idx="8" formatCode="#,##0.00;[Red]#,##0.00">
                  <c:v>1657526.9400000002</c:v>
                </c:pt>
                <c:pt idx="9">
                  <c:v>724802.62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7492864"/>
        <c:axId val="157375232"/>
      </c:barChart>
      <c:catAx>
        <c:axId val="227492864"/>
        <c:scaling>
          <c:orientation val="minMax"/>
        </c:scaling>
        <c:delete val="0"/>
        <c:axPos val="b"/>
        <c:majorTickMark val="out"/>
        <c:minorTickMark val="none"/>
        <c:tickLblPos val="nextTo"/>
        <c:crossAx val="157375232"/>
        <c:crosses val="autoZero"/>
        <c:auto val="1"/>
        <c:lblAlgn val="ctr"/>
        <c:lblOffset val="100"/>
        <c:noMultiLvlLbl val="0"/>
      </c:catAx>
      <c:valAx>
        <c:axId val="157375232"/>
        <c:scaling>
          <c:orientation val="minMax"/>
        </c:scaling>
        <c:delete val="0"/>
        <c:axPos val="l"/>
        <c:majorGridlines/>
        <c:numFmt formatCode="#,##0.00;[Red]#,##0.00" sourceLinked="1"/>
        <c:majorTickMark val="out"/>
        <c:minorTickMark val="none"/>
        <c:tickLblPos val="nextTo"/>
        <c:crossAx val="227492864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15</xdr:row>
      <xdr:rowOff>171450</xdr:rowOff>
    </xdr:from>
    <xdr:to>
      <xdr:col>4</xdr:col>
      <xdr:colOff>1419225</xdr:colOff>
      <xdr:row>31</xdr:row>
      <xdr:rowOff>95250</xdr:rowOff>
    </xdr:to>
    <xdr:graphicFrame macro="">
      <xdr:nvGraphicFramePr>
        <xdr:cNvPr id="1675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95250</xdr:rowOff>
    </xdr:from>
    <xdr:to>
      <xdr:col>6</xdr:col>
      <xdr:colOff>590550</xdr:colOff>
      <xdr:row>35</xdr:row>
      <xdr:rowOff>38100</xdr:rowOff>
    </xdr:to>
    <xdr:graphicFrame macro="">
      <xdr:nvGraphicFramePr>
        <xdr:cNvPr id="2697" name="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18</xdr:row>
      <xdr:rowOff>51195</xdr:rowOff>
    </xdr:from>
    <xdr:to>
      <xdr:col>12</xdr:col>
      <xdr:colOff>428625</xdr:colOff>
      <xdr:row>41</xdr:row>
      <xdr:rowOff>71436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16</xdr:row>
      <xdr:rowOff>147107</xdr:rowOff>
    </xdr:from>
    <xdr:to>
      <xdr:col>10</xdr:col>
      <xdr:colOff>867832</xdr:colOff>
      <xdr:row>35</xdr:row>
      <xdr:rowOff>179917</xdr:rowOff>
    </xdr:to>
    <xdr:graphicFrame macro="">
      <xdr:nvGraphicFramePr>
        <xdr:cNvPr id="3" name="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2:CK81"/>
  <sheetViews>
    <sheetView zoomScale="110" zoomScaleNormal="110" workbookViewId="0">
      <selection activeCell="A2" sqref="A2:C2"/>
    </sheetView>
  </sheetViews>
  <sheetFormatPr baseColWidth="10" defaultRowHeight="15" x14ac:dyDescent="0.25"/>
  <cols>
    <col min="1" max="1" width="18.5703125" customWidth="1"/>
    <col min="2" max="2" width="19.5703125" customWidth="1"/>
    <col min="3" max="3" width="12.28515625" customWidth="1"/>
    <col min="4" max="4" width="13.28515625" customWidth="1"/>
    <col min="5" max="5" width="23.140625" customWidth="1"/>
    <col min="6" max="6" width="12.85546875" customWidth="1"/>
    <col min="7" max="7" width="9.7109375" customWidth="1"/>
    <col min="8" max="8" width="23.140625" customWidth="1"/>
    <col min="9" max="9" width="14.7109375" customWidth="1"/>
    <col min="10" max="10" width="12.85546875" customWidth="1"/>
    <col min="11" max="11" width="19.85546875" customWidth="1"/>
    <col min="12" max="12" width="14.140625" customWidth="1"/>
    <col min="13" max="13" width="10.140625" customWidth="1"/>
    <col min="14" max="14" width="20.42578125" customWidth="1"/>
    <col min="15" max="15" width="13.85546875" customWidth="1"/>
    <col min="16" max="16" width="10.28515625" customWidth="1"/>
    <col min="17" max="17" width="19.42578125" customWidth="1"/>
    <col min="18" max="18" width="16.28515625" customWidth="1"/>
    <col min="19" max="19" width="11.5703125" customWidth="1"/>
    <col min="20" max="20" width="19.85546875" customWidth="1"/>
    <col min="21" max="21" width="16.140625" customWidth="1"/>
    <col min="22" max="22" width="10" customWidth="1"/>
    <col min="23" max="23" width="19.85546875" customWidth="1"/>
    <col min="24" max="24" width="12.42578125" customWidth="1"/>
    <col min="25" max="25" width="11.5703125" customWidth="1"/>
    <col min="26" max="26" width="18.85546875" customWidth="1"/>
    <col min="27" max="27" width="14.28515625" customWidth="1"/>
    <col min="28" max="28" width="9.85546875" customWidth="1"/>
    <col min="29" max="29" width="19.85546875" customWidth="1"/>
    <col min="30" max="30" width="13.42578125" customWidth="1"/>
    <col min="31" max="31" width="10.28515625" customWidth="1"/>
    <col min="32" max="32" width="19.5703125" customWidth="1"/>
    <col min="33" max="33" width="12.85546875" customWidth="1"/>
    <col min="34" max="34" width="12.42578125" customWidth="1"/>
    <col min="35" max="35" width="21.5703125" customWidth="1"/>
    <col min="36" max="36" width="14.5703125" customWidth="1"/>
    <col min="37" max="37" width="9.85546875" customWidth="1"/>
    <col min="38" max="38" width="19.85546875" customWidth="1"/>
    <col min="39" max="39" width="11.85546875" customWidth="1"/>
    <col min="40" max="40" width="10.140625" customWidth="1"/>
    <col min="41" max="41" width="18.7109375" customWidth="1"/>
    <col min="42" max="42" width="11.85546875" customWidth="1"/>
    <col min="43" max="43" width="9.5703125" customWidth="1"/>
    <col min="44" max="44" width="21.7109375" customWidth="1"/>
    <col min="45" max="45" width="13.42578125" customWidth="1"/>
    <col min="46" max="46" width="12.140625" customWidth="1"/>
    <col min="47" max="47" width="18.140625" customWidth="1"/>
    <col min="48" max="48" width="13.28515625" customWidth="1"/>
    <col min="49" max="49" width="10" customWidth="1"/>
    <col min="50" max="50" width="19.7109375" customWidth="1"/>
    <col min="51" max="51" width="16.28515625" customWidth="1"/>
    <col min="52" max="52" width="9.7109375" customWidth="1"/>
    <col min="53" max="53" width="20.42578125" customWidth="1"/>
    <col min="54" max="54" width="11.28515625" customWidth="1"/>
    <col min="55" max="55" width="11" customWidth="1"/>
    <col min="56" max="56" width="20.28515625" customWidth="1"/>
    <col min="57" max="57" width="14.42578125" customWidth="1"/>
    <col min="58" max="58" width="10" customWidth="1"/>
    <col min="59" max="59" width="22.85546875" customWidth="1"/>
    <col min="60" max="60" width="12.85546875" customWidth="1"/>
    <col min="61" max="61" width="10.5703125" customWidth="1"/>
    <col min="62" max="62" width="17.28515625" style="1" customWidth="1"/>
    <col min="63" max="64" width="10.5703125" style="1" customWidth="1"/>
    <col min="65" max="65" width="17" style="1" customWidth="1"/>
    <col min="66" max="67" width="10.5703125" style="1" customWidth="1"/>
    <col min="68" max="68" width="15.7109375" style="1" customWidth="1"/>
    <col min="69" max="70" width="10.5703125" style="1" customWidth="1"/>
    <col min="71" max="71" width="21.28515625" customWidth="1"/>
    <col min="72" max="72" width="10.7109375" customWidth="1"/>
    <col min="73" max="73" width="11.7109375" customWidth="1"/>
    <col min="74" max="74" width="8.140625" customWidth="1"/>
    <col min="75" max="75" width="21.42578125" customWidth="1"/>
    <col min="76" max="76" width="11.85546875" customWidth="1"/>
    <col min="77" max="77" width="14.42578125" customWidth="1"/>
    <col min="78" max="78" width="11.5703125" customWidth="1"/>
    <col min="79" max="79" width="20.140625" customWidth="1"/>
    <col min="80" max="80" width="11.7109375" customWidth="1"/>
    <col min="81" max="81" width="13.28515625" customWidth="1"/>
    <col min="82" max="82" width="10.42578125" customWidth="1"/>
    <col min="83" max="83" width="19.140625" customWidth="1"/>
    <col min="84" max="84" width="14.140625" customWidth="1"/>
    <col min="85" max="85" width="16.42578125" customWidth="1"/>
    <col min="86" max="86" width="8.42578125" customWidth="1"/>
    <col min="87" max="87" width="22.28515625" customWidth="1"/>
    <col min="91" max="91" width="20" customWidth="1"/>
    <col min="95" max="95" width="15.42578125" customWidth="1"/>
  </cols>
  <sheetData>
    <row r="2" spans="1:9" ht="21" x14ac:dyDescent="0.35">
      <c r="A2" s="264" t="s">
        <v>6</v>
      </c>
      <c r="B2" s="264"/>
      <c r="C2" s="264"/>
    </row>
    <row r="3" spans="1:9" x14ac:dyDescent="0.25">
      <c r="A3" s="268" t="s">
        <v>0</v>
      </c>
      <c r="B3" s="268"/>
      <c r="C3" s="268"/>
    </row>
    <row r="4" spans="1:9" ht="15" customHeight="1" x14ac:dyDescent="0.25">
      <c r="A4" s="265" t="s">
        <v>3</v>
      </c>
      <c r="B4" s="266"/>
      <c r="C4" s="267"/>
    </row>
    <row r="5" spans="1:9" ht="45" x14ac:dyDescent="0.25">
      <c r="A5" s="2" t="s">
        <v>1</v>
      </c>
      <c r="B5" s="2" t="s">
        <v>84</v>
      </c>
      <c r="C5" s="2" t="s">
        <v>2</v>
      </c>
      <c r="D5" s="2" t="s">
        <v>199</v>
      </c>
    </row>
    <row r="6" spans="1:9" x14ac:dyDescent="0.25">
      <c r="A6" s="4" t="s">
        <v>7</v>
      </c>
      <c r="B6" s="6"/>
      <c r="C6" s="8">
        <v>3714.32</v>
      </c>
      <c r="D6" s="163">
        <v>16875.82</v>
      </c>
    </row>
    <row r="7" spans="1:9" x14ac:dyDescent="0.25">
      <c r="A7" s="4" t="s">
        <v>8</v>
      </c>
      <c r="B7" s="6"/>
      <c r="C7" s="8">
        <v>4118.32</v>
      </c>
      <c r="D7" s="163">
        <v>18738.21</v>
      </c>
    </row>
    <row r="8" spans="1:9" x14ac:dyDescent="0.25">
      <c r="A8" s="4" t="s">
        <v>9</v>
      </c>
      <c r="B8" s="6"/>
      <c r="C8" s="8">
        <v>4126.32</v>
      </c>
      <c r="D8" s="163">
        <v>18607.48</v>
      </c>
      <c r="I8" s="7"/>
    </row>
    <row r="9" spans="1:9" s="1" customFormat="1" x14ac:dyDescent="0.25">
      <c r="A9" s="4" t="s">
        <v>164</v>
      </c>
      <c r="B9" s="6"/>
      <c r="C9" s="8">
        <v>4277</v>
      </c>
      <c r="D9" s="163">
        <v>19409.37</v>
      </c>
      <c r="I9" s="7"/>
    </row>
    <row r="10" spans="1:9" s="1" customFormat="1" x14ac:dyDescent="0.25">
      <c r="A10" s="4" t="s">
        <v>196</v>
      </c>
      <c r="B10" s="6"/>
      <c r="C10" s="8">
        <f>BT48</f>
        <v>4186</v>
      </c>
      <c r="D10" s="163">
        <f>BS48</f>
        <v>19584.730000000003</v>
      </c>
      <c r="E10" s="72"/>
      <c r="I10" s="7"/>
    </row>
    <row r="11" spans="1:9" s="1" customFormat="1" x14ac:dyDescent="0.25">
      <c r="A11" s="4" t="s">
        <v>221</v>
      </c>
      <c r="B11" s="6"/>
      <c r="C11" s="8">
        <v>5294</v>
      </c>
      <c r="D11" s="163">
        <v>23937.85</v>
      </c>
      <c r="E11" s="72"/>
      <c r="I11" s="7"/>
    </row>
    <row r="12" spans="1:9" s="1" customFormat="1" x14ac:dyDescent="0.25">
      <c r="A12" s="4" t="s">
        <v>246</v>
      </c>
      <c r="B12" s="6"/>
      <c r="C12" s="8">
        <v>4989.32</v>
      </c>
      <c r="D12" s="163">
        <v>25860.03</v>
      </c>
      <c r="E12" s="72"/>
      <c r="I12" s="7"/>
    </row>
    <row r="13" spans="1:9" s="1" customFormat="1" x14ac:dyDescent="0.25">
      <c r="A13" s="4" t="s">
        <v>247</v>
      </c>
      <c r="B13" s="6"/>
      <c r="C13" s="8">
        <v>5760</v>
      </c>
      <c r="D13" s="163">
        <v>32805.85</v>
      </c>
      <c r="E13" s="72"/>
      <c r="I13" s="7"/>
    </row>
    <row r="14" spans="1:9" ht="21" x14ac:dyDescent="0.35">
      <c r="A14" s="5" t="s">
        <v>10</v>
      </c>
      <c r="B14" s="9">
        <f>SUM(B6:B8)</f>
        <v>0</v>
      </c>
      <c r="C14" s="10">
        <f>SUM(C6:C13)</f>
        <v>36465.279999999999</v>
      </c>
      <c r="D14" s="174">
        <f>SUM(D6:D13)</f>
        <v>175819.34</v>
      </c>
    </row>
    <row r="34" spans="1:89" x14ac:dyDescent="0.25">
      <c r="A34" s="30"/>
      <c r="B34" s="30"/>
    </row>
    <row r="35" spans="1:89" x14ac:dyDescent="0.25">
      <c r="A35" s="30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S35" s="1"/>
      <c r="BT35" s="1"/>
      <c r="BU35" s="1"/>
    </row>
    <row r="36" spans="1:89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S36" s="1"/>
      <c r="BT36" s="1"/>
      <c r="BU36" s="1"/>
      <c r="BV36" s="1"/>
      <c r="BW36" s="1"/>
      <c r="BX36" s="1"/>
      <c r="BY36" s="1"/>
      <c r="BZ36" s="1"/>
      <c r="CA36" s="1"/>
      <c r="CB36" s="1"/>
      <c r="CC36" s="1"/>
      <c r="CD36" s="1"/>
      <c r="CE36" s="1"/>
      <c r="CF36" s="1"/>
      <c r="CG36" s="1"/>
      <c r="CH36" s="1"/>
      <c r="CI36" s="1"/>
      <c r="CJ36" s="1"/>
      <c r="CK36" s="1"/>
    </row>
    <row r="37" spans="1:89" x14ac:dyDescent="0.25">
      <c r="A37" s="281" t="s">
        <v>52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  <c r="N37" s="282"/>
      <c r="O37" s="282"/>
      <c r="P37" s="282"/>
      <c r="Q37" s="282"/>
      <c r="R37" s="282"/>
      <c r="S37" s="282"/>
      <c r="T37" s="282"/>
      <c r="U37" s="282"/>
      <c r="V37" s="282"/>
      <c r="W37" s="282"/>
      <c r="X37" s="282"/>
      <c r="Y37" s="282"/>
      <c r="Z37" s="282"/>
      <c r="AA37" s="282"/>
      <c r="AB37" s="282"/>
      <c r="AC37" s="282"/>
      <c r="AD37" s="282"/>
      <c r="AE37" s="282"/>
      <c r="AF37" s="282"/>
      <c r="AG37" s="282"/>
      <c r="AH37" s="282"/>
      <c r="AI37" s="282"/>
      <c r="AJ37" s="282"/>
      <c r="AK37" s="282"/>
      <c r="AL37" s="282"/>
      <c r="AM37" s="282"/>
      <c r="AN37" s="282"/>
      <c r="AO37" s="282"/>
      <c r="AP37" s="282"/>
      <c r="AQ37" s="282"/>
      <c r="AR37" s="282"/>
      <c r="AS37" s="282"/>
      <c r="AT37" s="282"/>
      <c r="AU37" s="282"/>
      <c r="AV37" s="282"/>
      <c r="AW37" s="282"/>
      <c r="AX37" s="282"/>
      <c r="AY37" s="282"/>
      <c r="AZ37" s="282"/>
      <c r="BA37" s="282"/>
      <c r="BB37" s="282"/>
      <c r="BC37" s="282"/>
      <c r="BD37" s="282"/>
      <c r="BE37" s="282"/>
      <c r="BF37" s="282"/>
      <c r="BG37" s="282"/>
      <c r="BH37" s="282"/>
      <c r="BI37" s="282"/>
      <c r="BJ37" s="282"/>
      <c r="BK37" s="282"/>
      <c r="BL37" s="282"/>
      <c r="BM37" s="282"/>
      <c r="BN37" s="282"/>
      <c r="BO37" s="282"/>
      <c r="BP37" s="282"/>
      <c r="BQ37" s="282"/>
      <c r="BR37" s="282"/>
      <c r="BS37" s="282"/>
      <c r="BT37" s="1"/>
      <c r="BU37" s="1"/>
      <c r="BV37" s="1"/>
      <c r="BW37" s="1"/>
      <c r="BX37" s="1"/>
      <c r="BY37" s="1"/>
      <c r="BZ37" s="1"/>
      <c r="CA37" s="1"/>
      <c r="CB37" s="1"/>
      <c r="CC37" s="1"/>
      <c r="CD37" s="1"/>
      <c r="CE37" s="1"/>
      <c r="CF37" s="1"/>
      <c r="CG37" s="1"/>
      <c r="CH37" s="1"/>
      <c r="CI37" s="1"/>
      <c r="CJ37" s="1"/>
      <c r="CK37" s="1"/>
    </row>
    <row r="38" spans="1:89" x14ac:dyDescent="0.25">
      <c r="A38" s="282"/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  <c r="N38" s="282"/>
      <c r="O38" s="282"/>
      <c r="P38" s="282"/>
      <c r="Q38" s="282"/>
      <c r="R38" s="282"/>
      <c r="S38" s="282"/>
      <c r="T38" s="282"/>
      <c r="U38" s="282"/>
      <c r="V38" s="282"/>
      <c r="W38" s="282"/>
      <c r="X38" s="282"/>
      <c r="Y38" s="282"/>
      <c r="Z38" s="282"/>
      <c r="AA38" s="282"/>
      <c r="AB38" s="282"/>
      <c r="AC38" s="282"/>
      <c r="AD38" s="282"/>
      <c r="AE38" s="282"/>
      <c r="AF38" s="282"/>
      <c r="AG38" s="282"/>
      <c r="AH38" s="282"/>
      <c r="AI38" s="282"/>
      <c r="AJ38" s="282"/>
      <c r="AK38" s="282"/>
      <c r="AL38" s="282"/>
      <c r="AM38" s="282"/>
      <c r="AN38" s="282"/>
      <c r="AO38" s="282"/>
      <c r="AP38" s="282"/>
      <c r="AQ38" s="282"/>
      <c r="AR38" s="282"/>
      <c r="AS38" s="282"/>
      <c r="AT38" s="282"/>
      <c r="AU38" s="282"/>
      <c r="AV38" s="282"/>
      <c r="AW38" s="282"/>
      <c r="AX38" s="282"/>
      <c r="AY38" s="282"/>
      <c r="AZ38" s="282"/>
      <c r="BA38" s="282"/>
      <c r="BB38" s="282"/>
      <c r="BC38" s="282"/>
      <c r="BD38" s="282"/>
      <c r="BE38" s="282"/>
      <c r="BF38" s="282"/>
      <c r="BG38" s="282"/>
      <c r="BH38" s="282"/>
      <c r="BI38" s="282"/>
      <c r="BJ38" s="282"/>
      <c r="BK38" s="282"/>
      <c r="BL38" s="282"/>
      <c r="BM38" s="282"/>
      <c r="BN38" s="282"/>
      <c r="BO38" s="282"/>
      <c r="BP38" s="282"/>
      <c r="BQ38" s="282"/>
      <c r="BR38" s="282"/>
      <c r="BS38" s="282"/>
      <c r="BT38" s="1"/>
      <c r="BU38" s="1"/>
      <c r="BV38" s="1"/>
      <c r="BW38" s="1"/>
      <c r="BX38" s="1"/>
      <c r="BY38" s="1"/>
      <c r="BZ38" s="1"/>
      <c r="CA38" s="1"/>
      <c r="CB38" s="1"/>
      <c r="CC38" s="1"/>
      <c r="CD38" s="1"/>
      <c r="CE38" s="1"/>
      <c r="CF38" s="1"/>
      <c r="CG38" s="1"/>
      <c r="CH38" s="1"/>
      <c r="CI38" s="1"/>
      <c r="CJ38" s="1"/>
      <c r="CK38" s="1"/>
    </row>
    <row r="39" spans="1:89" ht="15.75" thickBot="1" x14ac:dyDescent="0.3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S39" s="1"/>
      <c r="BT39" s="1"/>
      <c r="BU39" s="1"/>
      <c r="BV39" s="1"/>
      <c r="BW39" s="1"/>
      <c r="BX39" s="1"/>
      <c r="BY39" s="1"/>
      <c r="BZ39" s="1"/>
      <c r="CA39" s="1"/>
      <c r="CB39" s="1"/>
      <c r="CC39" s="1"/>
      <c r="CD39" s="1"/>
      <c r="CE39" s="1"/>
      <c r="CF39" s="1"/>
      <c r="CG39" s="1"/>
      <c r="CH39" s="1"/>
      <c r="CI39" s="1"/>
      <c r="CJ39" s="1"/>
      <c r="CK39" s="1"/>
    </row>
    <row r="40" spans="1:89" ht="22.15" customHeight="1" thickBot="1" x14ac:dyDescent="0.3">
      <c r="A40" s="283" t="s">
        <v>200</v>
      </c>
      <c r="B40" s="305" t="s">
        <v>11</v>
      </c>
      <c r="C40" s="306"/>
      <c r="D40" s="307"/>
      <c r="E40" s="308" t="s">
        <v>12</v>
      </c>
      <c r="F40" s="309"/>
      <c r="G40" s="310"/>
      <c r="H40" s="311" t="s">
        <v>13</v>
      </c>
      <c r="I40" s="312"/>
      <c r="J40" s="313"/>
      <c r="K40" s="314" t="s">
        <v>14</v>
      </c>
      <c r="L40" s="315"/>
      <c r="M40" s="316"/>
      <c r="N40" s="275" t="s">
        <v>15</v>
      </c>
      <c r="O40" s="276"/>
      <c r="P40" s="277"/>
      <c r="Q40" s="278" t="s">
        <v>16</v>
      </c>
      <c r="R40" s="279"/>
      <c r="S40" s="280"/>
      <c r="T40" s="272" t="s">
        <v>17</v>
      </c>
      <c r="U40" s="273"/>
      <c r="V40" s="274"/>
      <c r="W40" s="286" t="s">
        <v>18</v>
      </c>
      <c r="X40" s="287"/>
      <c r="Y40" s="287"/>
      <c r="Z40" s="287"/>
      <c r="AA40" s="287"/>
      <c r="AB40" s="287"/>
      <c r="AC40" s="287"/>
      <c r="AD40" s="287"/>
      <c r="AE40" s="287"/>
      <c r="AF40" s="287"/>
      <c r="AG40" s="287"/>
      <c r="AH40" s="288"/>
      <c r="AI40" s="289" t="s">
        <v>19</v>
      </c>
      <c r="AJ40" s="290"/>
      <c r="AK40" s="290"/>
      <c r="AL40" s="290"/>
      <c r="AM40" s="290"/>
      <c r="AN40" s="291"/>
      <c r="AO40" s="292" t="s">
        <v>20</v>
      </c>
      <c r="AP40" s="293"/>
      <c r="AQ40" s="293"/>
      <c r="AR40" s="293"/>
      <c r="AS40" s="293"/>
      <c r="AT40" s="294"/>
      <c r="AU40" s="295" t="s">
        <v>21</v>
      </c>
      <c r="AV40" s="296"/>
      <c r="AW40" s="296"/>
      <c r="AX40" s="296"/>
      <c r="AY40" s="296"/>
      <c r="AZ40" s="296"/>
      <c r="BA40" s="296"/>
      <c r="BB40" s="296"/>
      <c r="BC40" s="296"/>
      <c r="BD40" s="296"/>
      <c r="BE40" s="296"/>
      <c r="BF40" s="296"/>
      <c r="BG40" s="296"/>
      <c r="BH40" s="296"/>
      <c r="BI40" s="297"/>
      <c r="BJ40" s="295" t="s">
        <v>176</v>
      </c>
      <c r="BK40" s="296"/>
      <c r="BL40" s="296"/>
      <c r="BM40" s="318" t="s">
        <v>264</v>
      </c>
      <c r="BN40" s="318"/>
      <c r="BO40" s="318"/>
      <c r="BP40" s="318"/>
      <c r="BQ40" s="318"/>
      <c r="BR40" s="318"/>
      <c r="BS40" s="298" t="s">
        <v>22</v>
      </c>
      <c r="BT40" s="317" t="s">
        <v>274</v>
      </c>
      <c r="BU40" s="1"/>
      <c r="BV40" s="1"/>
      <c r="BW40" s="1"/>
      <c r="BX40" s="1"/>
      <c r="BY40" s="1"/>
      <c r="BZ40" s="1"/>
      <c r="CA40" s="1"/>
      <c r="CB40" s="1"/>
      <c r="CC40" s="1"/>
      <c r="CD40" s="1"/>
      <c r="CE40" s="1"/>
      <c r="CF40" s="1"/>
      <c r="CG40" s="1"/>
      <c r="CH40" s="1"/>
      <c r="CI40" s="1"/>
      <c r="CJ40" s="1"/>
      <c r="CK40" s="1"/>
    </row>
    <row r="41" spans="1:89" ht="15.75" thickBot="1" x14ac:dyDescent="0.3">
      <c r="A41" s="284"/>
      <c r="B41" s="269" t="s">
        <v>23</v>
      </c>
      <c r="C41" s="270"/>
      <c r="D41" s="271"/>
      <c r="E41" s="269" t="s">
        <v>24</v>
      </c>
      <c r="F41" s="270"/>
      <c r="G41" s="271"/>
      <c r="H41" s="269" t="s">
        <v>53</v>
      </c>
      <c r="I41" s="270"/>
      <c r="J41" s="271"/>
      <c r="K41" s="269" t="s">
        <v>25</v>
      </c>
      <c r="L41" s="270"/>
      <c r="M41" s="271"/>
      <c r="N41" s="269" t="s">
        <v>26</v>
      </c>
      <c r="O41" s="270"/>
      <c r="P41" s="271"/>
      <c r="Q41" s="269" t="s">
        <v>27</v>
      </c>
      <c r="R41" s="270"/>
      <c r="S41" s="271"/>
      <c r="T41" s="269" t="s">
        <v>28</v>
      </c>
      <c r="U41" s="270"/>
      <c r="V41" s="271"/>
      <c r="W41" s="269" t="s">
        <v>54</v>
      </c>
      <c r="X41" s="270"/>
      <c r="Y41" s="271"/>
      <c r="Z41" s="269" t="s">
        <v>55</v>
      </c>
      <c r="AA41" s="270"/>
      <c r="AB41" s="271"/>
      <c r="AC41" s="269" t="s">
        <v>55</v>
      </c>
      <c r="AD41" s="270"/>
      <c r="AE41" s="271"/>
      <c r="AF41" s="269" t="s">
        <v>56</v>
      </c>
      <c r="AG41" s="270"/>
      <c r="AH41" s="271"/>
      <c r="AI41" s="269" t="s">
        <v>57</v>
      </c>
      <c r="AJ41" s="270"/>
      <c r="AK41" s="271"/>
      <c r="AL41" s="269" t="s">
        <v>58</v>
      </c>
      <c r="AM41" s="270"/>
      <c r="AN41" s="271"/>
      <c r="AO41" s="269" t="s">
        <v>81</v>
      </c>
      <c r="AP41" s="270"/>
      <c r="AQ41" s="271"/>
      <c r="AR41" s="269" t="s">
        <v>81</v>
      </c>
      <c r="AS41" s="270"/>
      <c r="AT41" s="271"/>
      <c r="AU41" s="269" t="s">
        <v>59</v>
      </c>
      <c r="AV41" s="270"/>
      <c r="AW41" s="271"/>
      <c r="AX41" s="269" t="s">
        <v>59</v>
      </c>
      <c r="AY41" s="270"/>
      <c r="AZ41" s="271"/>
      <c r="BA41" s="269" t="s">
        <v>59</v>
      </c>
      <c r="BB41" s="270"/>
      <c r="BC41" s="271"/>
      <c r="BD41" s="269" t="s">
        <v>60</v>
      </c>
      <c r="BE41" s="270"/>
      <c r="BF41" s="271"/>
      <c r="BG41" s="269" t="s">
        <v>61</v>
      </c>
      <c r="BH41" s="270"/>
      <c r="BI41" s="271"/>
      <c r="BJ41" s="320" t="s">
        <v>177</v>
      </c>
      <c r="BK41" s="321"/>
      <c r="BL41" s="321"/>
      <c r="BM41" s="319" t="s">
        <v>265</v>
      </c>
      <c r="BN41" s="319"/>
      <c r="BO41" s="319"/>
      <c r="BP41" s="319"/>
      <c r="BQ41" s="319"/>
      <c r="BR41" s="319"/>
      <c r="BS41" s="299"/>
      <c r="BT41" s="300"/>
      <c r="BU41" s="1"/>
      <c r="BV41" s="1"/>
      <c r="BW41" s="1"/>
      <c r="BX41" s="1"/>
      <c r="BY41" s="1"/>
      <c r="BZ41" s="1"/>
      <c r="CA41" s="1"/>
      <c r="CB41" s="1"/>
      <c r="CC41" s="1"/>
      <c r="CD41" s="1"/>
      <c r="CE41" s="1"/>
      <c r="CF41" s="1"/>
      <c r="CG41" s="1"/>
      <c r="CH41" s="1"/>
      <c r="CI41" s="1"/>
      <c r="CJ41" s="1"/>
      <c r="CK41" s="1"/>
    </row>
    <row r="42" spans="1:89" ht="16.5" thickBot="1" x14ac:dyDescent="0.3">
      <c r="A42" s="284"/>
      <c r="B42" s="302" t="s">
        <v>62</v>
      </c>
      <c r="C42" s="303"/>
      <c r="D42" s="304"/>
      <c r="E42" s="302" t="s">
        <v>63</v>
      </c>
      <c r="F42" s="303"/>
      <c r="G42" s="304"/>
      <c r="H42" s="302" t="s">
        <v>64</v>
      </c>
      <c r="I42" s="303"/>
      <c r="J42" s="304"/>
      <c r="K42" s="302" t="s">
        <v>65</v>
      </c>
      <c r="L42" s="303"/>
      <c r="M42" s="304"/>
      <c r="N42" s="302" t="s">
        <v>66</v>
      </c>
      <c r="O42" s="303"/>
      <c r="P42" s="304"/>
      <c r="Q42" s="302" t="s">
        <v>67</v>
      </c>
      <c r="R42" s="303"/>
      <c r="S42" s="304"/>
      <c r="T42" s="302" t="s">
        <v>68</v>
      </c>
      <c r="U42" s="303"/>
      <c r="V42" s="304"/>
      <c r="W42" s="302" t="s">
        <v>69</v>
      </c>
      <c r="X42" s="303"/>
      <c r="Y42" s="304"/>
      <c r="Z42" s="302" t="s">
        <v>70</v>
      </c>
      <c r="AA42" s="303"/>
      <c r="AB42" s="304"/>
      <c r="AC42" s="302" t="s">
        <v>71</v>
      </c>
      <c r="AD42" s="303"/>
      <c r="AE42" s="304"/>
      <c r="AF42" s="302" t="s">
        <v>72</v>
      </c>
      <c r="AG42" s="303"/>
      <c r="AH42" s="304"/>
      <c r="AI42" s="302" t="s">
        <v>73</v>
      </c>
      <c r="AJ42" s="303"/>
      <c r="AK42" s="304"/>
      <c r="AL42" s="302" t="s">
        <v>74</v>
      </c>
      <c r="AM42" s="303"/>
      <c r="AN42" s="304"/>
      <c r="AO42" s="302" t="s">
        <v>82</v>
      </c>
      <c r="AP42" s="303"/>
      <c r="AQ42" s="304"/>
      <c r="AR42" s="302" t="s">
        <v>83</v>
      </c>
      <c r="AS42" s="303"/>
      <c r="AT42" s="304"/>
      <c r="AU42" s="302" t="s">
        <v>75</v>
      </c>
      <c r="AV42" s="303"/>
      <c r="AW42" s="304"/>
      <c r="AX42" s="302" t="s">
        <v>76</v>
      </c>
      <c r="AY42" s="303"/>
      <c r="AZ42" s="304"/>
      <c r="BA42" s="302" t="s">
        <v>77</v>
      </c>
      <c r="BB42" s="303"/>
      <c r="BC42" s="304"/>
      <c r="BD42" s="302" t="s">
        <v>78</v>
      </c>
      <c r="BE42" s="303"/>
      <c r="BF42" s="304"/>
      <c r="BG42" s="302" t="s">
        <v>79</v>
      </c>
      <c r="BH42" s="303"/>
      <c r="BI42" s="304"/>
      <c r="BJ42" s="302" t="s">
        <v>178</v>
      </c>
      <c r="BK42" s="303"/>
      <c r="BL42" s="304"/>
      <c r="BM42" s="302" t="s">
        <v>268</v>
      </c>
      <c r="BN42" s="303"/>
      <c r="BO42" s="304"/>
      <c r="BP42" s="302" t="s">
        <v>267</v>
      </c>
      <c r="BQ42" s="303"/>
      <c r="BR42" s="304"/>
      <c r="BS42" s="300"/>
      <c r="BT42" s="300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</row>
    <row r="43" spans="1:89" ht="30.75" thickBot="1" x14ac:dyDescent="0.3">
      <c r="A43" s="285"/>
      <c r="B43" s="12" t="s">
        <v>29</v>
      </c>
      <c r="C43" s="13" t="s">
        <v>30</v>
      </c>
      <c r="D43" s="13" t="s">
        <v>33</v>
      </c>
      <c r="E43" s="13" t="s">
        <v>29</v>
      </c>
      <c r="F43" s="13" t="s">
        <v>30</v>
      </c>
      <c r="G43" s="13" t="s">
        <v>33</v>
      </c>
      <c r="H43" s="13" t="s">
        <v>29</v>
      </c>
      <c r="I43" s="13" t="s">
        <v>30</v>
      </c>
      <c r="J43" s="13"/>
      <c r="K43" s="13" t="s">
        <v>29</v>
      </c>
      <c r="L43" s="13" t="s">
        <v>138</v>
      </c>
      <c r="M43" s="13" t="s">
        <v>33</v>
      </c>
      <c r="N43" s="13" t="s">
        <v>29</v>
      </c>
      <c r="O43" s="13" t="s">
        <v>30</v>
      </c>
      <c r="P43" s="13" t="s">
        <v>33</v>
      </c>
      <c r="Q43" s="13" t="s">
        <v>29</v>
      </c>
      <c r="R43" s="13" t="s">
        <v>30</v>
      </c>
      <c r="S43" s="13" t="s">
        <v>33</v>
      </c>
      <c r="T43" s="13" t="s">
        <v>29</v>
      </c>
      <c r="U43" s="13" t="s">
        <v>30</v>
      </c>
      <c r="V43" s="13" t="s">
        <v>33</v>
      </c>
      <c r="W43" s="13" t="s">
        <v>29</v>
      </c>
      <c r="X43" s="13" t="s">
        <v>30</v>
      </c>
      <c r="Y43" s="13" t="s">
        <v>33</v>
      </c>
      <c r="Z43" s="13" t="s">
        <v>29</v>
      </c>
      <c r="AA43" s="13" t="s">
        <v>30</v>
      </c>
      <c r="AB43" s="13" t="s">
        <v>33</v>
      </c>
      <c r="AC43" s="13" t="s">
        <v>29</v>
      </c>
      <c r="AD43" s="13" t="s">
        <v>30</v>
      </c>
      <c r="AE43" s="13" t="s">
        <v>33</v>
      </c>
      <c r="AF43" s="13" t="s">
        <v>29</v>
      </c>
      <c r="AG43" s="13" t="s">
        <v>30</v>
      </c>
      <c r="AH43" s="13" t="s">
        <v>33</v>
      </c>
      <c r="AI43" s="13" t="s">
        <v>29</v>
      </c>
      <c r="AJ43" s="13" t="s">
        <v>138</v>
      </c>
      <c r="AK43" s="13" t="s">
        <v>33</v>
      </c>
      <c r="AL43" s="13" t="s">
        <v>29</v>
      </c>
      <c r="AM43" s="13" t="s">
        <v>30</v>
      </c>
      <c r="AN43" s="13" t="s">
        <v>33</v>
      </c>
      <c r="AO43" s="13" t="s">
        <v>29</v>
      </c>
      <c r="AP43" s="13" t="s">
        <v>30</v>
      </c>
      <c r="AQ43" s="13" t="s">
        <v>33</v>
      </c>
      <c r="AR43" s="13" t="s">
        <v>29</v>
      </c>
      <c r="AS43" s="13" t="s">
        <v>30</v>
      </c>
      <c r="AT43" s="13" t="s">
        <v>33</v>
      </c>
      <c r="AU43" s="13" t="s">
        <v>29</v>
      </c>
      <c r="AV43" s="13" t="s">
        <v>30</v>
      </c>
      <c r="AW43" s="13" t="s">
        <v>33</v>
      </c>
      <c r="AX43" s="13" t="s">
        <v>29</v>
      </c>
      <c r="AY43" s="13" t="s">
        <v>30</v>
      </c>
      <c r="AZ43" s="13" t="s">
        <v>33</v>
      </c>
      <c r="BA43" s="13" t="s">
        <v>29</v>
      </c>
      <c r="BB43" s="13" t="s">
        <v>30</v>
      </c>
      <c r="BC43" s="13" t="s">
        <v>33</v>
      </c>
      <c r="BD43" s="13" t="s">
        <v>29</v>
      </c>
      <c r="BE43" s="13" t="s">
        <v>138</v>
      </c>
      <c r="BF43" s="13" t="s">
        <v>33</v>
      </c>
      <c r="BG43" s="13" t="s">
        <v>29</v>
      </c>
      <c r="BH43" s="13" t="s">
        <v>30</v>
      </c>
      <c r="BI43" s="13" t="s">
        <v>33</v>
      </c>
      <c r="BJ43" s="13" t="s">
        <v>29</v>
      </c>
      <c r="BK43" s="13" t="s">
        <v>30</v>
      </c>
      <c r="BL43" s="13" t="s">
        <v>33</v>
      </c>
      <c r="BM43" s="13" t="s">
        <v>29</v>
      </c>
      <c r="BN43" s="13" t="s">
        <v>30</v>
      </c>
      <c r="BO43" s="13" t="s">
        <v>33</v>
      </c>
      <c r="BP43" s="13" t="s">
        <v>29</v>
      </c>
      <c r="BQ43" s="13" t="s">
        <v>30</v>
      </c>
      <c r="BR43" s="13" t="s">
        <v>33</v>
      </c>
      <c r="BS43" s="301"/>
      <c r="BT43" s="30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</row>
    <row r="44" spans="1:89" s="30" customFormat="1" x14ac:dyDescent="0.25">
      <c r="A44" s="227" t="s">
        <v>7</v>
      </c>
      <c r="B44" s="228" t="s">
        <v>87</v>
      </c>
      <c r="C44" s="252">
        <v>722.41</v>
      </c>
      <c r="D44" s="229">
        <v>168</v>
      </c>
      <c r="E44" s="228" t="s">
        <v>88</v>
      </c>
      <c r="F44" s="230">
        <v>1041.27</v>
      </c>
      <c r="G44" s="229">
        <v>174</v>
      </c>
      <c r="H44" s="228" t="s">
        <v>89</v>
      </c>
      <c r="I44" s="230">
        <v>405.62</v>
      </c>
      <c r="J44" s="229">
        <v>93</v>
      </c>
      <c r="K44" s="228" t="s">
        <v>89</v>
      </c>
      <c r="L44" s="230">
        <v>220.47</v>
      </c>
      <c r="M44" s="229">
        <v>50</v>
      </c>
      <c r="N44" s="228" t="s">
        <v>90</v>
      </c>
      <c r="O44" s="230">
        <v>659.93</v>
      </c>
      <c r="P44" s="231">
        <v>152</v>
      </c>
      <c r="Q44" s="228" t="s">
        <v>91</v>
      </c>
      <c r="R44" s="230">
        <v>190.01</v>
      </c>
      <c r="S44" s="231">
        <v>43</v>
      </c>
      <c r="T44" s="228" t="s">
        <v>92</v>
      </c>
      <c r="U44" s="230">
        <v>250.95</v>
      </c>
      <c r="V44" s="231">
        <v>57</v>
      </c>
      <c r="W44" s="228" t="s">
        <v>92</v>
      </c>
      <c r="X44" s="230">
        <v>2735.82</v>
      </c>
      <c r="Y44" s="229">
        <v>640</v>
      </c>
      <c r="Z44" s="228" t="s">
        <v>92</v>
      </c>
      <c r="AA44" s="230">
        <v>261.70999999999998</v>
      </c>
      <c r="AB44" s="229">
        <v>60</v>
      </c>
      <c r="AC44" s="228" t="s">
        <v>92</v>
      </c>
      <c r="AD44" s="230">
        <v>4297.0600000000004</v>
      </c>
      <c r="AE44" s="232">
        <v>1006</v>
      </c>
      <c r="AF44" s="228" t="s">
        <v>92</v>
      </c>
      <c r="AG44" s="230">
        <v>44.16</v>
      </c>
      <c r="AH44" s="232">
        <v>9</v>
      </c>
      <c r="AI44" s="228" t="s">
        <v>89</v>
      </c>
      <c r="AJ44" s="230">
        <v>112.41</v>
      </c>
      <c r="AK44" s="229">
        <v>25</v>
      </c>
      <c r="AL44" s="228" t="s">
        <v>89</v>
      </c>
      <c r="AM44" s="233">
        <v>389.68</v>
      </c>
      <c r="AN44" s="229">
        <v>90</v>
      </c>
      <c r="AO44" s="34" t="s">
        <v>112</v>
      </c>
      <c r="AP44" s="34">
        <v>1214.98</v>
      </c>
      <c r="AQ44" s="34">
        <v>157.32</v>
      </c>
      <c r="AR44" s="34" t="s">
        <v>102</v>
      </c>
      <c r="AS44" s="34">
        <v>158.51</v>
      </c>
      <c r="AT44" s="34">
        <v>20</v>
      </c>
      <c r="AU44" s="228" t="s">
        <v>89</v>
      </c>
      <c r="AV44" s="233">
        <v>219.06</v>
      </c>
      <c r="AW44" s="229">
        <v>50</v>
      </c>
      <c r="AX44" s="228" t="s">
        <v>89</v>
      </c>
      <c r="AY44" s="230">
        <v>2475.6</v>
      </c>
      <c r="AZ44" s="229">
        <v>579</v>
      </c>
      <c r="BA44" s="228" t="s">
        <v>89</v>
      </c>
      <c r="BB44" s="234">
        <v>244.65</v>
      </c>
      <c r="BC44" s="235">
        <v>56</v>
      </c>
      <c r="BD44" s="228" t="s">
        <v>93</v>
      </c>
      <c r="BE44" s="230">
        <v>716.44</v>
      </c>
      <c r="BF44" s="229">
        <v>166</v>
      </c>
      <c r="BG44" s="228" t="s">
        <v>94</v>
      </c>
      <c r="BH44" s="230">
        <v>515.08000000000004</v>
      </c>
      <c r="BI44" s="231">
        <v>119</v>
      </c>
      <c r="BJ44" s="236"/>
      <c r="BK44" s="236"/>
      <c r="BL44" s="236"/>
      <c r="BM44" s="236"/>
      <c r="BN44" s="236"/>
      <c r="BO44" s="236"/>
      <c r="BP44" s="236"/>
      <c r="BQ44" s="236"/>
      <c r="BR44" s="236"/>
      <c r="BS44" s="237">
        <f>SUM(BH44+BE44+BB44+AY44+AV44+AS44+AP44+AM44+AJ44+AG44+AD44+AA44+X44+U44+R44+O44+L44+I44+F44+C44)</f>
        <v>16875.820000000003</v>
      </c>
      <c r="BT44" s="238">
        <f>SUM(BI44+BF44+BC44+AZ44+AW44+AT44+AQ44+AN44+AK44+AH44+AE44+AB44+Y44+V44+S44+P44+M44+J44+G44+D44)</f>
        <v>3714.3199999999997</v>
      </c>
    </row>
    <row r="45" spans="1:89" s="30" customFormat="1" x14ac:dyDescent="0.25">
      <c r="A45" s="239" t="s">
        <v>8</v>
      </c>
      <c r="B45" s="228" t="s">
        <v>113</v>
      </c>
      <c r="C45" s="253">
        <v>735.58</v>
      </c>
      <c r="D45" s="238">
        <v>170</v>
      </c>
      <c r="E45" s="228" t="s">
        <v>109</v>
      </c>
      <c r="F45" s="237">
        <v>1194.51</v>
      </c>
      <c r="G45" s="238">
        <v>200</v>
      </c>
      <c r="H45" s="238" t="s">
        <v>114</v>
      </c>
      <c r="I45" s="237">
        <v>410</v>
      </c>
      <c r="J45" s="238">
        <v>94</v>
      </c>
      <c r="K45" s="228" t="s">
        <v>115</v>
      </c>
      <c r="L45" s="237">
        <v>306.33999999999997</v>
      </c>
      <c r="M45" s="35">
        <v>70</v>
      </c>
      <c r="N45" s="238" t="s">
        <v>110</v>
      </c>
      <c r="O45" s="237">
        <v>709.17</v>
      </c>
      <c r="P45" s="240">
        <v>164</v>
      </c>
      <c r="Q45" s="238" t="s">
        <v>116</v>
      </c>
      <c r="R45" s="237">
        <v>198.77</v>
      </c>
      <c r="S45" s="238">
        <v>45</v>
      </c>
      <c r="T45" s="238" t="s">
        <v>117</v>
      </c>
      <c r="U45" s="237">
        <v>328.1</v>
      </c>
      <c r="V45" s="238">
        <v>75</v>
      </c>
      <c r="W45" s="228" t="s">
        <v>117</v>
      </c>
      <c r="X45" s="237">
        <v>3180.04</v>
      </c>
      <c r="Y45" s="238">
        <v>739</v>
      </c>
      <c r="Z45" s="238" t="s">
        <v>117</v>
      </c>
      <c r="AA45" s="237">
        <v>463.91</v>
      </c>
      <c r="AB45" s="238">
        <v>107</v>
      </c>
      <c r="AC45" s="238" t="s">
        <v>117</v>
      </c>
      <c r="AD45" s="237">
        <v>4123.6899999999996</v>
      </c>
      <c r="AE45" s="35">
        <v>958</v>
      </c>
      <c r="AF45" s="238" t="s">
        <v>117</v>
      </c>
      <c r="AG45" s="237">
        <v>27.82</v>
      </c>
      <c r="AH45" s="35">
        <v>5</v>
      </c>
      <c r="AI45" s="241" t="s">
        <v>118</v>
      </c>
      <c r="AJ45" s="237">
        <v>83.35</v>
      </c>
      <c r="AK45" s="238">
        <v>18</v>
      </c>
      <c r="AL45" s="228" t="s">
        <v>103</v>
      </c>
      <c r="AM45" s="242">
        <v>426.84</v>
      </c>
      <c r="AN45" s="238">
        <v>98</v>
      </c>
      <c r="AO45" s="35" t="s">
        <v>119</v>
      </c>
      <c r="AP45" s="35">
        <v>1207.03</v>
      </c>
      <c r="AQ45" s="238">
        <v>157.32</v>
      </c>
      <c r="AR45" s="35" t="s">
        <v>119</v>
      </c>
      <c r="AS45" s="35">
        <v>189.54</v>
      </c>
      <c r="AT45" s="35">
        <v>24</v>
      </c>
      <c r="AU45" s="238" t="s">
        <v>103</v>
      </c>
      <c r="AV45" s="242">
        <v>302</v>
      </c>
      <c r="AW45" s="238">
        <v>69</v>
      </c>
      <c r="AX45" s="238" t="s">
        <v>103</v>
      </c>
      <c r="AY45" s="237">
        <v>3271.45</v>
      </c>
      <c r="AZ45" s="238">
        <v>761</v>
      </c>
      <c r="BA45" s="241" t="s">
        <v>103</v>
      </c>
      <c r="BB45" s="243">
        <v>267.95999999999998</v>
      </c>
      <c r="BC45" s="244">
        <v>61</v>
      </c>
      <c r="BD45" s="228" t="s">
        <v>120</v>
      </c>
      <c r="BE45" s="237">
        <v>594.20000000000005</v>
      </c>
      <c r="BF45" s="238">
        <v>137</v>
      </c>
      <c r="BG45" s="238" t="s">
        <v>110</v>
      </c>
      <c r="BH45" s="237">
        <v>717.91</v>
      </c>
      <c r="BI45" s="238">
        <v>166</v>
      </c>
      <c r="BJ45" s="238"/>
      <c r="BK45" s="238"/>
      <c r="BL45" s="238"/>
      <c r="BM45" s="238"/>
      <c r="BN45" s="238"/>
      <c r="BO45" s="238"/>
      <c r="BP45" s="238"/>
      <c r="BQ45" s="238"/>
      <c r="BR45" s="238"/>
      <c r="BS45" s="237">
        <f>SUM(BH45+BE45+BB45+AY45+AV45+AS45+AP45+AM45+AJ45+AG45+AD45+AA45+X45+U45+R45+O45+L45+I45+F45+C45)</f>
        <v>18738.210000000003</v>
      </c>
      <c r="BT45" s="238">
        <f>SUM(BI45+BF45+BC45+AZ45+AW45+AT45+AQ45+AN45+AK45+AH45+AE45+AB45+Y45+V45+S45+P45+M45+J45+G45+D45)</f>
        <v>4118.32</v>
      </c>
    </row>
    <row r="46" spans="1:89" s="30" customFormat="1" x14ac:dyDescent="0.25">
      <c r="A46" s="239" t="s">
        <v>9</v>
      </c>
      <c r="B46" s="245" t="s">
        <v>144</v>
      </c>
      <c r="C46" s="253">
        <v>726.67</v>
      </c>
      <c r="D46" s="238">
        <v>169</v>
      </c>
      <c r="E46" s="238" t="s">
        <v>145</v>
      </c>
      <c r="F46" s="237">
        <v>862.49</v>
      </c>
      <c r="G46" s="238">
        <v>144</v>
      </c>
      <c r="H46" s="238" t="s">
        <v>146</v>
      </c>
      <c r="I46" s="237">
        <v>496.32</v>
      </c>
      <c r="J46" s="238">
        <v>115</v>
      </c>
      <c r="K46" s="228" t="s">
        <v>147</v>
      </c>
      <c r="L46" s="237">
        <v>236.12</v>
      </c>
      <c r="M46" s="35">
        <v>54</v>
      </c>
      <c r="N46" s="238" t="s">
        <v>148</v>
      </c>
      <c r="O46" s="237">
        <v>629.09</v>
      </c>
      <c r="P46" s="240">
        <v>146</v>
      </c>
      <c r="Q46" s="238" t="s">
        <v>149</v>
      </c>
      <c r="R46" s="237">
        <v>244.8</v>
      </c>
      <c r="S46" s="238">
        <v>56</v>
      </c>
      <c r="T46" s="238" t="s">
        <v>150</v>
      </c>
      <c r="U46" s="237">
        <v>236.12</v>
      </c>
      <c r="V46" s="238">
        <v>54</v>
      </c>
      <c r="W46" s="228" t="s">
        <v>150</v>
      </c>
      <c r="X46" s="237">
        <v>3106.93</v>
      </c>
      <c r="Y46" s="238">
        <v>727</v>
      </c>
      <c r="Z46" s="238" t="s">
        <v>150</v>
      </c>
      <c r="AA46" s="237">
        <v>513.38</v>
      </c>
      <c r="AB46" s="238">
        <v>119</v>
      </c>
      <c r="AC46" s="238" t="s">
        <v>150</v>
      </c>
      <c r="AD46" s="237">
        <v>3981.4</v>
      </c>
      <c r="AE46" s="35">
        <v>932</v>
      </c>
      <c r="AF46" s="238" t="s">
        <v>150</v>
      </c>
      <c r="AG46" s="237">
        <v>27.1</v>
      </c>
      <c r="AH46" s="35">
        <v>5</v>
      </c>
      <c r="AI46" s="241" t="s">
        <v>147</v>
      </c>
      <c r="AJ46" s="237">
        <v>125.21</v>
      </c>
      <c r="AK46" s="238">
        <v>28</v>
      </c>
      <c r="AL46" s="238" t="s">
        <v>145</v>
      </c>
      <c r="AM46" s="242">
        <v>487.8</v>
      </c>
      <c r="AN46" s="238">
        <v>113</v>
      </c>
      <c r="AO46" s="35" t="s">
        <v>151</v>
      </c>
      <c r="AP46" s="35">
        <v>1205.82</v>
      </c>
      <c r="AQ46" s="238">
        <v>157.32</v>
      </c>
      <c r="AR46" s="246" t="s">
        <v>152</v>
      </c>
      <c r="AS46" s="246">
        <v>227.39</v>
      </c>
      <c r="AT46" s="246">
        <v>29</v>
      </c>
      <c r="AU46" s="238" t="s">
        <v>145</v>
      </c>
      <c r="AV46" s="242">
        <v>377.24</v>
      </c>
      <c r="AW46" s="238">
        <v>87</v>
      </c>
      <c r="AX46" s="238" t="s">
        <v>145</v>
      </c>
      <c r="AY46" s="237">
        <v>3639.83</v>
      </c>
      <c r="AZ46" s="240">
        <v>851</v>
      </c>
      <c r="BA46" s="241" t="s">
        <v>145</v>
      </c>
      <c r="BB46" s="243">
        <v>163.92</v>
      </c>
      <c r="BC46" s="244">
        <v>37</v>
      </c>
      <c r="BD46" s="228" t="s">
        <v>153</v>
      </c>
      <c r="BE46" s="237">
        <v>655.6</v>
      </c>
      <c r="BF46" s="238">
        <v>152</v>
      </c>
      <c r="BG46" s="238" t="s">
        <v>148</v>
      </c>
      <c r="BH46" s="237">
        <v>643.26</v>
      </c>
      <c r="BI46" s="238">
        <v>149</v>
      </c>
      <c r="BJ46" s="238" t="s">
        <v>150</v>
      </c>
      <c r="BK46" s="238">
        <v>20.99</v>
      </c>
      <c r="BL46" s="238">
        <v>2</v>
      </c>
      <c r="BM46" s="238"/>
      <c r="BN46" s="238"/>
      <c r="BO46" s="238"/>
      <c r="BP46" s="238"/>
      <c r="BQ46" s="238"/>
      <c r="BR46" s="238"/>
      <c r="BS46" s="237">
        <f>SUM(BK46+BH46+BE46+BB46+AY46+AV46+AS46+AP46+AM46+AJ46+AG46+AD46+AA46+X46+U46+R46+O46+L46+I46+F46+C46)</f>
        <v>18607.48</v>
      </c>
      <c r="BT46" s="238">
        <v>4126.32</v>
      </c>
    </row>
    <row r="47" spans="1:89" s="30" customFormat="1" x14ac:dyDescent="0.25">
      <c r="A47" s="4" t="s">
        <v>164</v>
      </c>
      <c r="B47" s="238" t="s">
        <v>166</v>
      </c>
      <c r="C47" s="254">
        <v>752.27</v>
      </c>
      <c r="D47" s="247">
        <v>175</v>
      </c>
      <c r="E47" s="238" t="s">
        <v>167</v>
      </c>
      <c r="F47" s="149">
        <v>987.17</v>
      </c>
      <c r="G47" s="247">
        <v>165</v>
      </c>
      <c r="H47" s="238" t="s">
        <v>168</v>
      </c>
      <c r="I47" s="149">
        <v>398.21</v>
      </c>
      <c r="J47" s="247">
        <v>92</v>
      </c>
      <c r="K47" s="228" t="s">
        <v>169</v>
      </c>
      <c r="L47" s="103">
        <v>317.17</v>
      </c>
      <c r="M47" s="191">
        <v>73</v>
      </c>
      <c r="N47" s="238" t="s">
        <v>170</v>
      </c>
      <c r="O47" s="149">
        <v>927.16</v>
      </c>
      <c r="P47" s="248">
        <v>216</v>
      </c>
      <c r="Q47" s="238" t="s">
        <v>171</v>
      </c>
      <c r="R47" s="149">
        <v>176.4</v>
      </c>
      <c r="S47" s="247">
        <v>40</v>
      </c>
      <c r="T47" s="238" t="s">
        <v>172</v>
      </c>
      <c r="U47" s="149">
        <v>338.49</v>
      </c>
      <c r="V47" s="247">
        <v>78</v>
      </c>
      <c r="W47" s="228" t="s">
        <v>172</v>
      </c>
      <c r="X47" s="149">
        <v>2718.76</v>
      </c>
      <c r="Y47" s="247">
        <v>636</v>
      </c>
      <c r="Z47" s="228" t="s">
        <v>172</v>
      </c>
      <c r="AA47" s="149">
        <v>479.27</v>
      </c>
      <c r="AB47" s="247">
        <v>111</v>
      </c>
      <c r="AC47" s="228" t="s">
        <v>172</v>
      </c>
      <c r="AD47" s="149">
        <v>4216.0119999999997</v>
      </c>
      <c r="AE47" s="191">
        <v>987</v>
      </c>
      <c r="AF47" s="228" t="s">
        <v>172</v>
      </c>
      <c r="AG47" s="149">
        <v>44.16</v>
      </c>
      <c r="AH47" s="191">
        <v>9</v>
      </c>
      <c r="AI47" s="241" t="s">
        <v>169</v>
      </c>
      <c r="AJ47" s="149">
        <v>48.43</v>
      </c>
      <c r="AK47" s="247">
        <v>10</v>
      </c>
      <c r="AL47" s="238" t="s">
        <v>167</v>
      </c>
      <c r="AM47" s="103">
        <v>389.68</v>
      </c>
      <c r="AN47" s="247">
        <v>90</v>
      </c>
      <c r="AO47" s="35" t="s">
        <v>173</v>
      </c>
      <c r="AP47" s="191">
        <v>1513.37</v>
      </c>
      <c r="AQ47" s="191">
        <v>198</v>
      </c>
      <c r="AR47" s="246" t="s">
        <v>174</v>
      </c>
      <c r="AS47" s="191">
        <v>173.26</v>
      </c>
      <c r="AT47" s="191">
        <v>22</v>
      </c>
      <c r="AU47" s="238" t="s">
        <v>167</v>
      </c>
      <c r="AV47" s="103">
        <v>309.25</v>
      </c>
      <c r="AW47" s="247">
        <v>71</v>
      </c>
      <c r="AX47" s="238" t="s">
        <v>167</v>
      </c>
      <c r="AY47" s="149">
        <v>3151.18</v>
      </c>
      <c r="AZ47" s="247">
        <v>736</v>
      </c>
      <c r="BA47" s="241" t="s">
        <v>167</v>
      </c>
      <c r="BB47" s="103">
        <v>330.22</v>
      </c>
      <c r="BC47" s="249">
        <v>76</v>
      </c>
      <c r="BD47" s="228" t="s">
        <v>175</v>
      </c>
      <c r="BE47" s="149">
        <v>899.07</v>
      </c>
      <c r="BF47" s="247">
        <v>209</v>
      </c>
      <c r="BG47" s="238" t="s">
        <v>170</v>
      </c>
      <c r="BH47" s="103">
        <v>1188.3900000000001</v>
      </c>
      <c r="BI47" s="191">
        <v>277</v>
      </c>
      <c r="BJ47" s="228" t="s">
        <v>172</v>
      </c>
      <c r="BK47" s="191">
        <v>51.45</v>
      </c>
      <c r="BL47" s="191">
        <v>6</v>
      </c>
      <c r="BM47" s="191"/>
      <c r="BN47" s="191"/>
      <c r="BO47" s="191"/>
      <c r="BP47" s="191"/>
      <c r="BQ47" s="191"/>
      <c r="BR47" s="191"/>
      <c r="BS47" s="237">
        <v>19409.37</v>
      </c>
      <c r="BT47" s="238">
        <f>SUM(BI47+BF47+BC47+AZ47+AW47+AT47+AQ47+AN47+AK47+AH47+AE47+AB47+Y47+V47+S47+P47+M47+J47+G47+D47+BL47)</f>
        <v>4277</v>
      </c>
    </row>
    <row r="48" spans="1:89" s="30" customFormat="1" x14ac:dyDescent="0.25">
      <c r="A48" s="4" t="s">
        <v>196</v>
      </c>
      <c r="B48" s="250" t="s">
        <v>213</v>
      </c>
      <c r="C48" s="254">
        <v>716.95</v>
      </c>
      <c r="D48" s="247">
        <v>165</v>
      </c>
      <c r="E48" s="250" t="s">
        <v>214</v>
      </c>
      <c r="F48" s="149">
        <v>962.04</v>
      </c>
      <c r="G48" s="247">
        <v>161</v>
      </c>
      <c r="H48" s="250" t="s">
        <v>210</v>
      </c>
      <c r="I48" s="149">
        <v>403.22</v>
      </c>
      <c r="J48" s="247">
        <v>92</v>
      </c>
      <c r="K48" s="250" t="s">
        <v>215</v>
      </c>
      <c r="L48" s="103">
        <v>247.03</v>
      </c>
      <c r="M48" s="191">
        <v>56</v>
      </c>
      <c r="N48" s="250" t="s">
        <v>216</v>
      </c>
      <c r="O48" s="149">
        <v>1006.03</v>
      </c>
      <c r="P48" s="248">
        <v>233</v>
      </c>
      <c r="Q48" s="250" t="s">
        <v>217</v>
      </c>
      <c r="R48" s="149">
        <v>166.07</v>
      </c>
      <c r="S48" s="247">
        <v>37</v>
      </c>
      <c r="T48" s="250" t="s">
        <v>218</v>
      </c>
      <c r="U48" s="149">
        <v>311.02</v>
      </c>
      <c r="V48" s="247">
        <v>71</v>
      </c>
      <c r="W48" s="228" t="s">
        <v>218</v>
      </c>
      <c r="X48" s="149">
        <v>2784.22</v>
      </c>
      <c r="Y48" s="247">
        <v>644</v>
      </c>
      <c r="Z48" s="228" t="s">
        <v>218</v>
      </c>
      <c r="AA48" s="149">
        <v>450.32</v>
      </c>
      <c r="AB48" s="247">
        <v>103</v>
      </c>
      <c r="AC48" s="228" t="s">
        <v>218</v>
      </c>
      <c r="AD48" s="149">
        <v>4337.22</v>
      </c>
      <c r="AE48" s="191">
        <v>1006</v>
      </c>
      <c r="AF48" s="228" t="s">
        <v>218</v>
      </c>
      <c r="AG48" s="149">
        <v>95.63</v>
      </c>
      <c r="AH48" s="191">
        <v>21</v>
      </c>
      <c r="AI48" s="228" t="s">
        <v>215</v>
      </c>
      <c r="AJ48" s="149">
        <v>83.81</v>
      </c>
      <c r="AK48" s="247">
        <v>18</v>
      </c>
      <c r="AL48" s="228" t="s">
        <v>207</v>
      </c>
      <c r="AM48" s="103">
        <v>364.75</v>
      </c>
      <c r="AN48" s="247">
        <v>83</v>
      </c>
      <c r="AO48" s="35" t="s">
        <v>197</v>
      </c>
      <c r="AP48" s="191">
        <v>2406.66</v>
      </c>
      <c r="AQ48" s="191">
        <v>315</v>
      </c>
      <c r="AR48" s="35" t="s">
        <v>197</v>
      </c>
      <c r="AS48" s="191">
        <v>198.39</v>
      </c>
      <c r="AT48" s="191">
        <v>25</v>
      </c>
      <c r="AU48" s="238" t="s">
        <v>207</v>
      </c>
      <c r="AV48" s="103">
        <v>317.17</v>
      </c>
      <c r="AW48" s="247">
        <v>73</v>
      </c>
      <c r="AX48" s="238" t="s">
        <v>207</v>
      </c>
      <c r="AY48" s="149">
        <v>2949.1</v>
      </c>
      <c r="AZ48" s="247">
        <v>690</v>
      </c>
      <c r="BA48" s="241" t="s">
        <v>207</v>
      </c>
      <c r="BB48" s="103">
        <v>219.06</v>
      </c>
      <c r="BC48" s="249">
        <v>50</v>
      </c>
      <c r="BD48" s="228" t="s">
        <v>209</v>
      </c>
      <c r="BE48" s="149">
        <v>777.87</v>
      </c>
      <c r="BF48" s="247">
        <v>181</v>
      </c>
      <c r="BG48" s="238" t="s">
        <v>208</v>
      </c>
      <c r="BH48" s="103">
        <v>628.55999999999995</v>
      </c>
      <c r="BI48" s="191">
        <v>146</v>
      </c>
      <c r="BJ48" s="228" t="s">
        <v>218</v>
      </c>
      <c r="BK48" s="191">
        <v>159.61000000000001</v>
      </c>
      <c r="BL48" s="191">
        <v>16</v>
      </c>
      <c r="BM48" s="191"/>
      <c r="BN48" s="191"/>
      <c r="BO48" s="191"/>
      <c r="BP48" s="191"/>
      <c r="BQ48" s="191"/>
      <c r="BR48" s="191"/>
      <c r="BS48" s="237">
        <f>SUM(BK48+BH48+BE48+BB48+AY48+AV48+AS48+AP48+AM48+AJ48+AG48+AD48+AA48+X48+U48+R48+O48+L48+I48+F48+C48)</f>
        <v>19584.730000000003</v>
      </c>
      <c r="BT48" s="238">
        <f>SUM(BI48+BF48+BC48+AZ48+AW48+AT48+AQ48+AN48+AK48+AH48+AE48+AB48+Y48+V48+S48+P48+M48+J48+G48+D48+BL48)</f>
        <v>4186</v>
      </c>
    </row>
    <row r="49" spans="1:89" s="30" customFormat="1" x14ac:dyDescent="0.25">
      <c r="A49" s="4" t="s">
        <v>221</v>
      </c>
      <c r="B49" s="250" t="s">
        <v>235</v>
      </c>
      <c r="C49" s="254">
        <v>672.27</v>
      </c>
      <c r="D49" s="247">
        <v>155</v>
      </c>
      <c r="E49" s="250" t="s">
        <v>226</v>
      </c>
      <c r="F49" s="149">
        <v>1133.24</v>
      </c>
      <c r="G49" s="247">
        <v>188</v>
      </c>
      <c r="H49" s="250" t="s">
        <v>241</v>
      </c>
      <c r="I49" s="149">
        <v>433.11</v>
      </c>
      <c r="J49" s="247">
        <v>100</v>
      </c>
      <c r="K49" s="250" t="s">
        <v>237</v>
      </c>
      <c r="L49" s="103">
        <v>114.41</v>
      </c>
      <c r="M49" s="191">
        <v>25</v>
      </c>
      <c r="N49" s="250" t="s">
        <v>240</v>
      </c>
      <c r="O49" s="149">
        <v>840.74</v>
      </c>
      <c r="P49" s="248">
        <v>195</v>
      </c>
      <c r="Q49" s="250" t="s">
        <v>238</v>
      </c>
      <c r="R49" s="149">
        <v>203.34</v>
      </c>
      <c r="S49" s="247">
        <v>46</v>
      </c>
      <c r="T49" s="250" t="s">
        <v>239</v>
      </c>
      <c r="U49" s="149">
        <v>315.8</v>
      </c>
      <c r="V49" s="247">
        <v>72</v>
      </c>
      <c r="W49" s="228" t="s">
        <v>239</v>
      </c>
      <c r="X49" s="149">
        <v>3711.22</v>
      </c>
      <c r="Y49" s="247">
        <v>862</v>
      </c>
      <c r="Z49" s="228" t="s">
        <v>239</v>
      </c>
      <c r="AA49" s="149">
        <v>359.13</v>
      </c>
      <c r="AB49" s="247">
        <v>82</v>
      </c>
      <c r="AC49" s="228" t="s">
        <v>239</v>
      </c>
      <c r="AD49" s="149">
        <v>4873.8900000000003</v>
      </c>
      <c r="AE49" s="191">
        <v>1132</v>
      </c>
      <c r="AF49" s="228" t="s">
        <v>239</v>
      </c>
      <c r="AG49" s="149">
        <v>96.14</v>
      </c>
      <c r="AH49" s="191">
        <v>21</v>
      </c>
      <c r="AI49" s="228" t="s">
        <v>237</v>
      </c>
      <c r="AJ49" s="149">
        <v>74.87</v>
      </c>
      <c r="AK49" s="247">
        <v>16</v>
      </c>
      <c r="AL49" s="228" t="s">
        <v>235</v>
      </c>
      <c r="AM49" s="103">
        <v>426.96</v>
      </c>
      <c r="AN49" s="247">
        <v>98</v>
      </c>
      <c r="AO49" s="35" t="s">
        <v>225</v>
      </c>
      <c r="AP49" s="191">
        <v>1378.71</v>
      </c>
      <c r="AQ49" s="191">
        <v>180</v>
      </c>
      <c r="AR49" s="35" t="s">
        <v>225</v>
      </c>
      <c r="AS49" s="191">
        <v>143.69</v>
      </c>
      <c r="AT49" s="191">
        <v>18</v>
      </c>
      <c r="AU49" s="238" t="s">
        <v>235</v>
      </c>
      <c r="AV49" s="103">
        <v>277.77999999999997</v>
      </c>
      <c r="AW49" s="247">
        <v>63</v>
      </c>
      <c r="AX49" s="238" t="s">
        <v>235</v>
      </c>
      <c r="AY49" s="215">
        <v>6973.63</v>
      </c>
      <c r="AZ49" s="247">
        <v>1622</v>
      </c>
      <c r="BA49" s="238" t="s">
        <v>235</v>
      </c>
      <c r="BB49" s="103">
        <v>320.74</v>
      </c>
      <c r="BC49" s="249">
        <v>73</v>
      </c>
      <c r="BD49" s="228" t="s">
        <v>234</v>
      </c>
      <c r="BE49" s="149">
        <v>762.32</v>
      </c>
      <c r="BF49" s="247">
        <v>176</v>
      </c>
      <c r="BG49" s="228" t="s">
        <v>236</v>
      </c>
      <c r="BH49" s="103">
        <v>636.22</v>
      </c>
      <c r="BI49" s="191">
        <v>146</v>
      </c>
      <c r="BJ49" s="228" t="s">
        <v>239</v>
      </c>
      <c r="BK49" s="191">
        <v>189.64</v>
      </c>
      <c r="BL49" s="191">
        <v>24</v>
      </c>
      <c r="BM49" s="191"/>
      <c r="BN49" s="191"/>
      <c r="BO49" s="191"/>
      <c r="BP49" s="191"/>
      <c r="BQ49" s="191"/>
      <c r="BR49" s="191"/>
      <c r="BS49" s="237">
        <f>SUM(BK49+BH49+BE49+BB49+AY49+AV49+AS49+AP49+AM49+AJ49+AG49+AD49+AA49+X49+U49+R49+O49+L49+I49+F49+C49)</f>
        <v>23937.850000000006</v>
      </c>
      <c r="BT49" s="238">
        <f>SUM(BI49+BF49+BC49+AZ49+AW49+AT49+AQ49+AN49+AK49+AH49+AE49+AB49+Y49+V49+S49+P49+M49+J49+G49+D49+BL49)</f>
        <v>5294</v>
      </c>
    </row>
    <row r="50" spans="1:89" s="30" customFormat="1" x14ac:dyDescent="0.25">
      <c r="A50" s="208" t="s">
        <v>246</v>
      </c>
      <c r="B50" s="250" t="s">
        <v>257</v>
      </c>
      <c r="C50" s="254">
        <v>1277.8699999999999</v>
      </c>
      <c r="D50" s="247">
        <v>248</v>
      </c>
      <c r="E50" s="250" t="s">
        <v>252</v>
      </c>
      <c r="F50" s="149">
        <v>1271.46</v>
      </c>
      <c r="G50" s="247">
        <v>188</v>
      </c>
      <c r="H50" s="250" t="s">
        <v>262</v>
      </c>
      <c r="I50" s="149">
        <v>2823.99</v>
      </c>
      <c r="J50" s="247">
        <v>635</v>
      </c>
      <c r="K50" s="250" t="s">
        <v>260</v>
      </c>
      <c r="L50" s="103">
        <v>268.25</v>
      </c>
      <c r="M50" s="191">
        <v>50</v>
      </c>
      <c r="N50" s="250" t="s">
        <v>254</v>
      </c>
      <c r="O50" s="149">
        <v>1079.8</v>
      </c>
      <c r="P50" s="248">
        <v>214</v>
      </c>
      <c r="Q50" s="250" t="s">
        <v>269</v>
      </c>
      <c r="R50" s="149">
        <v>260.68</v>
      </c>
      <c r="S50" s="247">
        <v>50</v>
      </c>
      <c r="T50" s="250" t="s">
        <v>261</v>
      </c>
      <c r="U50" s="149">
        <v>208.31</v>
      </c>
      <c r="V50" s="247">
        <v>39</v>
      </c>
      <c r="W50" s="228" t="s">
        <v>261</v>
      </c>
      <c r="X50" s="149">
        <v>2965.8</v>
      </c>
      <c r="Y50" s="247">
        <v>572</v>
      </c>
      <c r="Z50" s="228" t="s">
        <v>261</v>
      </c>
      <c r="AA50" s="149">
        <v>507.61</v>
      </c>
      <c r="AB50" s="247">
        <v>97</v>
      </c>
      <c r="AC50" s="228" t="s">
        <v>261</v>
      </c>
      <c r="AD50" s="149">
        <v>5439.99</v>
      </c>
      <c r="AE50" s="191">
        <v>1051</v>
      </c>
      <c r="AF50" s="228" t="s">
        <v>261</v>
      </c>
      <c r="AG50" s="149">
        <v>62.95</v>
      </c>
      <c r="AH50" s="191">
        <v>11</v>
      </c>
      <c r="AI50" s="228" t="s">
        <v>260</v>
      </c>
      <c r="AJ50" s="149">
        <v>53.25</v>
      </c>
      <c r="AK50" s="247">
        <v>9</v>
      </c>
      <c r="AL50" s="228" t="s">
        <v>259</v>
      </c>
      <c r="AM50" s="103">
        <v>953.73</v>
      </c>
      <c r="AN50" s="247">
        <v>185</v>
      </c>
      <c r="AO50" s="35" t="s">
        <v>263</v>
      </c>
      <c r="AP50" s="191">
        <v>14633.01</v>
      </c>
      <c r="AQ50" s="191">
        <v>1793</v>
      </c>
      <c r="AR50" s="35" t="s">
        <v>263</v>
      </c>
      <c r="AS50" s="191">
        <v>283.7</v>
      </c>
      <c r="AT50" s="191">
        <v>34</v>
      </c>
      <c r="AU50" s="238" t="s">
        <v>257</v>
      </c>
      <c r="AV50" s="103">
        <v>413.52</v>
      </c>
      <c r="AW50" s="247">
        <v>79</v>
      </c>
      <c r="AX50" s="238" t="s">
        <v>257</v>
      </c>
      <c r="AY50" s="215">
        <v>6146.02</v>
      </c>
      <c r="AZ50" s="247">
        <v>1194</v>
      </c>
      <c r="BA50" s="238" t="s">
        <v>257</v>
      </c>
      <c r="BB50" s="103">
        <v>90.23</v>
      </c>
      <c r="BC50" s="249">
        <v>16</v>
      </c>
      <c r="BD50" s="228" t="s">
        <v>256</v>
      </c>
      <c r="BE50" s="149">
        <v>446.46</v>
      </c>
      <c r="BF50" s="247">
        <v>88</v>
      </c>
      <c r="BG50" s="228" t="s">
        <v>258</v>
      </c>
      <c r="BH50" s="103">
        <v>536.91</v>
      </c>
      <c r="BI50" s="191">
        <v>106</v>
      </c>
      <c r="BJ50" s="228" t="s">
        <v>255</v>
      </c>
      <c r="BK50" s="191">
        <v>368.6</v>
      </c>
      <c r="BL50" s="191">
        <v>44</v>
      </c>
      <c r="BM50" s="228" t="s">
        <v>266</v>
      </c>
      <c r="BN50" s="191">
        <v>200.45</v>
      </c>
      <c r="BO50" s="191">
        <v>39.659999999999997</v>
      </c>
      <c r="BP50" s="228" t="s">
        <v>266</v>
      </c>
      <c r="BQ50" s="191">
        <v>200.45</v>
      </c>
      <c r="BR50" s="191">
        <v>39.659999999999997</v>
      </c>
      <c r="BS50" s="237">
        <f>SUM(BN50+BQ50+BK50+BH50+BE50+BB50+AY50+AV50+AS50+AP50+AM50+AJ50+AG50+AD50+AA50+X50+U50+R50+O50+L50+I50+F50+C50)</f>
        <v>40493.040000000008</v>
      </c>
      <c r="BT50" s="237">
        <f>SUM(BO50+BR50+BL50+BI50+BF50+BC50+AZ50+AW50+AT50+AQ50+AN50+AK50+AH50+AE50+AB50+Y50+V50+S50+P50+M50+J50+G50+D50)</f>
        <v>6782.32</v>
      </c>
    </row>
    <row r="51" spans="1:89" s="1" customFormat="1" hidden="1" x14ac:dyDescent="0.25">
      <c r="A51" s="208" t="s">
        <v>247</v>
      </c>
      <c r="B51" s="154"/>
      <c r="C51" s="255"/>
      <c r="D51" s="95"/>
      <c r="E51" s="154"/>
      <c r="F51" s="210"/>
      <c r="G51" s="95"/>
      <c r="H51" s="154"/>
      <c r="I51" s="187"/>
      <c r="J51" s="95"/>
      <c r="K51" s="154"/>
      <c r="L51" s="185"/>
      <c r="M51" s="96"/>
      <c r="N51" s="154"/>
      <c r="O51" s="187"/>
      <c r="P51" s="97"/>
      <c r="Q51" s="154"/>
      <c r="R51" s="187"/>
      <c r="S51" s="95"/>
      <c r="T51" s="154"/>
      <c r="U51" s="187"/>
      <c r="V51" s="95"/>
      <c r="W51" s="14"/>
      <c r="X51" s="187"/>
      <c r="Y51" s="95"/>
      <c r="Z51" s="14"/>
      <c r="AA51" s="187"/>
      <c r="AB51" s="95"/>
      <c r="AC51" s="14"/>
      <c r="AD51" s="187"/>
      <c r="AE51" s="96"/>
      <c r="AF51" s="14"/>
      <c r="AG51" s="187"/>
      <c r="AH51" s="96"/>
      <c r="AI51" s="14"/>
      <c r="AJ51" s="187"/>
      <c r="AK51" s="95"/>
      <c r="AL51" s="14"/>
      <c r="AM51" s="185"/>
      <c r="AN51" s="95"/>
      <c r="AO51" s="32"/>
      <c r="AP51" s="96"/>
      <c r="AQ51" s="96"/>
      <c r="AR51" s="32"/>
      <c r="AS51" s="96"/>
      <c r="AT51" s="96"/>
      <c r="AU51" s="15"/>
      <c r="AV51" s="185"/>
      <c r="AW51" s="95"/>
      <c r="AX51" s="15"/>
      <c r="AY51" s="187"/>
      <c r="AZ51" s="95"/>
      <c r="BA51" s="15"/>
      <c r="BB51" s="185"/>
      <c r="BC51" s="151"/>
      <c r="BD51" s="14"/>
      <c r="BE51" s="187"/>
      <c r="BF51" s="95"/>
      <c r="BG51" s="14"/>
      <c r="BH51" s="185"/>
      <c r="BI51" s="96"/>
      <c r="BJ51" s="14"/>
      <c r="BK51" s="96"/>
      <c r="BL51" s="191"/>
      <c r="BM51" s="191"/>
      <c r="BN51" s="191"/>
      <c r="BO51" s="191"/>
      <c r="BP51" s="191"/>
      <c r="BQ51" s="191"/>
      <c r="BR51" s="191"/>
      <c r="BS51" s="211"/>
      <c r="BT51" s="25"/>
    </row>
    <row r="52" spans="1:89" s="1" customFormat="1" hidden="1" x14ac:dyDescent="0.25">
      <c r="A52" s="208" t="s">
        <v>248</v>
      </c>
      <c r="B52" s="154"/>
      <c r="C52" s="255"/>
      <c r="D52" s="95"/>
      <c r="E52" s="154"/>
      <c r="F52" s="210"/>
      <c r="G52" s="95"/>
      <c r="H52" s="154"/>
      <c r="I52" s="187"/>
      <c r="J52" s="95"/>
      <c r="K52" s="154"/>
      <c r="L52" s="185"/>
      <c r="M52" s="96"/>
      <c r="N52" s="154"/>
      <c r="O52" s="187"/>
      <c r="P52" s="97"/>
      <c r="Q52" s="154"/>
      <c r="R52" s="187"/>
      <c r="S52" s="95"/>
      <c r="T52" s="154"/>
      <c r="U52" s="187"/>
      <c r="V52" s="95"/>
      <c r="W52" s="14"/>
      <c r="X52" s="187"/>
      <c r="Y52" s="95"/>
      <c r="Z52" s="14"/>
      <c r="AA52" s="187"/>
      <c r="AB52" s="95"/>
      <c r="AC52" s="14"/>
      <c r="AD52" s="187"/>
      <c r="AE52" s="96"/>
      <c r="AF52" s="14"/>
      <c r="AG52" s="187"/>
      <c r="AH52" s="96"/>
      <c r="AI52" s="14"/>
      <c r="AJ52" s="187"/>
      <c r="AK52" s="95"/>
      <c r="AL52" s="14"/>
      <c r="AM52" s="185"/>
      <c r="AN52" s="95"/>
      <c r="AO52" s="32"/>
      <c r="AP52" s="96"/>
      <c r="AQ52" s="96"/>
      <c r="AR52" s="32"/>
      <c r="AS52" s="96"/>
      <c r="AT52" s="96"/>
      <c r="AU52" s="15"/>
      <c r="AV52" s="185"/>
      <c r="AW52" s="95"/>
      <c r="AX52" s="15"/>
      <c r="AY52" s="187"/>
      <c r="AZ52" s="95"/>
      <c r="BA52" s="15"/>
      <c r="BB52" s="185"/>
      <c r="BC52" s="151"/>
      <c r="BD52" s="14"/>
      <c r="BE52" s="187"/>
      <c r="BF52" s="95"/>
      <c r="BG52" s="14"/>
      <c r="BH52" s="185"/>
      <c r="BI52" s="96"/>
      <c r="BJ52" s="14"/>
      <c r="BK52" s="96"/>
      <c r="BL52" s="191"/>
      <c r="BM52" s="191"/>
      <c r="BN52" s="191"/>
      <c r="BO52" s="191"/>
      <c r="BP52" s="191"/>
      <c r="BQ52" s="191"/>
      <c r="BR52" s="191"/>
      <c r="BS52" s="211"/>
      <c r="BT52" s="25"/>
    </row>
    <row r="53" spans="1:89" s="1" customFormat="1" hidden="1" x14ac:dyDescent="0.25">
      <c r="A53" s="208" t="s">
        <v>249</v>
      </c>
      <c r="B53" s="154"/>
      <c r="C53" s="255"/>
      <c r="D53" s="95"/>
      <c r="E53" s="154"/>
      <c r="F53" s="210"/>
      <c r="G53" s="95"/>
      <c r="H53" s="154"/>
      <c r="I53" s="187"/>
      <c r="J53" s="95"/>
      <c r="K53" s="154"/>
      <c r="L53" s="185"/>
      <c r="M53" s="96"/>
      <c r="N53" s="154"/>
      <c r="O53" s="187"/>
      <c r="P53" s="97"/>
      <c r="Q53" s="154"/>
      <c r="R53" s="187"/>
      <c r="S53" s="95"/>
      <c r="T53" s="154"/>
      <c r="U53" s="187"/>
      <c r="V53" s="95"/>
      <c r="W53" s="14"/>
      <c r="X53" s="187"/>
      <c r="Y53" s="95"/>
      <c r="Z53" s="14"/>
      <c r="AA53" s="187"/>
      <c r="AB53" s="95"/>
      <c r="AC53" s="14"/>
      <c r="AD53" s="187"/>
      <c r="AE53" s="96"/>
      <c r="AF53" s="14"/>
      <c r="AG53" s="187"/>
      <c r="AH53" s="96"/>
      <c r="AI53" s="14"/>
      <c r="AJ53" s="187"/>
      <c r="AK53" s="95"/>
      <c r="AL53" s="14"/>
      <c r="AM53" s="185"/>
      <c r="AN53" s="95"/>
      <c r="AO53" s="32"/>
      <c r="AP53" s="96"/>
      <c r="AQ53" s="96"/>
      <c r="AR53" s="32"/>
      <c r="AS53" s="96"/>
      <c r="AT53" s="96"/>
      <c r="AU53" s="15"/>
      <c r="AV53" s="185"/>
      <c r="AW53" s="95"/>
      <c r="AX53" s="15"/>
      <c r="AY53" s="187"/>
      <c r="AZ53" s="95"/>
      <c r="BA53" s="15"/>
      <c r="BB53" s="185"/>
      <c r="BC53" s="151"/>
      <c r="BD53" s="14"/>
      <c r="BE53" s="187"/>
      <c r="BF53" s="95"/>
      <c r="BG53" s="14"/>
      <c r="BH53" s="185"/>
      <c r="BI53" s="96"/>
      <c r="BJ53" s="14"/>
      <c r="BK53" s="96"/>
      <c r="BL53" s="191"/>
      <c r="BM53" s="191"/>
      <c r="BN53" s="191"/>
      <c r="BO53" s="191"/>
      <c r="BP53" s="191"/>
      <c r="BQ53" s="191"/>
      <c r="BR53" s="191"/>
      <c r="BS53" s="211"/>
      <c r="BT53" s="25"/>
    </row>
    <row r="54" spans="1:89" s="1" customFormat="1" hidden="1" x14ac:dyDescent="0.25">
      <c r="A54" s="208" t="s">
        <v>250</v>
      </c>
      <c r="B54" s="154"/>
      <c r="C54" s="255"/>
      <c r="D54" s="95"/>
      <c r="E54" s="154"/>
      <c r="F54" s="210"/>
      <c r="G54" s="95"/>
      <c r="H54" s="154"/>
      <c r="I54" s="187"/>
      <c r="J54" s="95"/>
      <c r="K54" s="154"/>
      <c r="L54" s="185"/>
      <c r="M54" s="96"/>
      <c r="N54" s="154"/>
      <c r="O54" s="187"/>
      <c r="P54" s="97"/>
      <c r="Q54" s="154"/>
      <c r="R54" s="187"/>
      <c r="S54" s="95"/>
      <c r="T54" s="154"/>
      <c r="U54" s="187"/>
      <c r="V54" s="95"/>
      <c r="W54" s="14"/>
      <c r="X54" s="187"/>
      <c r="Y54" s="95"/>
      <c r="Z54" s="14"/>
      <c r="AA54" s="187"/>
      <c r="AB54" s="95"/>
      <c r="AC54" s="14"/>
      <c r="AD54" s="187"/>
      <c r="AE54" s="96"/>
      <c r="AF54" s="14"/>
      <c r="AG54" s="187"/>
      <c r="AH54" s="96"/>
      <c r="AI54" s="14"/>
      <c r="AJ54" s="187"/>
      <c r="AK54" s="95"/>
      <c r="AL54" s="14"/>
      <c r="AM54" s="185"/>
      <c r="AN54" s="95"/>
      <c r="AO54" s="32"/>
      <c r="AP54" s="96"/>
      <c r="AQ54" s="96"/>
      <c r="AR54" s="32"/>
      <c r="AS54" s="96"/>
      <c r="AT54" s="96"/>
      <c r="AU54" s="15"/>
      <c r="AV54" s="185"/>
      <c r="AW54" s="95"/>
      <c r="AX54" s="15"/>
      <c r="AY54" s="187"/>
      <c r="AZ54" s="95"/>
      <c r="BA54" s="15"/>
      <c r="BB54" s="185"/>
      <c r="BC54" s="151"/>
      <c r="BD54" s="14"/>
      <c r="BE54" s="187"/>
      <c r="BF54" s="95"/>
      <c r="BG54" s="14"/>
      <c r="BH54" s="185"/>
      <c r="BI54" s="96"/>
      <c r="BJ54" s="14"/>
      <c r="BK54" s="96"/>
      <c r="BL54" s="191"/>
      <c r="BM54" s="191"/>
      <c r="BN54" s="191"/>
      <c r="BO54" s="191"/>
      <c r="BP54" s="191"/>
      <c r="BQ54" s="191"/>
      <c r="BR54" s="191"/>
      <c r="BS54" s="211"/>
      <c r="BT54" s="25"/>
    </row>
    <row r="55" spans="1:89" s="1" customFormat="1" hidden="1" x14ac:dyDescent="0.25">
      <c r="A55" s="208" t="s">
        <v>251</v>
      </c>
      <c r="B55" s="154"/>
      <c r="C55" s="255"/>
      <c r="D55" s="95"/>
      <c r="E55" s="154"/>
      <c r="F55" s="210"/>
      <c r="G55" s="95"/>
      <c r="H55" s="154"/>
      <c r="I55" s="187"/>
      <c r="J55" s="95"/>
      <c r="K55" s="154"/>
      <c r="L55" s="185"/>
      <c r="M55" s="96"/>
      <c r="N55" s="154"/>
      <c r="O55" s="187"/>
      <c r="P55" s="97"/>
      <c r="Q55" s="154"/>
      <c r="R55" s="187"/>
      <c r="S55" s="95"/>
      <c r="T55" s="154"/>
      <c r="U55" s="187"/>
      <c r="V55" s="95"/>
      <c r="W55" s="14"/>
      <c r="X55" s="187"/>
      <c r="Y55" s="95"/>
      <c r="Z55" s="14"/>
      <c r="AA55" s="187"/>
      <c r="AB55" s="95"/>
      <c r="AC55" s="14"/>
      <c r="AD55" s="187"/>
      <c r="AE55" s="96"/>
      <c r="AF55" s="14"/>
      <c r="AG55" s="187"/>
      <c r="AH55" s="96"/>
      <c r="AI55" s="14"/>
      <c r="AJ55" s="187"/>
      <c r="AK55" s="95"/>
      <c r="AL55" s="14"/>
      <c r="AM55" s="185"/>
      <c r="AN55" s="95"/>
      <c r="AO55" s="32"/>
      <c r="AP55" s="96"/>
      <c r="AQ55" s="96"/>
      <c r="AR55" s="32"/>
      <c r="AS55" s="96"/>
      <c r="AT55" s="96"/>
      <c r="AU55" s="15"/>
      <c r="AV55" s="185"/>
      <c r="AW55" s="95"/>
      <c r="AX55" s="15"/>
      <c r="AY55" s="187"/>
      <c r="AZ55" s="95"/>
      <c r="BA55" s="15"/>
      <c r="BB55" s="185"/>
      <c r="BC55" s="151"/>
      <c r="BD55" s="14"/>
      <c r="BE55" s="187"/>
      <c r="BF55" s="95"/>
      <c r="BG55" s="14"/>
      <c r="BH55" s="185"/>
      <c r="BI55" s="96"/>
      <c r="BJ55" s="14"/>
      <c r="BK55" s="96"/>
      <c r="BL55" s="191"/>
      <c r="BM55" s="191"/>
      <c r="BN55" s="191"/>
      <c r="BO55" s="191"/>
      <c r="BP55" s="191"/>
      <c r="BQ55" s="191"/>
      <c r="BR55" s="191"/>
      <c r="BS55" s="211"/>
      <c r="BT55" s="25"/>
    </row>
    <row r="56" spans="1:89" ht="15.75" thickBot="1" x14ac:dyDescent="0.3">
      <c r="A56" s="27" t="s">
        <v>31</v>
      </c>
      <c r="B56" s="19"/>
      <c r="C56" s="256">
        <f>SUM(C44:C55)</f>
        <v>5604.0199999999995</v>
      </c>
      <c r="D56" s="16"/>
      <c r="E56" s="19"/>
      <c r="F56" s="209">
        <f>SUM(F44:F55)</f>
        <v>7452.1799999999994</v>
      </c>
      <c r="G56" s="16"/>
      <c r="H56" s="19"/>
      <c r="I56" s="209">
        <f>SUM(I44:I55)</f>
        <v>5370.4699999999993</v>
      </c>
      <c r="J56" s="16"/>
      <c r="K56" s="19"/>
      <c r="L56" s="209">
        <f>SUM(L44:L55)</f>
        <v>1709.79</v>
      </c>
      <c r="M56" s="7"/>
      <c r="N56" s="19"/>
      <c r="O56" s="209">
        <f>SUM(O44:O55)</f>
        <v>5851.92</v>
      </c>
      <c r="P56" s="17"/>
      <c r="Q56" s="19"/>
      <c r="R56" s="209">
        <f>SUM(R44:R55)</f>
        <v>1440.07</v>
      </c>
      <c r="S56" s="16"/>
      <c r="T56" s="19"/>
      <c r="U56" s="209">
        <f>SUM(U44:U55)</f>
        <v>1988.7899999999997</v>
      </c>
      <c r="V56" s="16"/>
      <c r="W56" s="19"/>
      <c r="X56" s="209">
        <f>SUM(X44:X55)</f>
        <v>21202.79</v>
      </c>
      <c r="Y56" s="16"/>
      <c r="Z56" s="19"/>
      <c r="AA56" s="209">
        <f>SUM(AA44:AA55)</f>
        <v>3035.3300000000004</v>
      </c>
      <c r="AB56" s="16"/>
      <c r="AC56" s="19"/>
      <c r="AD56" s="209">
        <f>SUM(AD44:AD55)</f>
        <v>31269.262000000002</v>
      </c>
      <c r="AE56" s="7"/>
      <c r="AF56" s="19"/>
      <c r="AG56" s="209">
        <f>SUM(AG44:AG55)</f>
        <v>397.96</v>
      </c>
      <c r="AH56" s="7"/>
      <c r="AI56" s="26"/>
      <c r="AJ56" s="209">
        <f>SUM(AJ44:AJ55)</f>
        <v>581.32999999999993</v>
      </c>
      <c r="AK56" s="16"/>
      <c r="AL56" s="19"/>
      <c r="AM56" s="209">
        <f>SUM(AM44:AM55)</f>
        <v>3439.44</v>
      </c>
      <c r="AN56" s="16"/>
      <c r="AO56" s="7"/>
      <c r="AP56" s="209">
        <f>SUM(AP44:AP55)</f>
        <v>23559.58</v>
      </c>
      <c r="AQ56" s="7"/>
      <c r="AR56" s="7"/>
      <c r="AS56" s="209">
        <f>SUM(AS44:AS55)</f>
        <v>1374.48</v>
      </c>
      <c r="AT56" s="7"/>
      <c r="AU56" s="19"/>
      <c r="AV56" s="209">
        <f>SUM(AV44:AV55)</f>
        <v>2216.02</v>
      </c>
      <c r="AW56" s="16"/>
      <c r="AX56" s="19"/>
      <c r="AY56" s="209">
        <f>SUM(AY44:AY55)</f>
        <v>28606.81</v>
      </c>
      <c r="AZ56" s="16"/>
      <c r="BA56" s="19"/>
      <c r="BB56" s="209">
        <f>SUM(BB44:BB55)</f>
        <v>1636.78</v>
      </c>
      <c r="BC56" s="18"/>
      <c r="BD56" s="19"/>
      <c r="BE56" s="209">
        <f>SUM(BE44:BE55)</f>
        <v>4851.96</v>
      </c>
      <c r="BF56" s="16"/>
      <c r="BG56" s="19"/>
      <c r="BH56" s="209">
        <f>SUM(BH44:BH55)</f>
        <v>4866.33</v>
      </c>
      <c r="BI56" s="7"/>
      <c r="BJ56" s="7"/>
      <c r="BK56" s="209">
        <f>SUM(BK44:BK55)</f>
        <v>790.29</v>
      </c>
      <c r="BL56" s="7"/>
      <c r="BM56" s="7"/>
      <c r="BN56" s="7"/>
      <c r="BO56" s="7"/>
      <c r="BP56" s="7"/>
      <c r="BQ56" s="7"/>
      <c r="BR56" s="7"/>
      <c r="BS56" s="212">
        <f>SUM(C56:BR56)</f>
        <v>157245.60200000001</v>
      </c>
      <c r="BT56" s="21" t="s">
        <v>32</v>
      </c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</row>
    <row r="57" spans="1:89" ht="15.75" thickBot="1" x14ac:dyDescent="0.3">
      <c r="A57" s="27" t="s">
        <v>80</v>
      </c>
      <c r="B57" s="1"/>
      <c r="C57" s="1"/>
      <c r="D57" s="22">
        <f>SUM(D44:D56)</f>
        <v>1250</v>
      </c>
      <c r="E57" s="1"/>
      <c r="F57" s="1"/>
      <c r="G57" s="22">
        <f>SUM(G44:G56)</f>
        <v>1220</v>
      </c>
      <c r="H57" s="1"/>
      <c r="I57" s="1"/>
      <c r="J57" s="22">
        <f>SUM(J44:J56)</f>
        <v>1221</v>
      </c>
      <c r="K57" s="1"/>
      <c r="L57" s="1"/>
      <c r="M57" s="20">
        <f>SUM(M44:M56)</f>
        <v>378</v>
      </c>
      <c r="N57" s="1"/>
      <c r="O57" s="1"/>
      <c r="P57" s="28">
        <f>SUM(P44:P56)</f>
        <v>1320</v>
      </c>
      <c r="Q57" s="1"/>
      <c r="R57" s="1"/>
      <c r="S57" s="20">
        <f>SUM(S44:S56)</f>
        <v>317</v>
      </c>
      <c r="T57" s="1"/>
      <c r="U57" s="1"/>
      <c r="V57" s="20">
        <f>SUM(V44:V56)</f>
        <v>446</v>
      </c>
      <c r="W57" s="21"/>
      <c r="X57" s="21"/>
      <c r="Y57" s="20">
        <f>SUM(Y44:Y56)</f>
        <v>4820</v>
      </c>
      <c r="Z57" s="1"/>
      <c r="AA57" s="1"/>
      <c r="AB57" s="20">
        <f>SUM(AB44:AB56)</f>
        <v>679</v>
      </c>
      <c r="AC57" s="1"/>
      <c r="AD57" s="1"/>
      <c r="AE57" s="20">
        <f>SUM(AE44:AE56)</f>
        <v>7072</v>
      </c>
      <c r="AF57" s="1"/>
      <c r="AG57" s="1"/>
      <c r="AH57" s="20">
        <f>SUM(AH44:AH56)</f>
        <v>81</v>
      </c>
      <c r="AI57" s="1"/>
      <c r="AJ57" s="1"/>
      <c r="AK57" s="20">
        <f>SUM(AK44:AK56)</f>
        <v>124</v>
      </c>
      <c r="AL57" s="1"/>
      <c r="AM57" s="1"/>
      <c r="AN57" s="20">
        <f>SUM(AN44:AN56)</f>
        <v>757</v>
      </c>
      <c r="AO57" s="19"/>
      <c r="AP57" s="19"/>
      <c r="AQ57" s="20">
        <f>SUM(AQ44:AQ56)</f>
        <v>2957.96</v>
      </c>
      <c r="AR57" s="19"/>
      <c r="AS57" s="19"/>
      <c r="AT57" s="20">
        <f>SUM(AT44:AT56)</f>
        <v>172</v>
      </c>
      <c r="AU57" s="1"/>
      <c r="AV57" s="1"/>
      <c r="AW57" s="20">
        <f>SUM(AW44:AW56)</f>
        <v>492</v>
      </c>
      <c r="AX57" s="16"/>
      <c r="AY57" s="150"/>
      <c r="AZ57" s="20">
        <f>SUM(AZ44:AZ56)</f>
        <v>6433</v>
      </c>
      <c r="BA57" s="1"/>
      <c r="BB57" s="1"/>
      <c r="BC57" s="23">
        <f>SUM(BC44:BC56)</f>
        <v>369</v>
      </c>
      <c r="BD57" s="16"/>
      <c r="BE57" s="16"/>
      <c r="BF57" s="20">
        <f>SUM(BF44:BF56)</f>
        <v>1109</v>
      </c>
      <c r="BG57" s="1"/>
      <c r="BH57" s="1"/>
      <c r="BI57" s="20">
        <f>SUM(BI44:BI56)</f>
        <v>1109</v>
      </c>
      <c r="BJ57" s="19"/>
      <c r="BL57" s="20">
        <f>SUM(BL44:BL56)</f>
        <v>92</v>
      </c>
      <c r="BM57" s="20"/>
      <c r="BN57" s="20"/>
      <c r="BO57" s="20"/>
      <c r="BP57" s="20"/>
      <c r="BQ57" s="20"/>
      <c r="BR57" s="20"/>
      <c r="BS57" s="29">
        <f>SUM(B57:BR57)</f>
        <v>32418.959999999999</v>
      </c>
      <c r="BT57" s="21" t="s">
        <v>33</v>
      </c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</row>
    <row r="58" spans="1:8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21"/>
      <c r="X58" s="21"/>
      <c r="Y58" s="2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  <c r="CI58" s="1"/>
      <c r="CJ58" s="1"/>
      <c r="CK58" s="1"/>
    </row>
    <row r="59" spans="1:8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S59" s="1"/>
      <c r="BT59" s="1"/>
      <c r="BU59" s="1"/>
      <c r="BV59" s="1"/>
      <c r="BW59" s="1"/>
      <c r="BX59" s="1"/>
      <c r="BY59" s="1"/>
      <c r="BZ59" s="1"/>
      <c r="CA59" s="1"/>
      <c r="CB59" s="1"/>
      <c r="CC59" s="1"/>
      <c r="CD59" s="1"/>
      <c r="CE59" s="1"/>
      <c r="CF59" s="1"/>
      <c r="CG59" s="1"/>
      <c r="CH59" s="1"/>
      <c r="CI59" s="1"/>
      <c r="CJ59" s="1"/>
      <c r="CK59" s="1"/>
    </row>
    <row r="60" spans="1:8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</row>
    <row r="61" spans="1:8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</row>
    <row r="62" spans="1:8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</row>
    <row r="63" spans="1:8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</row>
    <row r="64" spans="1:8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</row>
    <row r="65" spans="1:8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S65" s="1" t="s">
        <v>86</v>
      </c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</row>
    <row r="66" spans="1:89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S66" s="1"/>
      <c r="BT66" s="1"/>
      <c r="BU66" s="1"/>
      <c r="BV66" s="1"/>
      <c r="BW66" s="1"/>
      <c r="BX66" s="1"/>
      <c r="BY66" s="1"/>
      <c r="BZ66" s="1"/>
      <c r="CA66" s="1"/>
      <c r="CB66" s="1"/>
      <c r="CC66" s="1"/>
      <c r="CD66" s="1"/>
      <c r="CE66" s="1"/>
      <c r="CF66" s="1"/>
      <c r="CG66" s="1"/>
      <c r="CH66" s="1"/>
      <c r="CI66" s="1"/>
      <c r="CJ66" s="1"/>
      <c r="CK66" s="1"/>
    </row>
    <row r="67" spans="1:89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S67" s="1"/>
      <c r="BT67" s="1"/>
      <c r="BU67" s="1"/>
      <c r="BV67" s="1"/>
      <c r="BW67" s="1"/>
      <c r="BX67" s="1"/>
      <c r="BY67" s="1"/>
      <c r="BZ67" s="1"/>
      <c r="CA67" s="1"/>
      <c r="CB67" s="1"/>
      <c r="CC67" s="1"/>
      <c r="CD67" s="1"/>
      <c r="CE67" s="1"/>
      <c r="CF67" s="1"/>
      <c r="CG67" s="1"/>
      <c r="CH67" s="1"/>
      <c r="CI67" s="1"/>
      <c r="CJ67" s="1"/>
      <c r="CK67" s="1"/>
    </row>
    <row r="68" spans="1:89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S68" s="1"/>
      <c r="BT68" s="1"/>
      <c r="BU68" s="1"/>
      <c r="BV68" s="1"/>
      <c r="BW68" s="1"/>
      <c r="BX68" s="1"/>
      <c r="BY68" s="1"/>
      <c r="BZ68" s="1"/>
      <c r="CA68" s="1"/>
      <c r="CB68" s="1"/>
      <c r="CC68" s="1"/>
      <c r="CD68" s="1"/>
      <c r="CE68" s="1"/>
      <c r="CF68" s="1"/>
      <c r="CG68" s="1"/>
      <c r="CH68" s="1"/>
      <c r="CI68" s="1"/>
      <c r="CJ68" s="1"/>
      <c r="CK68" s="1"/>
    </row>
    <row r="69" spans="1:89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S69" s="1"/>
      <c r="BT69" s="1"/>
      <c r="BU69" s="1"/>
      <c r="BV69" s="1"/>
      <c r="BW69" s="1"/>
      <c r="BX69" s="1"/>
      <c r="BY69" s="1"/>
      <c r="BZ69" s="1"/>
      <c r="CA69" s="1"/>
      <c r="CB69" s="1"/>
      <c r="CC69" s="1"/>
      <c r="CD69" s="1"/>
      <c r="CE69" s="1"/>
      <c r="CF69" s="1"/>
      <c r="CG69" s="1"/>
      <c r="CH69" s="1"/>
      <c r="CI69" s="1"/>
      <c r="CJ69" s="1"/>
      <c r="CK69" s="1"/>
    </row>
    <row r="70" spans="1:89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S70" s="1"/>
      <c r="BT70" s="1"/>
      <c r="BU70" s="1"/>
      <c r="BV70" s="1"/>
      <c r="BW70" s="1"/>
      <c r="BX70" s="1"/>
      <c r="BY70" s="1"/>
      <c r="BZ70" s="1"/>
      <c r="CA70" s="1"/>
      <c r="CB70" s="1"/>
      <c r="CC70" s="1"/>
      <c r="CD70" s="1"/>
      <c r="CE70" s="1"/>
      <c r="CF70" s="1"/>
      <c r="CG70" s="1"/>
      <c r="CH70" s="1"/>
      <c r="CI70" s="1"/>
      <c r="CJ70" s="1"/>
      <c r="CK70" s="1"/>
    </row>
    <row r="71" spans="1:89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S71" s="1"/>
      <c r="BT71" s="1"/>
      <c r="BU71" s="1"/>
      <c r="BV71" s="1"/>
      <c r="BW71" s="1"/>
      <c r="BX71" s="1"/>
      <c r="BY71" s="1"/>
      <c r="BZ71" s="1"/>
      <c r="CA71" s="1"/>
      <c r="CB71" s="1"/>
      <c r="CC71" s="1"/>
      <c r="CD71" s="1"/>
      <c r="CE71" s="1"/>
      <c r="CF71" s="1"/>
      <c r="CG71" s="1"/>
      <c r="CH71" s="1"/>
      <c r="CI71" s="1"/>
      <c r="CJ71" s="1"/>
      <c r="CK71" s="1"/>
    </row>
    <row r="72" spans="1:89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S72" s="7"/>
      <c r="BT72" s="1"/>
      <c r="BU72" s="1"/>
      <c r="BV72" s="1"/>
      <c r="BW72" s="1"/>
      <c r="BX72" s="1"/>
      <c r="BY72" s="1"/>
      <c r="BZ72" s="1"/>
      <c r="CA72" s="1"/>
      <c r="CB72" s="1"/>
      <c r="CC72" s="1"/>
      <c r="CD72" s="1"/>
      <c r="CE72" s="1"/>
      <c r="CF72" s="1"/>
      <c r="CG72" s="1"/>
      <c r="CH72" s="1"/>
      <c r="CI72" s="1"/>
      <c r="CJ72" s="1"/>
      <c r="CK72" s="1"/>
    </row>
    <row r="73" spans="1:89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S73" s="7"/>
      <c r="BT73" s="1"/>
      <c r="BU73" s="1"/>
      <c r="BV73" s="1"/>
      <c r="BW73" s="1"/>
      <c r="BX73" s="1"/>
      <c r="BY73" s="1"/>
      <c r="BZ73" s="1"/>
      <c r="CA73" s="1"/>
      <c r="CB73" s="1"/>
      <c r="CC73" s="1"/>
      <c r="CD73" s="1"/>
      <c r="CE73" s="1"/>
      <c r="CF73" s="1"/>
      <c r="CG73" s="1"/>
      <c r="CH73" s="1"/>
      <c r="CI73" s="1"/>
      <c r="CJ73" s="1"/>
      <c r="CK73" s="1"/>
    </row>
    <row r="74" spans="1:89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S74" s="7"/>
      <c r="BT74" s="1"/>
      <c r="BU74" s="1"/>
      <c r="BV74" s="1"/>
      <c r="BW74" s="1"/>
      <c r="BX74" s="1"/>
      <c r="BY74" s="1"/>
      <c r="BZ74" s="1"/>
      <c r="CA74" s="1"/>
      <c r="CB74" s="1"/>
      <c r="CC74" s="1"/>
      <c r="CD74" s="1"/>
      <c r="CE74" s="1"/>
      <c r="CF74" s="1"/>
      <c r="CG74" s="1"/>
      <c r="CH74" s="1"/>
      <c r="CI74" s="1"/>
      <c r="CJ74" s="1"/>
      <c r="CK74" s="1"/>
    </row>
    <row r="75" spans="1:89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S75" s="7"/>
      <c r="BT75" s="1"/>
      <c r="BU75" s="1"/>
      <c r="BV75" s="1"/>
      <c r="BW75" s="1"/>
      <c r="BX75" s="1"/>
      <c r="BY75" s="1"/>
      <c r="BZ75" s="1"/>
      <c r="CA75" s="1"/>
      <c r="CB75" s="1"/>
      <c r="CC75" s="1"/>
      <c r="CD75" s="1"/>
      <c r="CE75" s="1"/>
      <c r="CF75" s="1"/>
      <c r="CG75" s="1"/>
      <c r="CH75" s="1"/>
      <c r="CI75" s="1"/>
      <c r="CJ75" s="1"/>
      <c r="CK75" s="1"/>
    </row>
    <row r="76" spans="1:89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S76" s="7"/>
      <c r="BT76" s="1"/>
      <c r="BU76" s="1"/>
      <c r="BV76" s="1"/>
      <c r="BW76" s="1"/>
      <c r="BX76" s="1"/>
      <c r="BY76" s="1"/>
      <c r="BZ76" s="1"/>
      <c r="CA76" s="1"/>
      <c r="CB76" s="1"/>
      <c r="CC76" s="1"/>
      <c r="CD76" s="1"/>
      <c r="CE76" s="1"/>
      <c r="CF76" s="1"/>
      <c r="CG76" s="1"/>
      <c r="CH76" s="1"/>
      <c r="CI76" s="1"/>
      <c r="CJ76" s="1"/>
      <c r="CK76" s="1"/>
    </row>
    <row r="77" spans="1:89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S77" s="7"/>
      <c r="BT77" s="1"/>
      <c r="BU77" s="1"/>
      <c r="BV77" s="1"/>
      <c r="BW77" s="1"/>
      <c r="BX77" s="1"/>
      <c r="BY77" s="1"/>
      <c r="BZ77" s="1"/>
      <c r="CA77" s="1"/>
      <c r="CB77" s="1"/>
      <c r="CC77" s="1"/>
      <c r="CD77" s="1"/>
      <c r="CE77" s="1"/>
      <c r="CF77" s="1"/>
      <c r="CG77" s="1"/>
      <c r="CH77" s="1"/>
      <c r="CI77" s="1"/>
      <c r="CJ77" s="1"/>
      <c r="CK77" s="1"/>
    </row>
    <row r="78" spans="1:89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S78" s="7"/>
      <c r="BT78" s="1"/>
      <c r="BU78" s="1"/>
      <c r="BV78" s="1"/>
      <c r="BW78" s="1"/>
      <c r="BX78" s="1"/>
      <c r="BY78" s="1"/>
      <c r="BZ78" s="1"/>
      <c r="CA78" s="1"/>
      <c r="CB78" s="1"/>
      <c r="CC78" s="1"/>
      <c r="CD78" s="1"/>
      <c r="CE78" s="1"/>
      <c r="CF78" s="1"/>
      <c r="CG78" s="1"/>
      <c r="CH78" s="1"/>
      <c r="CI78" s="1"/>
      <c r="CJ78" s="1"/>
      <c r="CK78" s="1"/>
    </row>
    <row r="79" spans="1:89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S79" s="7"/>
      <c r="BT79" s="1"/>
      <c r="BU79" s="1"/>
      <c r="BV79" s="1"/>
      <c r="BW79" s="1"/>
      <c r="BX79" s="1"/>
      <c r="BY79" s="1"/>
      <c r="BZ79" s="1"/>
      <c r="CA79" s="1"/>
      <c r="CB79" s="1"/>
      <c r="CC79" s="1"/>
      <c r="CD79" s="1"/>
      <c r="CE79" s="1"/>
      <c r="CF79" s="1"/>
      <c r="CG79" s="1"/>
      <c r="CH79" s="1"/>
      <c r="CI79" s="1"/>
      <c r="CJ79" s="1"/>
      <c r="CK79" s="1"/>
    </row>
    <row r="80" spans="1:89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S80" s="7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</row>
    <row r="81" spans="1:89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S81" s="7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</row>
  </sheetData>
  <mergeCells count="65">
    <mergeCell ref="BJ42:BL42"/>
    <mergeCell ref="T42:V42"/>
    <mergeCell ref="W42:Y42"/>
    <mergeCell ref="BG42:BI42"/>
    <mergeCell ref="AC42:AE42"/>
    <mergeCell ref="AF42:AH42"/>
    <mergeCell ref="AI42:AK42"/>
    <mergeCell ref="AL42:AN42"/>
    <mergeCell ref="AO42:AQ42"/>
    <mergeCell ref="AR42:AT42"/>
    <mergeCell ref="BT40:BT43"/>
    <mergeCell ref="AO41:AQ41"/>
    <mergeCell ref="AR41:AT41"/>
    <mergeCell ref="AU41:AW41"/>
    <mergeCell ref="AX41:AZ41"/>
    <mergeCell ref="BG41:BI41"/>
    <mergeCell ref="AU42:AW42"/>
    <mergeCell ref="AX42:AZ42"/>
    <mergeCell ref="BA42:BC42"/>
    <mergeCell ref="BD42:BF42"/>
    <mergeCell ref="BM40:BR40"/>
    <mergeCell ref="BM41:BR41"/>
    <mergeCell ref="BM42:BO42"/>
    <mergeCell ref="BP42:BR42"/>
    <mergeCell ref="BJ40:BL40"/>
    <mergeCell ref="BJ41:BL41"/>
    <mergeCell ref="AO40:AT40"/>
    <mergeCell ref="AU40:BI40"/>
    <mergeCell ref="BS40:BS43"/>
    <mergeCell ref="B42:D42"/>
    <mergeCell ref="E42:G42"/>
    <mergeCell ref="H42:J42"/>
    <mergeCell ref="Q41:S41"/>
    <mergeCell ref="T41:V41"/>
    <mergeCell ref="B40:D40"/>
    <mergeCell ref="E40:G40"/>
    <mergeCell ref="H40:J40"/>
    <mergeCell ref="K40:M40"/>
    <mergeCell ref="Z42:AB42"/>
    <mergeCell ref="K42:M42"/>
    <mergeCell ref="N42:P42"/>
    <mergeCell ref="Q42:S42"/>
    <mergeCell ref="BD41:BF41"/>
    <mergeCell ref="W41:Y41"/>
    <mergeCell ref="Z41:AB41"/>
    <mergeCell ref="AC41:AE41"/>
    <mergeCell ref="AF41:AH41"/>
    <mergeCell ref="AI41:AK41"/>
    <mergeCell ref="AL41:AN41"/>
    <mergeCell ref="A2:C2"/>
    <mergeCell ref="A4:C4"/>
    <mergeCell ref="A3:C3"/>
    <mergeCell ref="BA41:BC41"/>
    <mergeCell ref="T40:V40"/>
    <mergeCell ref="B41:D41"/>
    <mergeCell ref="E41:G41"/>
    <mergeCell ref="H41:J41"/>
    <mergeCell ref="K41:M41"/>
    <mergeCell ref="N41:P41"/>
    <mergeCell ref="N40:P40"/>
    <mergeCell ref="Q40:S40"/>
    <mergeCell ref="A37:BS38"/>
    <mergeCell ref="A40:A43"/>
    <mergeCell ref="W40:AH40"/>
    <mergeCell ref="AI40:AN40"/>
  </mergeCells>
  <printOptions horizontalCentered="1"/>
  <pageMargins left="2.6771653543307088" right="0.70866141732283472" top="0.74803149606299213" bottom="0.74803149606299213" header="0.31496062992125984" footer="0.31496062992125984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CO71"/>
  <sheetViews>
    <sheetView tabSelected="1" topLeftCell="A2" zoomScale="120" zoomScaleNormal="120" workbookViewId="0">
      <selection activeCell="E14" sqref="E14"/>
    </sheetView>
  </sheetViews>
  <sheetFormatPr baseColWidth="10" defaultRowHeight="15" x14ac:dyDescent="0.25"/>
  <cols>
    <col min="1" max="1" width="15.7109375" bestFit="1" customWidth="1"/>
    <col min="2" max="2" width="17.7109375" customWidth="1"/>
    <col min="3" max="3" width="15.7109375" customWidth="1"/>
    <col min="4" max="4" width="11.7109375" customWidth="1"/>
    <col min="5" max="5" width="19.140625" customWidth="1"/>
    <col min="7" max="7" width="10.42578125" customWidth="1"/>
    <col min="8" max="8" width="21.42578125" customWidth="1"/>
    <col min="9" max="9" width="11.5703125" bestFit="1" customWidth="1"/>
    <col min="11" max="11" width="21.140625" customWidth="1"/>
    <col min="12" max="12" width="10.7109375" bestFit="1" customWidth="1"/>
    <col min="13" max="13" width="8.85546875" bestFit="1" customWidth="1"/>
    <col min="14" max="14" width="20.140625" customWidth="1"/>
    <col min="17" max="17" width="18.5703125" customWidth="1"/>
    <col min="18" max="18" width="14.42578125" customWidth="1"/>
    <col min="20" max="20" width="19.28515625" customWidth="1"/>
    <col min="21" max="21" width="13.85546875" customWidth="1"/>
    <col min="23" max="23" width="21.42578125" customWidth="1"/>
    <col min="26" max="26" width="20.85546875" customWidth="1"/>
    <col min="27" max="27" width="14.5703125" customWidth="1"/>
    <col min="29" max="29" width="19.5703125" customWidth="1"/>
    <col min="30" max="30" width="11.5703125" bestFit="1" customWidth="1"/>
    <col min="31" max="31" width="14.5703125" customWidth="1"/>
    <col min="32" max="32" width="17.5703125" bestFit="1" customWidth="1"/>
    <col min="35" max="35" width="24.42578125" customWidth="1"/>
    <col min="38" max="38" width="19.42578125" customWidth="1"/>
    <col min="41" max="41" width="25.140625" customWidth="1"/>
    <col min="42" max="42" width="16.28515625" customWidth="1"/>
    <col min="44" max="44" width="20.5703125" customWidth="1"/>
    <col min="45" max="45" width="13.28515625" customWidth="1"/>
    <col min="47" max="47" width="20.42578125" customWidth="1"/>
    <col min="48" max="48" width="11.5703125" bestFit="1" customWidth="1"/>
    <col min="49" max="49" width="9.85546875" bestFit="1" customWidth="1"/>
    <col min="50" max="50" width="17.5703125" bestFit="1" customWidth="1"/>
    <col min="51" max="51" width="11.5703125" bestFit="1" customWidth="1"/>
    <col min="52" max="52" width="8.85546875" bestFit="1" customWidth="1"/>
    <col min="53" max="53" width="17.5703125" customWidth="1"/>
    <col min="54" max="54" width="11.5703125" bestFit="1" customWidth="1"/>
    <col min="56" max="56" width="19.42578125" customWidth="1"/>
    <col min="59" max="59" width="20.5703125" customWidth="1"/>
    <col min="62" max="62" width="19.5703125" customWidth="1"/>
    <col min="65" max="65" width="21" customWidth="1"/>
    <col min="68" max="68" width="22.7109375" customWidth="1"/>
    <col min="69" max="69" width="12.85546875" customWidth="1"/>
    <col min="71" max="71" width="22.5703125" customWidth="1"/>
    <col min="74" max="74" width="17.5703125" bestFit="1" customWidth="1"/>
    <col min="77" max="77" width="17.5703125" bestFit="1" customWidth="1"/>
    <col min="80" max="80" width="18.5703125" customWidth="1"/>
    <col min="83" max="83" width="16.5703125" customWidth="1"/>
    <col min="86" max="86" width="17.7109375" style="1" customWidth="1"/>
    <col min="87" max="88" width="11.5703125" style="1" customWidth="1"/>
    <col min="89" max="89" width="17" style="1" customWidth="1"/>
    <col min="90" max="91" width="11.5703125" style="1" customWidth="1"/>
    <col min="92" max="92" width="16.140625" customWidth="1"/>
    <col min="93" max="93" width="17" bestFit="1" customWidth="1"/>
  </cols>
  <sheetData>
    <row r="1" spans="1:5" ht="9" customHeight="1" x14ac:dyDescent="0.25">
      <c r="A1" s="322" t="s">
        <v>5</v>
      </c>
      <c r="B1" s="323"/>
      <c r="C1" s="323"/>
      <c r="D1" s="324"/>
    </row>
    <row r="2" spans="1:5" ht="15" customHeight="1" x14ac:dyDescent="0.25">
      <c r="A2" s="325"/>
      <c r="B2" s="326"/>
      <c r="C2" s="326"/>
      <c r="D2" s="327"/>
    </row>
    <row r="3" spans="1:5" x14ac:dyDescent="0.25">
      <c r="A3" s="328" t="s">
        <v>4</v>
      </c>
      <c r="B3" s="329"/>
      <c r="C3" s="329"/>
      <c r="D3" s="330"/>
    </row>
    <row r="4" spans="1:5" x14ac:dyDescent="0.25">
      <c r="A4" s="328" t="s">
        <v>3</v>
      </c>
      <c r="B4" s="329"/>
      <c r="C4" s="329"/>
      <c r="D4" s="330"/>
    </row>
    <row r="5" spans="1:5" ht="15" customHeight="1" x14ac:dyDescent="0.25">
      <c r="A5" s="331" t="s">
        <v>1</v>
      </c>
      <c r="B5" s="331" t="s">
        <v>85</v>
      </c>
      <c r="C5" s="331" t="s">
        <v>201</v>
      </c>
      <c r="D5" s="331" t="s">
        <v>232</v>
      </c>
      <c r="E5" s="99"/>
    </row>
    <row r="6" spans="1:5" ht="27.75" customHeight="1" x14ac:dyDescent="0.25">
      <c r="A6" s="332"/>
      <c r="B6" s="332"/>
      <c r="C6" s="332"/>
      <c r="D6" s="332"/>
      <c r="E6" s="99"/>
    </row>
    <row r="7" spans="1:5" x14ac:dyDescent="0.25">
      <c r="A7" s="33" t="s">
        <v>7</v>
      </c>
      <c r="B7" s="6"/>
      <c r="C7" s="3">
        <v>180008.74</v>
      </c>
      <c r="D7" s="163">
        <v>78844.800000000003</v>
      </c>
      <c r="E7" s="100"/>
    </row>
    <row r="8" spans="1:5" x14ac:dyDescent="0.25">
      <c r="A8" s="33" t="s">
        <v>8</v>
      </c>
      <c r="B8" s="6"/>
      <c r="C8" s="3">
        <v>223590.9</v>
      </c>
      <c r="D8" s="163">
        <v>96095.38</v>
      </c>
      <c r="E8" s="100"/>
    </row>
    <row r="9" spans="1:5" x14ac:dyDescent="0.25">
      <c r="A9" s="75" t="s">
        <v>9</v>
      </c>
      <c r="B9" s="76"/>
      <c r="C9" s="77">
        <v>233503.3</v>
      </c>
      <c r="D9" s="182">
        <v>95901.52</v>
      </c>
      <c r="E9" s="101"/>
    </row>
    <row r="10" spans="1:5" s="1" customFormat="1" x14ac:dyDescent="0.25">
      <c r="A10" s="89" t="s">
        <v>164</v>
      </c>
      <c r="B10" s="76"/>
      <c r="C10" s="77">
        <v>238857.9</v>
      </c>
      <c r="D10" s="182">
        <v>98072.09</v>
      </c>
      <c r="E10" s="101"/>
    </row>
    <row r="11" spans="1:5" s="1" customFormat="1" x14ac:dyDescent="0.25">
      <c r="A11" s="89" t="s">
        <v>196</v>
      </c>
      <c r="B11" s="76"/>
      <c r="C11" s="77">
        <f>CO53</f>
        <v>206203.4</v>
      </c>
      <c r="D11" s="182">
        <f>CN53</f>
        <v>89628.280000000013</v>
      </c>
      <c r="E11" s="152"/>
    </row>
    <row r="12" spans="1:5" s="1" customFormat="1" x14ac:dyDescent="0.25">
      <c r="A12" s="195" t="s">
        <v>221</v>
      </c>
      <c r="B12" s="196"/>
      <c r="C12" s="197">
        <v>215437</v>
      </c>
      <c r="D12" s="198">
        <v>92754.1</v>
      </c>
      <c r="E12" s="152"/>
    </row>
    <row r="13" spans="1:5" s="1" customFormat="1" x14ac:dyDescent="0.25">
      <c r="A13" s="195" t="s">
        <v>246</v>
      </c>
      <c r="B13" s="196"/>
      <c r="C13" s="197">
        <v>199718.1</v>
      </c>
      <c r="D13" s="198">
        <v>87902.12</v>
      </c>
      <c r="E13" s="152"/>
    </row>
    <row r="14" spans="1:5" s="1" customFormat="1" x14ac:dyDescent="0.25">
      <c r="A14" s="195" t="s">
        <v>247</v>
      </c>
      <c r="B14" s="196"/>
      <c r="C14" s="197">
        <v>160207.6</v>
      </c>
      <c r="D14" s="198">
        <v>85604.33</v>
      </c>
      <c r="E14" s="152"/>
    </row>
    <row r="15" spans="1:5" s="1" customFormat="1" x14ac:dyDescent="0.25">
      <c r="A15" s="75" t="s">
        <v>10</v>
      </c>
      <c r="B15" s="33"/>
      <c r="C15" s="202">
        <f>SUM(C7:C14)</f>
        <v>1657526.9400000002</v>
      </c>
      <c r="D15" s="203">
        <f>SUM(D7:D14)</f>
        <v>724802.62</v>
      </c>
      <c r="E15" s="152"/>
    </row>
    <row r="16" spans="1:5" s="1" customFormat="1" x14ac:dyDescent="0.25">
      <c r="A16" s="199"/>
      <c r="C16" s="200" t="s">
        <v>273</v>
      </c>
      <c r="D16" s="201"/>
      <c r="E16" s="152"/>
    </row>
    <row r="17" spans="1:8" x14ac:dyDescent="0.25">
      <c r="A17" s="30"/>
      <c r="C17" s="30"/>
      <c r="D17" s="30"/>
      <c r="E17" s="30"/>
      <c r="F17" s="1"/>
      <c r="G17" s="1"/>
      <c r="H17" s="1"/>
    </row>
    <row r="18" spans="1:8" x14ac:dyDescent="0.25">
      <c r="A18" s="11"/>
      <c r="B18" s="11"/>
      <c r="C18" s="11"/>
      <c r="D18" s="11"/>
      <c r="E18" s="11"/>
    </row>
    <row r="39" spans="1:93" x14ac:dyDescent="0.25">
      <c r="A39" s="30"/>
      <c r="B39" s="30"/>
    </row>
    <row r="40" spans="1:93" s="30" customFormat="1" x14ac:dyDescent="0.25"/>
    <row r="41" spans="1:93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</row>
    <row r="42" spans="1:93" ht="14.45" customHeight="1" x14ac:dyDescent="0.25">
      <c r="A42" s="281" t="s">
        <v>195</v>
      </c>
      <c r="B42" s="282"/>
      <c r="C42" s="282"/>
      <c r="D42" s="282"/>
      <c r="E42" s="282"/>
      <c r="F42" s="282"/>
      <c r="G42" s="282"/>
      <c r="H42" s="282"/>
      <c r="I42" s="282"/>
      <c r="J42" s="282"/>
      <c r="K42" s="282"/>
      <c r="L42" s="282"/>
      <c r="M42" s="282"/>
      <c r="N42" s="282"/>
      <c r="O42" s="282"/>
      <c r="P42" s="282"/>
      <c r="Q42" s="282"/>
      <c r="R42" s="282"/>
      <c r="S42" s="282"/>
      <c r="T42" s="282"/>
      <c r="U42" s="282"/>
      <c r="V42" s="282"/>
      <c r="W42" s="282"/>
      <c r="X42" s="282"/>
      <c r="Y42" s="282"/>
      <c r="Z42" s="282"/>
      <c r="AA42" s="282"/>
      <c r="AB42" s="282"/>
      <c r="AC42" s="282"/>
      <c r="AD42" s="282"/>
      <c r="AE42" s="282"/>
      <c r="AF42" s="282"/>
      <c r="AG42" s="282"/>
      <c r="AH42" s="282"/>
      <c r="AI42" s="282"/>
      <c r="AJ42" s="282"/>
      <c r="AK42" s="282"/>
      <c r="AL42" s="282"/>
      <c r="AM42" s="282"/>
      <c r="AN42" s="282"/>
      <c r="AO42" s="282"/>
      <c r="AP42" s="282"/>
      <c r="AQ42" s="282"/>
      <c r="AR42" s="282"/>
      <c r="AS42" s="282"/>
      <c r="AT42" s="282"/>
      <c r="AU42" s="282"/>
      <c r="AV42" s="282"/>
      <c r="AW42" s="282"/>
      <c r="AX42" s="282"/>
      <c r="AY42" s="282"/>
      <c r="AZ42" s="282"/>
      <c r="BA42" s="282"/>
      <c r="BB42" s="282"/>
      <c r="BC42" s="282"/>
      <c r="BD42" s="282"/>
      <c r="BE42" s="282"/>
      <c r="BF42" s="282"/>
      <c r="BG42" s="282"/>
      <c r="BH42" s="282"/>
      <c r="BI42" s="282"/>
      <c r="BJ42" s="282"/>
      <c r="BK42" s="282"/>
      <c r="BL42" s="282"/>
      <c r="BM42" s="282"/>
      <c r="BN42" s="282"/>
      <c r="BO42" s="282"/>
      <c r="BP42" s="282"/>
      <c r="BQ42" s="282"/>
      <c r="BR42" s="282"/>
      <c r="BS42" s="282"/>
      <c r="BT42" s="282"/>
      <c r="BU42" s="282"/>
      <c r="BV42" s="282"/>
      <c r="BW42" s="282"/>
      <c r="BX42" s="282"/>
      <c r="BY42" s="282"/>
      <c r="BZ42" s="282"/>
      <c r="CA42" s="282"/>
      <c r="CB42" s="282"/>
      <c r="CC42" s="282"/>
      <c r="CD42" s="282"/>
      <c r="CE42" s="282"/>
      <c r="CF42" s="282"/>
      <c r="CG42" s="282"/>
      <c r="CH42" s="282"/>
      <c r="CI42" s="282"/>
      <c r="CJ42" s="282"/>
      <c r="CK42" s="282"/>
      <c r="CL42" s="282"/>
      <c r="CM42" s="282"/>
      <c r="CN42" s="282"/>
      <c r="CO42" s="1"/>
    </row>
    <row r="43" spans="1:93" x14ac:dyDescent="0.25">
      <c r="A43" s="282"/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  <c r="V43" s="282"/>
      <c r="W43" s="282"/>
      <c r="X43" s="282"/>
      <c r="Y43" s="282"/>
      <c r="Z43" s="282"/>
      <c r="AA43" s="282"/>
      <c r="AB43" s="282"/>
      <c r="AC43" s="282"/>
      <c r="AD43" s="282"/>
      <c r="AE43" s="282"/>
      <c r="AF43" s="282"/>
      <c r="AG43" s="282"/>
      <c r="AH43" s="282"/>
      <c r="AI43" s="282"/>
      <c r="AJ43" s="282"/>
      <c r="AK43" s="282"/>
      <c r="AL43" s="282"/>
      <c r="AM43" s="282"/>
      <c r="AN43" s="282"/>
      <c r="AO43" s="282"/>
      <c r="AP43" s="282"/>
      <c r="AQ43" s="282"/>
      <c r="AR43" s="282"/>
      <c r="AS43" s="282"/>
      <c r="AT43" s="282"/>
      <c r="AU43" s="282"/>
      <c r="AV43" s="282"/>
      <c r="AW43" s="282"/>
      <c r="AX43" s="282"/>
      <c r="AY43" s="282"/>
      <c r="AZ43" s="282"/>
      <c r="BA43" s="282"/>
      <c r="BB43" s="282"/>
      <c r="BC43" s="282"/>
      <c r="BD43" s="282"/>
      <c r="BE43" s="282"/>
      <c r="BF43" s="282"/>
      <c r="BG43" s="282"/>
      <c r="BH43" s="282"/>
      <c r="BI43" s="282"/>
      <c r="BJ43" s="282"/>
      <c r="BK43" s="282"/>
      <c r="BL43" s="282"/>
      <c r="BM43" s="282"/>
      <c r="BN43" s="282"/>
      <c r="BO43" s="282"/>
      <c r="BP43" s="282"/>
      <c r="BQ43" s="282"/>
      <c r="BR43" s="282"/>
      <c r="BS43" s="282"/>
      <c r="BT43" s="282"/>
      <c r="BU43" s="282"/>
      <c r="BV43" s="282"/>
      <c r="BW43" s="282"/>
      <c r="BX43" s="282"/>
      <c r="BY43" s="282"/>
      <c r="BZ43" s="282"/>
      <c r="CA43" s="282"/>
      <c r="CB43" s="282"/>
      <c r="CC43" s="282"/>
      <c r="CD43" s="282"/>
      <c r="CE43" s="282"/>
      <c r="CF43" s="282"/>
      <c r="CG43" s="282"/>
      <c r="CH43" s="282"/>
      <c r="CI43" s="282"/>
      <c r="CJ43" s="282"/>
      <c r="CK43" s="282"/>
      <c r="CL43" s="282"/>
      <c r="CM43" s="282"/>
      <c r="CN43" s="282"/>
      <c r="CO43" s="1"/>
    </row>
    <row r="44" spans="1:93" ht="15.75" thickBot="1" x14ac:dyDescent="0.3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24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  <c r="CB44" s="1"/>
      <c r="CC44" s="1"/>
      <c r="CD44" s="1"/>
      <c r="CE44" s="1"/>
      <c r="CF44" s="1"/>
      <c r="CG44" s="1"/>
      <c r="CN44" s="1"/>
      <c r="CO44" s="1"/>
    </row>
    <row r="45" spans="1:93" ht="15.75" thickBot="1" x14ac:dyDescent="0.3">
      <c r="A45" s="283" t="s">
        <v>200</v>
      </c>
      <c r="B45" s="305" t="s">
        <v>11</v>
      </c>
      <c r="C45" s="306"/>
      <c r="D45" s="307"/>
      <c r="E45" s="308" t="s">
        <v>12</v>
      </c>
      <c r="F45" s="309"/>
      <c r="G45" s="309"/>
      <c r="H45" s="309"/>
      <c r="I45" s="309"/>
      <c r="J45" s="310"/>
      <c r="K45" s="311" t="s">
        <v>13</v>
      </c>
      <c r="L45" s="312"/>
      <c r="M45" s="313"/>
      <c r="N45" s="314" t="s">
        <v>14</v>
      </c>
      <c r="O45" s="315"/>
      <c r="P45" s="316"/>
      <c r="Q45" s="275" t="s">
        <v>15</v>
      </c>
      <c r="R45" s="276"/>
      <c r="S45" s="277"/>
      <c r="T45" s="278" t="s">
        <v>16</v>
      </c>
      <c r="U45" s="279"/>
      <c r="V45" s="280"/>
      <c r="W45" s="272" t="s">
        <v>17</v>
      </c>
      <c r="X45" s="273"/>
      <c r="Y45" s="274"/>
      <c r="Z45" s="286" t="s">
        <v>18</v>
      </c>
      <c r="AA45" s="287"/>
      <c r="AB45" s="287"/>
      <c r="AC45" s="287"/>
      <c r="AD45" s="287"/>
      <c r="AE45" s="288"/>
      <c r="AF45" s="289" t="s">
        <v>19</v>
      </c>
      <c r="AG45" s="290"/>
      <c r="AH45" s="290"/>
      <c r="AI45" s="290"/>
      <c r="AJ45" s="290"/>
      <c r="AK45" s="291"/>
      <c r="AL45" s="292" t="s">
        <v>20</v>
      </c>
      <c r="AM45" s="293"/>
      <c r="AN45" s="294"/>
      <c r="AO45" s="295" t="s">
        <v>21</v>
      </c>
      <c r="AP45" s="296"/>
      <c r="AQ45" s="296"/>
      <c r="AR45" s="296"/>
      <c r="AS45" s="296"/>
      <c r="AT45" s="296"/>
      <c r="AU45" s="296"/>
      <c r="AV45" s="296"/>
      <c r="AW45" s="297"/>
      <c r="AX45" s="339" t="s">
        <v>34</v>
      </c>
      <c r="AY45" s="340"/>
      <c r="AZ45" s="340"/>
      <c r="BA45" s="340"/>
      <c r="BB45" s="340"/>
      <c r="BC45" s="340"/>
      <c r="BD45" s="340"/>
      <c r="BE45" s="340"/>
      <c r="BF45" s="340"/>
      <c r="BG45" s="340"/>
      <c r="BH45" s="340"/>
      <c r="BI45" s="340"/>
      <c r="BJ45" s="340"/>
      <c r="BK45" s="340"/>
      <c r="BL45" s="341"/>
      <c r="BM45" s="336" t="s">
        <v>35</v>
      </c>
      <c r="BN45" s="340"/>
      <c r="BO45" s="341"/>
      <c r="BP45" s="339" t="s">
        <v>34</v>
      </c>
      <c r="BQ45" s="342"/>
      <c r="BR45" s="343"/>
      <c r="BS45" s="336" t="s">
        <v>35</v>
      </c>
      <c r="BT45" s="337"/>
      <c r="BU45" s="338"/>
      <c r="BV45" s="336" t="s">
        <v>190</v>
      </c>
      <c r="BW45" s="337"/>
      <c r="BX45" s="337"/>
      <c r="BY45" s="337"/>
      <c r="BZ45" s="337"/>
      <c r="CA45" s="337"/>
      <c r="CB45" s="337"/>
      <c r="CC45" s="337"/>
      <c r="CD45" s="337"/>
      <c r="CE45" s="337"/>
      <c r="CF45" s="337"/>
      <c r="CG45" s="338"/>
      <c r="CH45" s="336" t="s">
        <v>191</v>
      </c>
      <c r="CI45" s="337"/>
      <c r="CJ45" s="337"/>
      <c r="CK45" s="337"/>
      <c r="CL45" s="337"/>
      <c r="CM45" s="338"/>
      <c r="CN45" s="333" t="s">
        <v>202</v>
      </c>
      <c r="CO45" s="333" t="s">
        <v>203</v>
      </c>
    </row>
    <row r="46" spans="1:93" ht="15" customHeight="1" thickBot="1" x14ac:dyDescent="0.3">
      <c r="A46" s="284"/>
      <c r="B46" s="269" t="s">
        <v>154</v>
      </c>
      <c r="C46" s="270"/>
      <c r="D46" s="271"/>
      <c r="E46" s="269" t="s">
        <v>24</v>
      </c>
      <c r="F46" s="270"/>
      <c r="G46" s="271"/>
      <c r="H46" s="269" t="s">
        <v>24</v>
      </c>
      <c r="I46" s="270"/>
      <c r="J46" s="271"/>
      <c r="K46" s="269" t="s">
        <v>36</v>
      </c>
      <c r="L46" s="270"/>
      <c r="M46" s="271"/>
      <c r="N46" s="269" t="s">
        <v>25</v>
      </c>
      <c r="O46" s="270"/>
      <c r="P46" s="271"/>
      <c r="Q46" s="269" t="s">
        <v>26</v>
      </c>
      <c r="R46" s="270"/>
      <c r="S46" s="271"/>
      <c r="T46" s="269" t="s">
        <v>27</v>
      </c>
      <c r="U46" s="270"/>
      <c r="V46" s="271"/>
      <c r="W46" s="269" t="s">
        <v>28</v>
      </c>
      <c r="X46" s="270"/>
      <c r="Y46" s="271"/>
      <c r="Z46" s="269" t="s">
        <v>37</v>
      </c>
      <c r="AA46" s="270"/>
      <c r="AB46" s="271"/>
      <c r="AC46" s="269" t="s">
        <v>37</v>
      </c>
      <c r="AD46" s="270"/>
      <c r="AE46" s="271"/>
      <c r="AF46" s="269" t="s">
        <v>38</v>
      </c>
      <c r="AG46" s="270"/>
      <c r="AH46" s="271"/>
      <c r="AI46" s="269" t="s">
        <v>38</v>
      </c>
      <c r="AJ46" s="270"/>
      <c r="AK46" s="271"/>
      <c r="AL46" s="269" t="s">
        <v>81</v>
      </c>
      <c r="AM46" s="270"/>
      <c r="AN46" s="271"/>
      <c r="AO46" s="269" t="s">
        <v>39</v>
      </c>
      <c r="AP46" s="270"/>
      <c r="AQ46" s="271"/>
      <c r="AR46" s="269" t="s">
        <v>40</v>
      </c>
      <c r="AS46" s="270"/>
      <c r="AT46" s="271"/>
      <c r="AU46" s="269" t="s">
        <v>41</v>
      </c>
      <c r="AV46" s="270"/>
      <c r="AW46" s="271"/>
      <c r="AX46" s="269" t="s">
        <v>42</v>
      </c>
      <c r="AY46" s="270"/>
      <c r="AZ46" s="271"/>
      <c r="BA46" s="269" t="s">
        <v>43</v>
      </c>
      <c r="BB46" s="270"/>
      <c r="BC46" s="271"/>
      <c r="BD46" s="269" t="s">
        <v>44</v>
      </c>
      <c r="BE46" s="270"/>
      <c r="BF46" s="271"/>
      <c r="BG46" s="269" t="s">
        <v>45</v>
      </c>
      <c r="BH46" s="270"/>
      <c r="BI46" s="271"/>
      <c r="BJ46" s="269" t="s">
        <v>46</v>
      </c>
      <c r="BK46" s="270"/>
      <c r="BL46" s="271"/>
      <c r="BM46" s="269" t="s">
        <v>47</v>
      </c>
      <c r="BN46" s="270"/>
      <c r="BO46" s="271"/>
      <c r="BP46" s="269" t="s">
        <v>48</v>
      </c>
      <c r="BQ46" s="270"/>
      <c r="BR46" s="271"/>
      <c r="BS46" s="269" t="s">
        <v>49</v>
      </c>
      <c r="BT46" s="270"/>
      <c r="BU46" s="271"/>
      <c r="BV46" s="269" t="s">
        <v>155</v>
      </c>
      <c r="BW46" s="270"/>
      <c r="BX46" s="271"/>
      <c r="BY46" s="269" t="s">
        <v>156</v>
      </c>
      <c r="BZ46" s="270"/>
      <c r="CA46" s="271"/>
      <c r="CB46" s="269" t="s">
        <v>157</v>
      </c>
      <c r="CC46" s="270"/>
      <c r="CD46" s="271"/>
      <c r="CE46" s="269" t="s">
        <v>158</v>
      </c>
      <c r="CF46" s="270"/>
      <c r="CG46" s="271"/>
      <c r="CH46" s="269" t="s">
        <v>192</v>
      </c>
      <c r="CI46" s="270"/>
      <c r="CJ46" s="271"/>
      <c r="CK46" s="269" t="s">
        <v>193</v>
      </c>
      <c r="CL46" s="270"/>
      <c r="CM46" s="271"/>
      <c r="CN46" s="334"/>
      <c r="CO46" s="334"/>
    </row>
    <row r="47" spans="1:93" ht="16.5" thickBot="1" x14ac:dyDescent="0.3">
      <c r="A47" s="284"/>
      <c r="B47" s="302">
        <v>174610</v>
      </c>
      <c r="C47" s="303"/>
      <c r="D47" s="304"/>
      <c r="E47" s="302">
        <v>153511</v>
      </c>
      <c r="F47" s="303"/>
      <c r="G47" s="304"/>
      <c r="H47" s="302">
        <v>36200</v>
      </c>
      <c r="I47" s="303"/>
      <c r="J47" s="304"/>
      <c r="K47" s="302">
        <v>20590</v>
      </c>
      <c r="L47" s="303"/>
      <c r="M47" s="304"/>
      <c r="N47" s="302">
        <v>138507</v>
      </c>
      <c r="O47" s="303"/>
      <c r="P47" s="304"/>
      <c r="Q47" s="302">
        <v>189454</v>
      </c>
      <c r="R47" s="303"/>
      <c r="S47" s="304"/>
      <c r="T47" s="302">
        <v>238310</v>
      </c>
      <c r="U47" s="303"/>
      <c r="V47" s="304"/>
      <c r="W47" s="302">
        <v>50123</v>
      </c>
      <c r="X47" s="303"/>
      <c r="Y47" s="304"/>
      <c r="Z47" s="302">
        <v>54068</v>
      </c>
      <c r="AA47" s="303"/>
      <c r="AB47" s="304"/>
      <c r="AC47" s="302">
        <v>64493</v>
      </c>
      <c r="AD47" s="303"/>
      <c r="AE47" s="304"/>
      <c r="AF47" s="302">
        <v>48685</v>
      </c>
      <c r="AG47" s="303"/>
      <c r="AH47" s="304"/>
      <c r="AI47" s="302">
        <v>1363286</v>
      </c>
      <c r="AJ47" s="303"/>
      <c r="AK47" s="304"/>
      <c r="AL47" s="302" t="s">
        <v>228</v>
      </c>
      <c r="AM47" s="303"/>
      <c r="AN47" s="304"/>
      <c r="AO47" s="302">
        <v>536478</v>
      </c>
      <c r="AP47" s="303"/>
      <c r="AQ47" s="304"/>
      <c r="AR47" s="302">
        <v>177200</v>
      </c>
      <c r="AS47" s="303"/>
      <c r="AT47" s="304"/>
      <c r="AU47" s="302">
        <v>400945</v>
      </c>
      <c r="AV47" s="303"/>
      <c r="AW47" s="304"/>
      <c r="AX47" s="302">
        <v>781305</v>
      </c>
      <c r="AY47" s="303"/>
      <c r="AZ47" s="304"/>
      <c r="BA47" s="302">
        <v>781306</v>
      </c>
      <c r="BB47" s="303"/>
      <c r="BC47" s="304"/>
      <c r="BD47" s="302">
        <v>781307</v>
      </c>
      <c r="BE47" s="303"/>
      <c r="BF47" s="304"/>
      <c r="BG47" s="302">
        <v>781308</v>
      </c>
      <c r="BH47" s="303"/>
      <c r="BI47" s="304"/>
      <c r="BJ47" s="302">
        <v>1413749</v>
      </c>
      <c r="BK47" s="303"/>
      <c r="BL47" s="304"/>
      <c r="BM47" s="302">
        <v>1413750</v>
      </c>
      <c r="BN47" s="303"/>
      <c r="BO47" s="304"/>
      <c r="BP47" s="302">
        <v>1413751</v>
      </c>
      <c r="BQ47" s="303"/>
      <c r="BR47" s="304"/>
      <c r="BS47" s="302">
        <v>1414877</v>
      </c>
      <c r="BT47" s="303"/>
      <c r="BU47" s="304"/>
      <c r="BV47" s="302">
        <v>1414894</v>
      </c>
      <c r="BW47" s="303"/>
      <c r="BX47" s="304"/>
      <c r="BY47" s="302">
        <v>1414895</v>
      </c>
      <c r="BZ47" s="303"/>
      <c r="CA47" s="304"/>
      <c r="CB47" s="302">
        <v>1414896</v>
      </c>
      <c r="CC47" s="303"/>
      <c r="CD47" s="304"/>
      <c r="CE47" s="302">
        <v>1414897</v>
      </c>
      <c r="CF47" s="303"/>
      <c r="CG47" s="304"/>
      <c r="CH47" s="302">
        <v>144708</v>
      </c>
      <c r="CI47" s="303"/>
      <c r="CJ47" s="304"/>
      <c r="CK47" s="302">
        <v>428374</v>
      </c>
      <c r="CL47" s="303"/>
      <c r="CM47" s="304"/>
      <c r="CN47" s="334"/>
      <c r="CO47" s="334"/>
    </row>
    <row r="48" spans="1:93" ht="30.75" thickBot="1" x14ac:dyDescent="0.3">
      <c r="A48" s="285"/>
      <c r="B48" s="12" t="s">
        <v>29</v>
      </c>
      <c r="C48" s="13" t="s">
        <v>199</v>
      </c>
      <c r="D48" s="13" t="s">
        <v>50</v>
      </c>
      <c r="E48" s="12" t="s">
        <v>29</v>
      </c>
      <c r="F48" s="13" t="s">
        <v>199</v>
      </c>
      <c r="G48" s="13" t="s">
        <v>50</v>
      </c>
      <c r="H48" s="12" t="s">
        <v>29</v>
      </c>
      <c r="I48" s="13" t="s">
        <v>199</v>
      </c>
      <c r="J48" s="13" t="s">
        <v>50</v>
      </c>
      <c r="K48" s="12" t="s">
        <v>29</v>
      </c>
      <c r="L48" s="13" t="s">
        <v>199</v>
      </c>
      <c r="M48" s="13" t="s">
        <v>50</v>
      </c>
      <c r="N48" s="12" t="s">
        <v>29</v>
      </c>
      <c r="O48" s="13" t="s">
        <v>199</v>
      </c>
      <c r="P48" s="13" t="s">
        <v>50</v>
      </c>
      <c r="Q48" s="12" t="s">
        <v>29</v>
      </c>
      <c r="R48" s="13" t="s">
        <v>199</v>
      </c>
      <c r="S48" s="13" t="s">
        <v>50</v>
      </c>
      <c r="T48" s="12" t="s">
        <v>29</v>
      </c>
      <c r="U48" s="13" t="s">
        <v>199</v>
      </c>
      <c r="V48" s="13" t="s">
        <v>50</v>
      </c>
      <c r="W48" s="12" t="s">
        <v>29</v>
      </c>
      <c r="X48" s="13" t="s">
        <v>199</v>
      </c>
      <c r="Y48" s="13" t="s">
        <v>50</v>
      </c>
      <c r="Z48" s="12" t="s">
        <v>29</v>
      </c>
      <c r="AA48" s="13" t="s">
        <v>199</v>
      </c>
      <c r="AB48" s="13" t="s">
        <v>50</v>
      </c>
      <c r="AC48" s="12" t="s">
        <v>29</v>
      </c>
      <c r="AD48" s="13" t="s">
        <v>199</v>
      </c>
      <c r="AE48" s="13" t="s">
        <v>50</v>
      </c>
      <c r="AF48" s="12" t="s">
        <v>29</v>
      </c>
      <c r="AG48" s="13" t="s">
        <v>199</v>
      </c>
      <c r="AH48" s="13" t="s">
        <v>50</v>
      </c>
      <c r="AI48" s="12" t="s">
        <v>29</v>
      </c>
      <c r="AJ48" s="13" t="s">
        <v>199</v>
      </c>
      <c r="AK48" s="13" t="s">
        <v>50</v>
      </c>
      <c r="AL48" s="12" t="s">
        <v>29</v>
      </c>
      <c r="AM48" s="13" t="s">
        <v>199</v>
      </c>
      <c r="AN48" s="13" t="s">
        <v>50</v>
      </c>
      <c r="AO48" s="12" t="s">
        <v>29</v>
      </c>
      <c r="AP48" s="13" t="s">
        <v>199</v>
      </c>
      <c r="AQ48" s="13" t="s">
        <v>50</v>
      </c>
      <c r="AR48" s="12" t="s">
        <v>29</v>
      </c>
      <c r="AS48" s="13" t="s">
        <v>199</v>
      </c>
      <c r="AT48" s="13" t="s">
        <v>50</v>
      </c>
      <c r="AU48" s="12" t="s">
        <v>29</v>
      </c>
      <c r="AV48" s="13" t="s">
        <v>199</v>
      </c>
      <c r="AW48" s="13" t="s">
        <v>50</v>
      </c>
      <c r="AX48" s="12" t="s">
        <v>29</v>
      </c>
      <c r="AY48" s="13" t="s">
        <v>199</v>
      </c>
      <c r="AZ48" s="13" t="s">
        <v>50</v>
      </c>
      <c r="BA48" s="12" t="s">
        <v>29</v>
      </c>
      <c r="BB48" s="13" t="s">
        <v>199</v>
      </c>
      <c r="BC48" s="13" t="s">
        <v>50</v>
      </c>
      <c r="BD48" s="12" t="s">
        <v>29</v>
      </c>
      <c r="BE48" s="13" t="s">
        <v>199</v>
      </c>
      <c r="BF48" s="13" t="s">
        <v>50</v>
      </c>
      <c r="BG48" s="12" t="s">
        <v>29</v>
      </c>
      <c r="BH48" s="13" t="s">
        <v>199</v>
      </c>
      <c r="BI48" s="13" t="s">
        <v>50</v>
      </c>
      <c r="BJ48" s="12" t="s">
        <v>29</v>
      </c>
      <c r="BK48" s="13" t="s">
        <v>199</v>
      </c>
      <c r="BL48" s="13" t="s">
        <v>50</v>
      </c>
      <c r="BM48" s="12" t="s">
        <v>29</v>
      </c>
      <c r="BN48" s="13" t="s">
        <v>199</v>
      </c>
      <c r="BO48" s="13" t="s">
        <v>50</v>
      </c>
      <c r="BP48" s="12" t="s">
        <v>29</v>
      </c>
      <c r="BQ48" s="13" t="s">
        <v>199</v>
      </c>
      <c r="BR48" s="13" t="s">
        <v>50</v>
      </c>
      <c r="BS48" s="12" t="s">
        <v>29</v>
      </c>
      <c r="BT48" s="13" t="s">
        <v>199</v>
      </c>
      <c r="BU48" s="13" t="s">
        <v>50</v>
      </c>
      <c r="BV48" s="12" t="s">
        <v>29</v>
      </c>
      <c r="BW48" s="13" t="s">
        <v>199</v>
      </c>
      <c r="BX48" s="13" t="s">
        <v>50</v>
      </c>
      <c r="BY48" s="12" t="s">
        <v>29</v>
      </c>
      <c r="BZ48" s="13" t="s">
        <v>199</v>
      </c>
      <c r="CA48" s="13" t="s">
        <v>50</v>
      </c>
      <c r="CB48" s="12" t="s">
        <v>29</v>
      </c>
      <c r="CC48" s="13" t="s">
        <v>199</v>
      </c>
      <c r="CD48" s="13" t="s">
        <v>50</v>
      </c>
      <c r="CE48" s="12" t="s">
        <v>29</v>
      </c>
      <c r="CF48" s="13" t="s">
        <v>199</v>
      </c>
      <c r="CG48" s="13" t="s">
        <v>50</v>
      </c>
      <c r="CH48" s="12" t="s">
        <v>29</v>
      </c>
      <c r="CI48" s="13" t="s">
        <v>199</v>
      </c>
      <c r="CJ48" s="13" t="s">
        <v>50</v>
      </c>
      <c r="CK48" s="12" t="s">
        <v>29</v>
      </c>
      <c r="CL48" s="13" t="s">
        <v>199</v>
      </c>
      <c r="CM48" s="13" t="s">
        <v>50</v>
      </c>
      <c r="CN48" s="335"/>
      <c r="CO48" s="335"/>
    </row>
    <row r="49" spans="1:93" x14ac:dyDescent="0.25">
      <c r="A49" s="109" t="s">
        <v>7</v>
      </c>
      <c r="B49" s="145" t="s">
        <v>95</v>
      </c>
      <c r="C49" s="104">
        <v>3018</v>
      </c>
      <c r="D49" s="110">
        <v>6236</v>
      </c>
      <c r="E49" s="146" t="s">
        <v>194</v>
      </c>
      <c r="F49" s="104">
        <v>941</v>
      </c>
      <c r="G49" s="110">
        <v>1965</v>
      </c>
      <c r="H49" s="146" t="s">
        <v>96</v>
      </c>
      <c r="I49" s="104">
        <v>1970.9</v>
      </c>
      <c r="J49" s="110">
        <v>4201</v>
      </c>
      <c r="K49" s="146" t="s">
        <v>97</v>
      </c>
      <c r="L49" s="104">
        <v>641</v>
      </c>
      <c r="M49" s="111">
        <v>1240</v>
      </c>
      <c r="N49" s="146" t="s">
        <v>98</v>
      </c>
      <c r="O49" s="102">
        <v>1602.4</v>
      </c>
      <c r="P49" s="112">
        <v>3379</v>
      </c>
      <c r="Q49" s="146" t="s">
        <v>97</v>
      </c>
      <c r="R49" s="102">
        <v>2059</v>
      </c>
      <c r="S49" s="112">
        <v>4200</v>
      </c>
      <c r="T49" s="146" t="s">
        <v>97</v>
      </c>
      <c r="U49" s="107">
        <v>246</v>
      </c>
      <c r="V49" s="110">
        <v>480</v>
      </c>
      <c r="W49" s="146" t="s">
        <v>99</v>
      </c>
      <c r="X49" s="102">
        <v>2093.1999999999998</v>
      </c>
      <c r="Y49" s="113">
        <v>3326.4</v>
      </c>
      <c r="Z49" s="146" t="s">
        <v>99</v>
      </c>
      <c r="AA49" s="102">
        <v>31067</v>
      </c>
      <c r="AB49" s="113">
        <v>97818</v>
      </c>
      <c r="AC49" s="146" t="s">
        <v>100</v>
      </c>
      <c r="AD49" s="102">
        <v>598.9</v>
      </c>
      <c r="AE49" s="113">
        <v>1230</v>
      </c>
      <c r="AF49" s="146" t="s">
        <v>98</v>
      </c>
      <c r="AG49" s="102">
        <v>443.4</v>
      </c>
      <c r="AH49" s="111">
        <v>908</v>
      </c>
      <c r="AI49" s="146" t="s">
        <v>98</v>
      </c>
      <c r="AJ49" s="107">
        <v>450.9</v>
      </c>
      <c r="AK49" s="112">
        <v>924</v>
      </c>
      <c r="AL49" s="114"/>
      <c r="AM49" s="114">
        <v>12255.5</v>
      </c>
      <c r="AN49" s="114">
        <v>472.04</v>
      </c>
      <c r="AO49" s="146" t="s">
        <v>99</v>
      </c>
      <c r="AP49" s="104">
        <v>5472.3</v>
      </c>
      <c r="AQ49" s="110">
        <v>9793.5</v>
      </c>
      <c r="AR49" s="146" t="s">
        <v>99</v>
      </c>
      <c r="AS49" s="104">
        <v>12005.3</v>
      </c>
      <c r="AT49" s="115">
        <v>35560</v>
      </c>
      <c r="AU49" s="146" t="s">
        <v>101</v>
      </c>
      <c r="AV49" s="104">
        <v>1159.5999999999999</v>
      </c>
      <c r="AW49" s="110">
        <v>2460</v>
      </c>
      <c r="AX49" s="146" t="s">
        <v>91</v>
      </c>
      <c r="AY49" s="102">
        <v>473.6</v>
      </c>
      <c r="AZ49" s="110">
        <v>985</v>
      </c>
      <c r="BA49" s="146" t="s">
        <v>91</v>
      </c>
      <c r="BB49" s="102">
        <v>491.7</v>
      </c>
      <c r="BC49" s="113">
        <v>1003</v>
      </c>
      <c r="BD49" s="146" t="s">
        <v>91</v>
      </c>
      <c r="BE49" s="104">
        <v>214.6</v>
      </c>
      <c r="BF49" s="110">
        <v>441</v>
      </c>
      <c r="BG49" s="146" t="s">
        <v>91</v>
      </c>
      <c r="BH49" s="102">
        <v>367.4</v>
      </c>
      <c r="BI49" s="113">
        <v>752</v>
      </c>
      <c r="BJ49" s="146" t="s">
        <v>91</v>
      </c>
      <c r="BK49" s="102">
        <v>978.9</v>
      </c>
      <c r="BL49" s="113">
        <v>2059</v>
      </c>
      <c r="BM49" s="146" t="s">
        <v>91</v>
      </c>
      <c r="BN49" s="102">
        <v>99.6</v>
      </c>
      <c r="BO49" s="113">
        <v>195</v>
      </c>
      <c r="BP49" s="146" t="s">
        <v>91</v>
      </c>
      <c r="BQ49" s="102">
        <v>95.9</v>
      </c>
      <c r="BR49" s="110">
        <v>187</v>
      </c>
      <c r="BS49" s="146" t="s">
        <v>91</v>
      </c>
      <c r="BT49" s="104">
        <v>98.7</v>
      </c>
      <c r="BU49" s="113">
        <v>193.8</v>
      </c>
      <c r="BV49" s="146"/>
      <c r="BW49" s="104">
        <v>0</v>
      </c>
      <c r="BX49" s="113">
        <v>0</v>
      </c>
      <c r="BY49" s="146"/>
      <c r="BZ49" s="104">
        <v>0</v>
      </c>
      <c r="CA49" s="113">
        <v>0</v>
      </c>
      <c r="CB49" s="146"/>
      <c r="CC49" s="113">
        <v>0</v>
      </c>
      <c r="CD49" s="113">
        <v>0</v>
      </c>
      <c r="CE49" s="146"/>
      <c r="CF49" s="104">
        <v>0</v>
      </c>
      <c r="CG49" s="113">
        <v>0</v>
      </c>
      <c r="CH49" s="116"/>
      <c r="CI49" s="104">
        <v>0</v>
      </c>
      <c r="CJ49" s="113">
        <v>0</v>
      </c>
      <c r="CK49" s="113"/>
      <c r="CL49" s="104">
        <v>0</v>
      </c>
      <c r="CM49" s="113">
        <v>0</v>
      </c>
      <c r="CN49" s="117">
        <f>SUM(C49+F49+I49+L49+O49+R49+U49+X49+AA49+AD49+AG49+AJ49+AM49+AP49+AS49+AV49+AY49+BB49+BE49+BH49+BK49+BN49+BQ49+BT49)</f>
        <v>78844.800000000003</v>
      </c>
      <c r="CO49" s="118">
        <f>SUM(D49+G49+J49+M49+P49+S49+V49+Y49+AB49+AE49+AH49+AK49+AN49+AQ49+AT49+AW49+AZ49+BC49+BF49+BI49+BL49+BO49+BR49+BU49)</f>
        <v>180008.74</v>
      </c>
    </row>
    <row r="50" spans="1:93" x14ac:dyDescent="0.25">
      <c r="A50" s="119" t="s">
        <v>8</v>
      </c>
      <c r="B50" s="145" t="s">
        <v>103</v>
      </c>
      <c r="C50" s="105">
        <v>2999</v>
      </c>
      <c r="D50" s="120">
        <v>5684.4</v>
      </c>
      <c r="E50" s="145" t="s">
        <v>104</v>
      </c>
      <c r="F50" s="105">
        <v>1022.4</v>
      </c>
      <c r="G50" s="120">
        <v>2393</v>
      </c>
      <c r="H50" s="145" t="s">
        <v>104</v>
      </c>
      <c r="I50" s="105">
        <v>2487.08</v>
      </c>
      <c r="J50" s="120">
        <v>5093</v>
      </c>
      <c r="K50" s="145" t="s">
        <v>105</v>
      </c>
      <c r="L50" s="105">
        <v>690.5</v>
      </c>
      <c r="M50" s="121">
        <v>1308</v>
      </c>
      <c r="N50" s="145" t="s">
        <v>106</v>
      </c>
      <c r="O50" s="103">
        <v>1678.6</v>
      </c>
      <c r="P50" s="122">
        <v>3414</v>
      </c>
      <c r="Q50" s="145" t="s">
        <v>107</v>
      </c>
      <c r="R50" s="103">
        <v>2818</v>
      </c>
      <c r="S50" s="122">
        <v>5560</v>
      </c>
      <c r="T50" s="145" t="s">
        <v>105</v>
      </c>
      <c r="U50" s="108">
        <v>213.5</v>
      </c>
      <c r="V50" s="120">
        <v>400</v>
      </c>
      <c r="W50" s="145" t="s">
        <v>108</v>
      </c>
      <c r="X50" s="103">
        <v>2412.3000000000002</v>
      </c>
      <c r="Y50" s="123">
        <v>4022</v>
      </c>
      <c r="Z50" s="145" t="s">
        <v>108</v>
      </c>
      <c r="AA50" s="103">
        <v>39816.9</v>
      </c>
      <c r="AB50" s="123">
        <v>123666</v>
      </c>
      <c r="AC50" s="145" t="s">
        <v>109</v>
      </c>
      <c r="AD50" s="103">
        <v>634.9</v>
      </c>
      <c r="AE50" s="123">
        <v>1264.4000000000001</v>
      </c>
      <c r="AF50" s="145" t="s">
        <v>106</v>
      </c>
      <c r="AG50" s="103">
        <v>444.2</v>
      </c>
      <c r="AH50" s="121">
        <v>877</v>
      </c>
      <c r="AI50" s="145" t="s">
        <v>106</v>
      </c>
      <c r="AJ50" s="108">
        <v>552.4</v>
      </c>
      <c r="AK50" s="122">
        <v>1085</v>
      </c>
      <c r="AL50" s="124"/>
      <c r="AM50" s="124">
        <v>12632.5</v>
      </c>
      <c r="AN50" s="124">
        <v>465.5</v>
      </c>
      <c r="AO50" s="145" t="s">
        <v>108</v>
      </c>
      <c r="AP50" s="105">
        <v>7260.8</v>
      </c>
      <c r="AQ50" s="120">
        <v>13162.5</v>
      </c>
      <c r="AR50" s="145" t="s">
        <v>108</v>
      </c>
      <c r="AS50" s="105">
        <v>15307.3</v>
      </c>
      <c r="AT50" s="125">
        <v>44840</v>
      </c>
      <c r="AU50" s="145" t="s">
        <v>110</v>
      </c>
      <c r="AV50" s="105">
        <v>1342.7</v>
      </c>
      <c r="AW50" s="120">
        <v>2762</v>
      </c>
      <c r="AX50" s="145" t="s">
        <v>111</v>
      </c>
      <c r="AY50" s="103">
        <v>695.1</v>
      </c>
      <c r="AZ50" s="120">
        <v>1399</v>
      </c>
      <c r="BA50" s="145" t="s">
        <v>111</v>
      </c>
      <c r="BB50" s="103">
        <v>611.20000000000005</v>
      </c>
      <c r="BC50" s="123">
        <v>1219</v>
      </c>
      <c r="BD50" s="145" t="s">
        <v>111</v>
      </c>
      <c r="BE50" s="105">
        <v>266.5</v>
      </c>
      <c r="BF50" s="120">
        <v>517</v>
      </c>
      <c r="BG50" s="145" t="s">
        <v>111</v>
      </c>
      <c r="BH50" s="103">
        <v>472.1</v>
      </c>
      <c r="BI50" s="123">
        <v>946</v>
      </c>
      <c r="BJ50" s="145" t="s">
        <v>111</v>
      </c>
      <c r="BK50" s="103">
        <v>1282.7</v>
      </c>
      <c r="BL50" s="123">
        <v>2628</v>
      </c>
      <c r="BM50" s="145" t="s">
        <v>111</v>
      </c>
      <c r="BN50" s="103">
        <v>105.9</v>
      </c>
      <c r="BO50" s="123">
        <v>201</v>
      </c>
      <c r="BP50" s="145" t="s">
        <v>111</v>
      </c>
      <c r="BQ50" s="103">
        <v>162.69999999999999</v>
      </c>
      <c r="BR50" s="120">
        <v>317</v>
      </c>
      <c r="BS50" s="145" t="s">
        <v>111</v>
      </c>
      <c r="BT50" s="105">
        <v>186.1</v>
      </c>
      <c r="BU50" s="123">
        <v>367.1</v>
      </c>
      <c r="BV50" s="145"/>
      <c r="BW50" s="105">
        <v>0</v>
      </c>
      <c r="BX50" s="123">
        <v>0</v>
      </c>
      <c r="BY50" s="145"/>
      <c r="BZ50" s="105">
        <v>0</v>
      </c>
      <c r="CA50" s="123">
        <v>0</v>
      </c>
      <c r="CB50" s="145"/>
      <c r="CC50" s="123">
        <v>0</v>
      </c>
      <c r="CD50" s="123">
        <v>0</v>
      </c>
      <c r="CE50" s="145"/>
      <c r="CF50" s="105">
        <v>0</v>
      </c>
      <c r="CG50" s="123">
        <v>0</v>
      </c>
      <c r="CH50" s="126"/>
      <c r="CI50" s="105">
        <v>0</v>
      </c>
      <c r="CJ50" s="123">
        <v>0</v>
      </c>
      <c r="CK50" s="123"/>
      <c r="CL50" s="105">
        <v>0</v>
      </c>
      <c r="CM50" s="123">
        <v>0</v>
      </c>
      <c r="CN50" s="117">
        <f>SUM(C50+F50+I50+L50+O50+R50+U50+X50+AA50+AD50+AG50+AJ50+AM50+AP50+AS50+AV50+AY50+BB50+BE50+BH50+BK50+BN50+BQ50+BT50)</f>
        <v>96095.38</v>
      </c>
      <c r="CO50" s="118">
        <f>SUM(D50+G50+J50+M50+P50+S50+V50+Y50+AB50+AE50+AH50+AK50+AN50+AQ50+AT50+AW50+AZ50+BC50+BF50+BI50+BL50+BO50+BR50+BU50)</f>
        <v>223590.9</v>
      </c>
    </row>
    <row r="51" spans="1:93" x14ac:dyDescent="0.25">
      <c r="A51" s="119" t="s">
        <v>9</v>
      </c>
      <c r="B51" s="145" t="s">
        <v>141</v>
      </c>
      <c r="C51" s="105">
        <v>3391</v>
      </c>
      <c r="D51" s="120">
        <v>6413.6</v>
      </c>
      <c r="E51" s="145" t="s">
        <v>159</v>
      </c>
      <c r="F51" s="105">
        <v>1156.0999999999999</v>
      </c>
      <c r="G51" s="120">
        <v>2315</v>
      </c>
      <c r="H51" s="145" t="s">
        <v>159</v>
      </c>
      <c r="I51" s="105">
        <v>2877.5</v>
      </c>
      <c r="J51" s="120">
        <v>5826</v>
      </c>
      <c r="K51" s="145" t="s">
        <v>142</v>
      </c>
      <c r="L51" s="105">
        <v>501.5</v>
      </c>
      <c r="M51" s="121">
        <v>945</v>
      </c>
      <c r="N51" s="145" t="s">
        <v>143</v>
      </c>
      <c r="O51" s="103">
        <f>3423.2-1678.6</f>
        <v>1744.6</v>
      </c>
      <c r="P51" s="122">
        <v>3533</v>
      </c>
      <c r="Q51" s="145" t="s">
        <v>142</v>
      </c>
      <c r="R51" s="103">
        <v>2646</v>
      </c>
      <c r="S51" s="122">
        <v>5160</v>
      </c>
      <c r="T51" s="145" t="s">
        <v>142</v>
      </c>
      <c r="U51" s="108">
        <v>195.5</v>
      </c>
      <c r="V51" s="120">
        <v>360</v>
      </c>
      <c r="W51" s="145" t="s">
        <v>160</v>
      </c>
      <c r="X51" s="103">
        <v>2261.9</v>
      </c>
      <c r="Y51" s="123">
        <f>523.2+2834.8</f>
        <v>3358</v>
      </c>
      <c r="Z51" s="145" t="s">
        <v>160</v>
      </c>
      <c r="AA51" s="103">
        <f>38435.5-389.4</f>
        <v>38046.1</v>
      </c>
      <c r="AB51" s="123">
        <f>19242+93390</f>
        <v>112632</v>
      </c>
      <c r="AC51" s="145" t="s">
        <v>161</v>
      </c>
      <c r="AD51" s="103">
        <v>746</v>
      </c>
      <c r="AE51" s="123">
        <v>1481.9</v>
      </c>
      <c r="AF51" s="145" t="s">
        <v>143</v>
      </c>
      <c r="AG51" s="103">
        <v>366.7</v>
      </c>
      <c r="AH51" s="121">
        <v>717</v>
      </c>
      <c r="AI51" s="145" t="s">
        <v>143</v>
      </c>
      <c r="AJ51" s="108">
        <v>558.5</v>
      </c>
      <c r="AK51" s="122">
        <v>1091</v>
      </c>
      <c r="AL51" s="124"/>
      <c r="AM51" s="124">
        <v>13720.7</v>
      </c>
      <c r="AN51" s="124">
        <v>25765</v>
      </c>
      <c r="AO51" s="145" t="s">
        <v>160</v>
      </c>
      <c r="AP51" s="105">
        <v>7470.4</v>
      </c>
      <c r="AQ51" s="120">
        <f>1563+11124</f>
        <v>12687</v>
      </c>
      <c r="AR51" s="145" t="s">
        <v>160</v>
      </c>
      <c r="AS51" s="105">
        <f>15936.4-1168.2</f>
        <v>14768.199999999999</v>
      </c>
      <c r="AT51" s="125">
        <f>5280+35120</f>
        <v>40400</v>
      </c>
      <c r="AU51" s="145" t="s">
        <v>162</v>
      </c>
      <c r="AV51" s="105">
        <v>1601.5</v>
      </c>
      <c r="AW51" s="120">
        <v>3238</v>
      </c>
      <c r="AX51" s="145" t="s">
        <v>163</v>
      </c>
      <c r="AY51" s="103">
        <v>715.8</v>
      </c>
      <c r="AZ51" s="120">
        <v>1418</v>
      </c>
      <c r="BA51" s="145" t="s">
        <v>163</v>
      </c>
      <c r="BB51" s="103">
        <v>592.1</v>
      </c>
      <c r="BC51" s="123">
        <v>1161</v>
      </c>
      <c r="BD51" s="145" t="s">
        <v>163</v>
      </c>
      <c r="BE51" s="105">
        <v>225.3</v>
      </c>
      <c r="BF51" s="120">
        <v>441</v>
      </c>
      <c r="BG51" s="145" t="s">
        <v>163</v>
      </c>
      <c r="BH51" s="103">
        <v>360.4</v>
      </c>
      <c r="BI51" s="123">
        <v>704</v>
      </c>
      <c r="BJ51" s="145" t="s">
        <v>163</v>
      </c>
      <c r="BK51" s="103">
        <v>1205.7</v>
      </c>
      <c r="BL51" s="123">
        <v>2425</v>
      </c>
      <c r="BM51" s="145" t="s">
        <v>163</v>
      </c>
      <c r="BN51" s="103">
        <v>86.6</v>
      </c>
      <c r="BO51" s="123">
        <v>158</v>
      </c>
      <c r="BP51" s="145" t="s">
        <v>163</v>
      </c>
      <c r="BQ51" s="103">
        <v>167.4</v>
      </c>
      <c r="BR51" s="120">
        <v>321</v>
      </c>
      <c r="BS51" s="145" t="s">
        <v>163</v>
      </c>
      <c r="BT51" s="105">
        <v>135.80000000000001</v>
      </c>
      <c r="BU51" s="123">
        <v>260.89999999999998</v>
      </c>
      <c r="BV51" s="145" t="s">
        <v>163</v>
      </c>
      <c r="BW51" s="105">
        <v>145.5</v>
      </c>
      <c r="BX51" s="123">
        <v>281.8</v>
      </c>
      <c r="BY51" s="145" t="s">
        <v>163</v>
      </c>
      <c r="BZ51" s="149">
        <v>150.1</v>
      </c>
      <c r="CA51" s="123">
        <v>291.10000000000002</v>
      </c>
      <c r="CB51" s="145" t="s">
        <v>163</v>
      </c>
      <c r="CC51" s="105">
        <v>27.5</v>
      </c>
      <c r="CD51" s="123">
        <v>54.1</v>
      </c>
      <c r="CE51" s="145" t="s">
        <v>163</v>
      </c>
      <c r="CF51" s="105">
        <v>12.9</v>
      </c>
      <c r="CG51" s="123">
        <v>23.9</v>
      </c>
      <c r="CH51" s="147" t="s">
        <v>163</v>
      </c>
      <c r="CI51" s="103">
        <v>12.29</v>
      </c>
      <c r="CJ51" s="123">
        <v>21</v>
      </c>
      <c r="CK51" s="145" t="s">
        <v>163</v>
      </c>
      <c r="CL51" s="103">
        <v>11.93</v>
      </c>
      <c r="CM51" s="123">
        <v>20</v>
      </c>
      <c r="CN51" s="127">
        <f t="shared" ref="CN51:CO55" si="0">SUM(CI51+CL51+C51+F51+I51+L51+O51+R51+U51+X51+AA51+AD51+AG51+AJ51+AM51+AP51+AS51+AV51+AY51+BB51+BE51+BH51+BK51+BN51+BQ51+BT51)+BW51+BZ51+CC51+CF51</f>
        <v>95901.51999999999</v>
      </c>
      <c r="CO51" s="128">
        <f t="shared" si="0"/>
        <v>233503.3</v>
      </c>
    </row>
    <row r="52" spans="1:93" s="30" customFormat="1" x14ac:dyDescent="0.25">
      <c r="A52" s="148" t="s">
        <v>164</v>
      </c>
      <c r="B52" s="145" t="s">
        <v>179</v>
      </c>
      <c r="C52" s="105">
        <v>3437.5</v>
      </c>
      <c r="D52" s="120">
        <v>6358.4</v>
      </c>
      <c r="E52" s="145" t="s">
        <v>180</v>
      </c>
      <c r="F52" s="105">
        <v>1149.5</v>
      </c>
      <c r="G52" s="120">
        <v>2295</v>
      </c>
      <c r="H52" s="145" t="s">
        <v>181</v>
      </c>
      <c r="I52" s="105">
        <v>2510.8000000000002</v>
      </c>
      <c r="J52" s="120">
        <v>5046</v>
      </c>
      <c r="K52" s="145" t="s">
        <v>182</v>
      </c>
      <c r="L52" s="105">
        <v>607</v>
      </c>
      <c r="M52" s="121">
        <v>1124</v>
      </c>
      <c r="N52" s="145" t="s">
        <v>183</v>
      </c>
      <c r="O52" s="103">
        <v>1753</v>
      </c>
      <c r="P52" s="122">
        <v>3549</v>
      </c>
      <c r="Q52" s="145" t="s">
        <v>184</v>
      </c>
      <c r="R52" s="103">
        <v>3262.5</v>
      </c>
      <c r="S52" s="122">
        <v>6400</v>
      </c>
      <c r="T52" s="145" t="s">
        <v>184</v>
      </c>
      <c r="U52" s="108">
        <v>235</v>
      </c>
      <c r="V52" s="120">
        <v>440</v>
      </c>
      <c r="W52" s="145" t="s">
        <v>185</v>
      </c>
      <c r="X52" s="103">
        <v>2192.1999999999998</v>
      </c>
      <c r="Y52" s="123">
        <v>3228</v>
      </c>
      <c r="Z52" s="145" t="s">
        <v>185</v>
      </c>
      <c r="AA52" s="103">
        <v>38940.199999999997</v>
      </c>
      <c r="AB52" s="123">
        <v>115050</v>
      </c>
      <c r="AC52" s="145" t="s">
        <v>186</v>
      </c>
      <c r="AD52" s="103">
        <v>729.4</v>
      </c>
      <c r="AE52" s="123">
        <v>1442.2</v>
      </c>
      <c r="AF52" s="145" t="s">
        <v>183</v>
      </c>
      <c r="AG52" s="103">
        <v>347.4</v>
      </c>
      <c r="AH52" s="121">
        <v>728</v>
      </c>
      <c r="AI52" s="145" t="s">
        <v>184</v>
      </c>
      <c r="AJ52" s="108">
        <v>539</v>
      </c>
      <c r="AK52" s="122">
        <v>1103</v>
      </c>
      <c r="AL52" s="98" t="s">
        <v>204</v>
      </c>
      <c r="AM52" s="124">
        <v>13376</v>
      </c>
      <c r="AN52" s="124">
        <v>25330</v>
      </c>
      <c r="AO52" s="145" t="s">
        <v>185</v>
      </c>
      <c r="AP52" s="105">
        <v>7456.2</v>
      </c>
      <c r="AQ52" s="120">
        <v>12835.5</v>
      </c>
      <c r="AR52" s="145" t="s">
        <v>185</v>
      </c>
      <c r="AS52" s="105">
        <v>15135</v>
      </c>
      <c r="AT52" s="125">
        <v>41240</v>
      </c>
      <c r="AU52" s="145" t="s">
        <v>187</v>
      </c>
      <c r="AV52" s="105">
        <v>1704.6</v>
      </c>
      <c r="AW52" s="120">
        <v>3432</v>
      </c>
      <c r="AX52" s="145" t="s">
        <v>188</v>
      </c>
      <c r="AY52" s="103">
        <v>786.3</v>
      </c>
      <c r="AZ52" s="120">
        <v>1551</v>
      </c>
      <c r="BA52" s="145" t="s">
        <v>188</v>
      </c>
      <c r="BB52" s="103">
        <v>977</v>
      </c>
      <c r="BC52" s="123">
        <v>1949</v>
      </c>
      <c r="BD52" s="145" t="s">
        <v>188</v>
      </c>
      <c r="BE52" s="105">
        <v>297.89999999999998</v>
      </c>
      <c r="BF52" s="120">
        <v>574</v>
      </c>
      <c r="BG52" s="145" t="s">
        <v>188</v>
      </c>
      <c r="BH52" s="103">
        <v>399</v>
      </c>
      <c r="BI52" s="123">
        <v>778</v>
      </c>
      <c r="BJ52" s="145" t="s">
        <v>188</v>
      </c>
      <c r="BK52" s="103">
        <v>1206.2</v>
      </c>
      <c r="BL52" s="123">
        <v>2420</v>
      </c>
      <c r="BM52" s="145" t="s">
        <v>188</v>
      </c>
      <c r="BN52" s="103">
        <v>69.7</v>
      </c>
      <c r="BO52" s="123">
        <v>129</v>
      </c>
      <c r="BP52" s="145" t="s">
        <v>188</v>
      </c>
      <c r="BQ52" s="103">
        <v>145.30000000000001</v>
      </c>
      <c r="BR52" s="120">
        <v>279</v>
      </c>
      <c r="BS52" s="145" t="s">
        <v>188</v>
      </c>
      <c r="BT52" s="105">
        <v>122.5</v>
      </c>
      <c r="BU52" s="123">
        <v>232.7</v>
      </c>
      <c r="BV52" s="145" t="s">
        <v>189</v>
      </c>
      <c r="BW52" s="103">
        <v>149.6</v>
      </c>
      <c r="BX52" s="103">
        <v>289.10000000000002</v>
      </c>
      <c r="BY52" s="145" t="s">
        <v>189</v>
      </c>
      <c r="BZ52" s="149">
        <v>180.8</v>
      </c>
      <c r="CA52" s="103">
        <v>349</v>
      </c>
      <c r="CB52" s="145" t="s">
        <v>189</v>
      </c>
      <c r="CC52" s="103">
        <v>72.8</v>
      </c>
      <c r="CD52" s="103">
        <v>136.6</v>
      </c>
      <c r="CE52" s="145" t="s">
        <v>189</v>
      </c>
      <c r="CF52" s="105">
        <v>34.299999999999997</v>
      </c>
      <c r="CG52" s="103">
        <v>68.400000000000006</v>
      </c>
      <c r="CH52" s="145" t="s">
        <v>189</v>
      </c>
      <c r="CI52" s="103">
        <v>222.35</v>
      </c>
      <c r="CJ52" s="103">
        <v>436</v>
      </c>
      <c r="CK52" s="145" t="s">
        <v>189</v>
      </c>
      <c r="CL52" s="103">
        <v>33.04</v>
      </c>
      <c r="CM52" s="103">
        <v>65</v>
      </c>
      <c r="CN52" s="129">
        <f t="shared" si="0"/>
        <v>98072.090000000011</v>
      </c>
      <c r="CO52" s="103">
        <f t="shared" si="0"/>
        <v>238857.90000000002</v>
      </c>
    </row>
    <row r="53" spans="1:93" s="30" customFormat="1" x14ac:dyDescent="0.25">
      <c r="A53" s="148" t="s">
        <v>196</v>
      </c>
      <c r="B53" s="145" t="s">
        <v>219</v>
      </c>
      <c r="C53" s="149">
        <v>3386.5</v>
      </c>
      <c r="D53" s="120">
        <f>5387.2+873.6</f>
        <v>6260.8</v>
      </c>
      <c r="E53" s="145" t="s">
        <v>210</v>
      </c>
      <c r="F53" s="149">
        <v>1201.5</v>
      </c>
      <c r="G53" s="120">
        <v>2344</v>
      </c>
      <c r="H53" s="145" t="s">
        <v>210</v>
      </c>
      <c r="I53" s="149">
        <v>2257.6999999999998</v>
      </c>
      <c r="J53" s="120">
        <v>4451</v>
      </c>
      <c r="K53" s="145" t="s">
        <v>211</v>
      </c>
      <c r="L53" s="149">
        <v>661.5</v>
      </c>
      <c r="M53" s="121">
        <v>1183</v>
      </c>
      <c r="N53" s="145" t="s">
        <v>211</v>
      </c>
      <c r="O53" s="103">
        <v>1682.2</v>
      </c>
      <c r="P53" s="122">
        <v>3280</v>
      </c>
      <c r="Q53" s="145" t="s">
        <v>211</v>
      </c>
      <c r="R53" s="103">
        <v>2537</v>
      </c>
      <c r="S53" s="122">
        <v>4800</v>
      </c>
      <c r="T53" s="145" t="s">
        <v>211</v>
      </c>
      <c r="U53" s="108">
        <v>204</v>
      </c>
      <c r="V53" s="120">
        <v>360</v>
      </c>
      <c r="W53" s="145" t="s">
        <v>212</v>
      </c>
      <c r="X53" s="103">
        <v>2113.6999999999998</v>
      </c>
      <c r="Y53" s="123">
        <v>2734.4</v>
      </c>
      <c r="Z53" s="145" t="s">
        <v>212</v>
      </c>
      <c r="AA53" s="103">
        <v>34111.800000000003</v>
      </c>
      <c r="AB53" s="123">
        <v>94488</v>
      </c>
      <c r="AC53" s="145" t="s">
        <v>206</v>
      </c>
      <c r="AD53" s="103">
        <v>715.3</v>
      </c>
      <c r="AE53" s="123">
        <v>1375.5</v>
      </c>
      <c r="AF53" s="145" t="s">
        <v>211</v>
      </c>
      <c r="AG53" s="103">
        <v>560</v>
      </c>
      <c r="AH53" s="121">
        <v>1057</v>
      </c>
      <c r="AI53" s="145" t="s">
        <v>211</v>
      </c>
      <c r="AJ53" s="108">
        <v>541.29999999999995</v>
      </c>
      <c r="AK53" s="122">
        <v>1017</v>
      </c>
      <c r="AL53" s="155" t="s">
        <v>205</v>
      </c>
      <c r="AM53" s="124">
        <v>13350.73</v>
      </c>
      <c r="AN53" s="124">
        <v>26152</v>
      </c>
      <c r="AO53" s="145" t="s">
        <v>212</v>
      </c>
      <c r="AP53" s="149">
        <v>6959</v>
      </c>
      <c r="AQ53" s="120">
        <v>10978.5</v>
      </c>
      <c r="AR53" s="145" t="s">
        <v>212</v>
      </c>
      <c r="AS53" s="149">
        <v>12942.5</v>
      </c>
      <c r="AT53" s="125">
        <v>33360</v>
      </c>
      <c r="AU53" s="145" t="s">
        <v>197</v>
      </c>
      <c r="AV53" s="149">
        <v>1400.8</v>
      </c>
      <c r="AW53" s="120">
        <v>2747</v>
      </c>
      <c r="AX53" s="145" t="s">
        <v>198</v>
      </c>
      <c r="AY53" s="103">
        <v>677</v>
      </c>
      <c r="AZ53" s="120">
        <v>1305</v>
      </c>
      <c r="BA53" s="145" t="s">
        <v>198</v>
      </c>
      <c r="BB53" s="103">
        <v>780.7</v>
      </c>
      <c r="BC53" s="123">
        <v>1508</v>
      </c>
      <c r="BD53" s="145" t="s">
        <v>198</v>
      </c>
      <c r="BE53" s="149">
        <v>322.5</v>
      </c>
      <c r="BF53" s="120">
        <v>613</v>
      </c>
      <c r="BG53" s="145" t="s">
        <v>198</v>
      </c>
      <c r="BH53" s="103">
        <v>453.9</v>
      </c>
      <c r="BI53" s="123">
        <v>875</v>
      </c>
      <c r="BJ53" s="145" t="s">
        <v>198</v>
      </c>
      <c r="BK53" s="103">
        <v>1193.5</v>
      </c>
      <c r="BL53" s="123">
        <v>2343</v>
      </c>
      <c r="BM53" s="145" t="s">
        <v>198</v>
      </c>
      <c r="BN53" s="103">
        <v>95.5</v>
      </c>
      <c r="BO53" s="123">
        <v>173</v>
      </c>
      <c r="BP53" s="145" t="s">
        <v>198</v>
      </c>
      <c r="BQ53" s="103">
        <v>112.5</v>
      </c>
      <c r="BR53" s="120">
        <v>206</v>
      </c>
      <c r="BS53" s="145" t="s">
        <v>198</v>
      </c>
      <c r="BT53" s="149">
        <v>162.1</v>
      </c>
      <c r="BU53" s="123">
        <v>304.3</v>
      </c>
      <c r="BV53" s="145" t="s">
        <v>198</v>
      </c>
      <c r="BW53" s="103">
        <v>181.1</v>
      </c>
      <c r="BX53" s="103">
        <v>342.9</v>
      </c>
      <c r="BY53" s="145" t="s">
        <v>198</v>
      </c>
      <c r="BZ53" s="149">
        <v>271.7</v>
      </c>
      <c r="CA53" s="103">
        <v>512</v>
      </c>
      <c r="CB53" s="145" t="s">
        <v>198</v>
      </c>
      <c r="CC53" s="103">
        <v>126.2</v>
      </c>
      <c r="CD53" s="103">
        <v>237.4</v>
      </c>
      <c r="CE53" s="145" t="s">
        <v>198</v>
      </c>
      <c r="CF53" s="149">
        <v>58.6</v>
      </c>
      <c r="CG53" s="103">
        <v>105.6</v>
      </c>
      <c r="CH53" s="145" t="s">
        <v>206</v>
      </c>
      <c r="CI53" s="103">
        <v>477.31</v>
      </c>
      <c r="CJ53" s="103">
        <v>927</v>
      </c>
      <c r="CK53" s="145" t="s">
        <v>206</v>
      </c>
      <c r="CL53" s="103">
        <v>90.14</v>
      </c>
      <c r="CM53" s="103">
        <v>163</v>
      </c>
      <c r="CN53" s="129">
        <f t="shared" si="0"/>
        <v>89628.280000000013</v>
      </c>
      <c r="CO53" s="103">
        <f t="shared" si="0"/>
        <v>206203.4</v>
      </c>
    </row>
    <row r="54" spans="1:93" s="30" customFormat="1" x14ac:dyDescent="0.25">
      <c r="A54" s="207" t="s">
        <v>221</v>
      </c>
      <c r="B54" s="145" t="s">
        <v>230</v>
      </c>
      <c r="C54" s="149">
        <v>3314</v>
      </c>
      <c r="D54" s="120">
        <f>5100+844.4</f>
        <v>5944.4</v>
      </c>
      <c r="E54" s="145" t="s">
        <v>227</v>
      </c>
      <c r="F54" s="149">
        <v>1098.2</v>
      </c>
      <c r="G54" s="120">
        <v>2087</v>
      </c>
      <c r="H54" s="145" t="s">
        <v>227</v>
      </c>
      <c r="I54" s="149">
        <v>2038.5</v>
      </c>
      <c r="J54" s="120">
        <v>3930</v>
      </c>
      <c r="K54" s="145" t="s">
        <v>229</v>
      </c>
      <c r="L54" s="149">
        <v>612.5</v>
      </c>
      <c r="M54" s="121">
        <v>1099</v>
      </c>
      <c r="N54" s="145" t="s">
        <v>229</v>
      </c>
      <c r="O54" s="103">
        <v>1684.7</v>
      </c>
      <c r="P54" s="122">
        <v>3243</v>
      </c>
      <c r="Q54" s="145" t="s">
        <v>229</v>
      </c>
      <c r="R54" s="103">
        <v>3012.5</v>
      </c>
      <c r="S54" s="122">
        <v>5600</v>
      </c>
      <c r="T54" s="145" t="s">
        <v>229</v>
      </c>
      <c r="U54" s="108">
        <v>204.5</v>
      </c>
      <c r="V54" s="120">
        <v>360</v>
      </c>
      <c r="W54" s="145" t="s">
        <v>245</v>
      </c>
      <c r="X54" s="103">
        <v>2221.8000000000002</v>
      </c>
      <c r="Y54" s="191">
        <f>591.6+2542.4</f>
        <v>3134</v>
      </c>
      <c r="Z54" s="145" t="s">
        <v>245</v>
      </c>
      <c r="AA54" s="103">
        <v>36783.199999999997</v>
      </c>
      <c r="AB54" s="123">
        <v>105030</v>
      </c>
      <c r="AC54" s="145" t="s">
        <v>224</v>
      </c>
      <c r="AD54" s="103">
        <f>1448.1-715.3</f>
        <v>732.8</v>
      </c>
      <c r="AE54" s="123">
        <v>1376.4</v>
      </c>
      <c r="AF54" s="145" t="s">
        <v>229</v>
      </c>
      <c r="AG54" s="103">
        <f>1063.1-560</f>
        <v>503.09999999999991</v>
      </c>
      <c r="AH54" s="121">
        <v>943</v>
      </c>
      <c r="AI54" s="145" t="s">
        <v>229</v>
      </c>
      <c r="AJ54" s="108">
        <f>1112.2-541.3</f>
        <v>570.90000000000009</v>
      </c>
      <c r="AK54" s="122">
        <v>1059</v>
      </c>
      <c r="AL54" s="155" t="s">
        <v>220</v>
      </c>
      <c r="AM54" s="124">
        <v>14339.7</v>
      </c>
      <c r="AN54" s="124">
        <v>25549</v>
      </c>
      <c r="AO54" s="145" t="s">
        <v>245</v>
      </c>
      <c r="AP54" s="149">
        <v>6832.7</v>
      </c>
      <c r="AQ54" s="120">
        <f>1530+9501</f>
        <v>11031</v>
      </c>
      <c r="AR54" s="145" t="s">
        <v>245</v>
      </c>
      <c r="AS54" s="149">
        <v>12931.2</v>
      </c>
      <c r="AT54" s="125">
        <f>28720+5360</f>
        <v>34080</v>
      </c>
      <c r="AU54" s="145" t="s">
        <v>223</v>
      </c>
      <c r="AV54" s="149">
        <f>2496.9-1400.8</f>
        <v>1096.1000000000001</v>
      </c>
      <c r="AW54" s="120">
        <v>2071</v>
      </c>
      <c r="AX54" s="145" t="s">
        <v>222</v>
      </c>
      <c r="AY54" s="103">
        <v>521</v>
      </c>
      <c r="AZ54" s="120">
        <v>976</v>
      </c>
      <c r="BA54" s="145" t="s">
        <v>222</v>
      </c>
      <c r="BB54" s="103">
        <v>646.70000000000005</v>
      </c>
      <c r="BC54" s="123">
        <v>1205</v>
      </c>
      <c r="BD54" s="145" t="s">
        <v>222</v>
      </c>
      <c r="BE54" s="149">
        <v>311.89999999999998</v>
      </c>
      <c r="BF54" s="120">
        <v>572</v>
      </c>
      <c r="BG54" s="145" t="s">
        <v>222</v>
      </c>
      <c r="BH54" s="103">
        <v>453.3</v>
      </c>
      <c r="BI54" s="123">
        <v>845</v>
      </c>
      <c r="BJ54" s="145" t="s">
        <v>222</v>
      </c>
      <c r="BK54" s="103">
        <v>1096.2</v>
      </c>
      <c r="BL54" s="123">
        <v>2079</v>
      </c>
      <c r="BM54" s="145" t="s">
        <v>222</v>
      </c>
      <c r="BN54" s="103">
        <v>114.6</v>
      </c>
      <c r="BO54" s="123">
        <v>205</v>
      </c>
      <c r="BP54" s="145" t="s">
        <v>222</v>
      </c>
      <c r="BQ54" s="103">
        <v>101.5</v>
      </c>
      <c r="BR54" s="120">
        <v>179</v>
      </c>
      <c r="BS54" s="145" t="s">
        <v>222</v>
      </c>
      <c r="BT54" s="149">
        <v>64.5</v>
      </c>
      <c r="BU54" s="123">
        <v>112.2</v>
      </c>
      <c r="BV54" s="145" t="s">
        <v>222</v>
      </c>
      <c r="BW54" s="103">
        <f>382-181.1</f>
        <v>200.9</v>
      </c>
      <c r="BX54" s="103">
        <v>370.8</v>
      </c>
      <c r="BY54" s="145" t="s">
        <v>222</v>
      </c>
      <c r="BZ54" s="149">
        <f>524.3-271.7</f>
        <v>252.59999999999997</v>
      </c>
      <c r="CA54" s="103">
        <v>471.7</v>
      </c>
      <c r="CB54" s="145" t="s">
        <v>222</v>
      </c>
      <c r="CC54" s="103">
        <f>314-126.2</f>
        <v>187.8</v>
      </c>
      <c r="CD54" s="103">
        <v>345.4</v>
      </c>
      <c r="CE54" s="145" t="s">
        <v>222</v>
      </c>
      <c r="CF54" s="149">
        <f>180.8-58.6</f>
        <v>122.20000000000002</v>
      </c>
      <c r="CG54" s="103">
        <v>221.1</v>
      </c>
      <c r="CH54" s="145" t="s">
        <v>224</v>
      </c>
      <c r="CI54" s="103">
        <v>518.1</v>
      </c>
      <c r="CJ54" s="103">
        <v>975</v>
      </c>
      <c r="CK54" s="145" t="s">
        <v>224</v>
      </c>
      <c r="CL54" s="103">
        <v>186.4</v>
      </c>
      <c r="CM54" s="103">
        <v>343</v>
      </c>
      <c r="CN54" s="129">
        <f t="shared" si="0"/>
        <v>92754.099999999991</v>
      </c>
      <c r="CO54" s="103">
        <f>SUM(CJ54+CM54+D54+G54+J54+M54+P54+S54+V54+Y54+AB54+AE54+AH54+AK54+AN54+AQ54+AT54+AW54+AZ54+BC54+BF54+BI54+BL54+BO54+BR54+BU54)+BX54+CA54+CD54+CG54</f>
        <v>215437</v>
      </c>
    </row>
    <row r="55" spans="1:93" s="24" customFormat="1" x14ac:dyDescent="0.25">
      <c r="A55" s="213" t="s">
        <v>246</v>
      </c>
      <c r="B55" s="145" t="s">
        <v>271</v>
      </c>
      <c r="C55" s="254">
        <f>10122-6700.5</f>
        <v>3421.5</v>
      </c>
      <c r="D55" s="120">
        <f>5128.8+807.6</f>
        <v>5936.4000000000005</v>
      </c>
      <c r="E55" s="214"/>
      <c r="F55" s="215"/>
      <c r="G55" s="216"/>
      <c r="H55" s="214"/>
      <c r="I55" s="215"/>
      <c r="J55" s="216"/>
      <c r="K55" s="145" t="s">
        <v>270</v>
      </c>
      <c r="L55" s="215">
        <f>2353.5-1274</f>
        <v>1079.5</v>
      </c>
      <c r="M55" s="217">
        <v>2999</v>
      </c>
      <c r="N55" s="214"/>
      <c r="O55" s="218"/>
      <c r="P55" s="219"/>
      <c r="Q55" s="145" t="s">
        <v>270</v>
      </c>
      <c r="R55" s="218">
        <f>6855.5-5549.5</f>
        <v>1306</v>
      </c>
      <c r="S55" s="219">
        <v>2280</v>
      </c>
      <c r="T55" s="145" t="s">
        <v>270</v>
      </c>
      <c r="U55" s="108">
        <f>643.5-408.5</f>
        <v>235</v>
      </c>
      <c r="V55" s="120">
        <v>400</v>
      </c>
      <c r="W55" s="214"/>
      <c r="X55" s="218"/>
      <c r="Y55" s="221"/>
      <c r="Z55" s="214"/>
      <c r="AA55" s="218"/>
      <c r="AB55" s="221"/>
      <c r="AC55" s="214" t="s">
        <v>255</v>
      </c>
      <c r="AD55" s="218">
        <v>807.8</v>
      </c>
      <c r="AE55" s="221">
        <v>1508.4</v>
      </c>
      <c r="AF55" s="214" t="s">
        <v>270</v>
      </c>
      <c r="AG55" s="218">
        <v>514.70000000000005</v>
      </c>
      <c r="AH55" s="217">
        <v>972</v>
      </c>
      <c r="AI55" s="214" t="s">
        <v>270</v>
      </c>
      <c r="AJ55" s="220">
        <v>492.8</v>
      </c>
      <c r="AK55" s="219">
        <v>940</v>
      </c>
      <c r="AL55" s="222" t="s">
        <v>244</v>
      </c>
      <c r="AM55" s="223">
        <v>14075.62</v>
      </c>
      <c r="AN55" s="223">
        <v>24809</v>
      </c>
      <c r="AO55" s="214"/>
      <c r="AP55" s="215"/>
      <c r="AQ55" s="216"/>
      <c r="AR55" s="214"/>
      <c r="AS55" s="215"/>
      <c r="AT55" s="224"/>
      <c r="AU55" s="214" t="s">
        <v>254</v>
      </c>
      <c r="AV55" s="215">
        <v>1054.7</v>
      </c>
      <c r="AW55" s="216">
        <v>1994</v>
      </c>
      <c r="AX55" s="214" t="s">
        <v>253</v>
      </c>
      <c r="AY55" s="218">
        <v>482</v>
      </c>
      <c r="AZ55" s="216">
        <v>898</v>
      </c>
      <c r="BA55" s="214" t="s">
        <v>253</v>
      </c>
      <c r="BB55" s="218">
        <v>666.8</v>
      </c>
      <c r="BC55" s="221">
        <v>1242</v>
      </c>
      <c r="BD55" s="214" t="s">
        <v>253</v>
      </c>
      <c r="BE55" s="215">
        <v>320.10000000000002</v>
      </c>
      <c r="BF55" s="216">
        <v>586</v>
      </c>
      <c r="BG55" s="214" t="s">
        <v>253</v>
      </c>
      <c r="BH55" s="218">
        <v>436.9</v>
      </c>
      <c r="BI55" s="221">
        <v>810</v>
      </c>
      <c r="BJ55" s="214" t="s">
        <v>253</v>
      </c>
      <c r="BK55" s="218">
        <v>1045.4000000000001</v>
      </c>
      <c r="BL55" s="221">
        <v>1973</v>
      </c>
      <c r="BM55" s="214" t="s">
        <v>253</v>
      </c>
      <c r="BN55" s="218">
        <v>122.3</v>
      </c>
      <c r="BO55" s="221">
        <v>219</v>
      </c>
      <c r="BP55" s="214" t="s">
        <v>253</v>
      </c>
      <c r="BQ55" s="218">
        <v>89.1</v>
      </c>
      <c r="BR55" s="216">
        <v>154</v>
      </c>
      <c r="BS55" s="214" t="s">
        <v>253</v>
      </c>
      <c r="BT55" s="215">
        <v>110.8</v>
      </c>
      <c r="BU55" s="221">
        <v>197.8</v>
      </c>
      <c r="BV55" s="145" t="s">
        <v>253</v>
      </c>
      <c r="BW55" s="218">
        <f>381.5-BW54</f>
        <v>180.6</v>
      </c>
      <c r="BX55" s="218">
        <v>327.2</v>
      </c>
      <c r="BY55" s="145" t="s">
        <v>253</v>
      </c>
      <c r="BZ55" s="215">
        <f>520.5-BZ54</f>
        <v>267.90000000000003</v>
      </c>
      <c r="CA55" s="218">
        <v>497.3</v>
      </c>
      <c r="CB55" s="145" t="s">
        <v>253</v>
      </c>
      <c r="CC55" s="218">
        <f>345.6-CC54</f>
        <v>157.80000000000001</v>
      </c>
      <c r="CD55" s="218">
        <v>287.60000000000002</v>
      </c>
      <c r="CE55" s="145" t="s">
        <v>253</v>
      </c>
      <c r="CF55" s="215">
        <f>227.1-CF54</f>
        <v>104.89999999999998</v>
      </c>
      <c r="CG55" s="218">
        <v>184.9</v>
      </c>
      <c r="CH55" s="214" t="s">
        <v>255</v>
      </c>
      <c r="CI55" s="225">
        <f>1047.8-CI54</f>
        <v>529.69999999999993</v>
      </c>
      <c r="CJ55" s="218">
        <v>989</v>
      </c>
      <c r="CK55" s="214" t="s">
        <v>255</v>
      </c>
      <c r="CL55" s="225">
        <f>497.5-CL54</f>
        <v>311.10000000000002</v>
      </c>
      <c r="CM55" s="218">
        <v>568</v>
      </c>
      <c r="CN55" s="226">
        <f t="shared" si="0"/>
        <v>27813.02</v>
      </c>
      <c r="CO55" s="103">
        <f>SUM(CJ55+CM55+D55+G55+J55+M55+P55+S55+V55+Y55+AB55+AE55+AH55+AK55+AN55+AQ55+AT55+AW55+AZ55+BC55+BF55+BI55+BL55+BO55+BR55+BU55)+BX55+CA55+CD55+CG55</f>
        <v>50772.600000000006</v>
      </c>
    </row>
    <row r="56" spans="1:93" s="30" customFormat="1" hidden="1" x14ac:dyDescent="0.25">
      <c r="A56" s="207" t="s">
        <v>247</v>
      </c>
      <c r="B56" s="145"/>
      <c r="C56" s="149"/>
      <c r="D56" s="120"/>
      <c r="E56" s="145"/>
      <c r="F56" s="149"/>
      <c r="G56" s="120"/>
      <c r="H56" s="145"/>
      <c r="I56" s="149"/>
      <c r="J56" s="120"/>
      <c r="K56" s="145"/>
      <c r="L56" s="149"/>
      <c r="M56" s="121"/>
      <c r="N56" s="145"/>
      <c r="O56" s="103"/>
      <c r="P56" s="122"/>
      <c r="Q56" s="145"/>
      <c r="R56" s="103"/>
      <c r="S56" s="122"/>
      <c r="T56" s="145"/>
      <c r="U56" s="108"/>
      <c r="V56" s="120"/>
      <c r="W56" s="145"/>
      <c r="X56" s="103"/>
      <c r="Y56" s="123"/>
      <c r="Z56" s="145"/>
      <c r="AA56" s="103"/>
      <c r="AB56" s="123"/>
      <c r="AC56" s="145"/>
      <c r="AD56" s="103"/>
      <c r="AE56" s="123"/>
      <c r="AF56" s="145"/>
      <c r="AG56" s="103"/>
      <c r="AH56" s="121"/>
      <c r="AI56" s="145"/>
      <c r="AJ56" s="108"/>
      <c r="AK56" s="122"/>
      <c r="AL56" s="155"/>
      <c r="AM56" s="206"/>
      <c r="AN56" s="206"/>
      <c r="AO56" s="145"/>
      <c r="AP56" s="149"/>
      <c r="AQ56" s="120"/>
      <c r="AR56" s="145"/>
      <c r="AS56" s="149"/>
      <c r="AT56" s="125"/>
      <c r="AU56" s="145"/>
      <c r="AV56" s="149"/>
      <c r="AW56" s="120"/>
      <c r="AX56" s="145"/>
      <c r="AY56" s="103"/>
      <c r="AZ56" s="120"/>
      <c r="BA56" s="145"/>
      <c r="BB56" s="103"/>
      <c r="BC56" s="123"/>
      <c r="BD56" s="145"/>
      <c r="BE56" s="149"/>
      <c r="BF56" s="120"/>
      <c r="BG56" s="145"/>
      <c r="BH56" s="103"/>
      <c r="BI56" s="123"/>
      <c r="BJ56" s="145"/>
      <c r="BK56" s="103"/>
      <c r="BL56" s="123"/>
      <c r="BM56" s="145"/>
      <c r="BN56" s="103"/>
      <c r="BO56" s="123"/>
      <c r="BP56" s="145"/>
      <c r="BQ56" s="103"/>
      <c r="BR56" s="120"/>
      <c r="BS56" s="145"/>
      <c r="BT56" s="149"/>
      <c r="BU56" s="123"/>
      <c r="BV56" s="145"/>
      <c r="BW56" s="103"/>
      <c r="BX56" s="103"/>
      <c r="BY56" s="145"/>
      <c r="BZ56" s="149"/>
      <c r="CA56" s="103"/>
      <c r="CB56" s="145"/>
      <c r="CC56" s="103"/>
      <c r="CD56" s="103"/>
      <c r="CE56" s="145"/>
      <c r="CF56" s="149"/>
      <c r="CG56" s="103"/>
      <c r="CH56" s="145"/>
      <c r="CI56" s="103"/>
      <c r="CJ56" s="103"/>
      <c r="CK56" s="145"/>
      <c r="CL56" s="103"/>
      <c r="CM56" s="103"/>
      <c r="CN56" s="129"/>
      <c r="CO56" s="103"/>
    </row>
    <row r="57" spans="1:93" s="30" customFormat="1" hidden="1" x14ac:dyDescent="0.25">
      <c r="A57" s="207" t="s">
        <v>248</v>
      </c>
      <c r="B57" s="145"/>
      <c r="C57" s="149"/>
      <c r="D57" s="120"/>
      <c r="E57" s="145"/>
      <c r="F57" s="149"/>
      <c r="G57" s="120"/>
      <c r="H57" s="145"/>
      <c r="I57" s="149"/>
      <c r="J57" s="120"/>
      <c r="K57" s="145"/>
      <c r="L57" s="149"/>
      <c r="M57" s="121"/>
      <c r="N57" s="145"/>
      <c r="O57" s="103"/>
      <c r="P57" s="122"/>
      <c r="Q57" s="145"/>
      <c r="R57" s="103"/>
      <c r="S57" s="122"/>
      <c r="T57" s="145"/>
      <c r="U57" s="108"/>
      <c r="V57" s="120"/>
      <c r="W57" s="145"/>
      <c r="X57" s="103"/>
      <c r="Y57" s="123"/>
      <c r="Z57" s="145"/>
      <c r="AA57" s="103"/>
      <c r="AB57" s="123"/>
      <c r="AC57" s="145"/>
      <c r="AD57" s="103"/>
      <c r="AE57" s="123"/>
      <c r="AF57" s="145"/>
      <c r="AG57" s="103"/>
      <c r="AH57" s="121"/>
      <c r="AI57" s="145"/>
      <c r="AJ57" s="108"/>
      <c r="AK57" s="122"/>
      <c r="AL57" s="155"/>
      <c r="AM57" s="206"/>
      <c r="AN57" s="206"/>
      <c r="AO57" s="145"/>
      <c r="AP57" s="149"/>
      <c r="AQ57" s="120"/>
      <c r="AR57" s="145"/>
      <c r="AS57" s="149"/>
      <c r="AT57" s="125"/>
      <c r="AU57" s="145"/>
      <c r="AV57" s="149"/>
      <c r="AW57" s="120"/>
      <c r="AX57" s="145"/>
      <c r="AY57" s="103"/>
      <c r="AZ57" s="120"/>
      <c r="BA57" s="145"/>
      <c r="BB57" s="103"/>
      <c r="BC57" s="123"/>
      <c r="BD57" s="145"/>
      <c r="BE57" s="149"/>
      <c r="BF57" s="120"/>
      <c r="BG57" s="145"/>
      <c r="BH57" s="103"/>
      <c r="BI57" s="123"/>
      <c r="BJ57" s="145"/>
      <c r="BK57" s="103"/>
      <c r="BL57" s="123"/>
      <c r="BM57" s="145"/>
      <c r="BN57" s="103"/>
      <c r="BO57" s="123"/>
      <c r="BP57" s="145"/>
      <c r="BQ57" s="103"/>
      <c r="BR57" s="120"/>
      <c r="BS57" s="145"/>
      <c r="BT57" s="149"/>
      <c r="BU57" s="123"/>
      <c r="BV57" s="145"/>
      <c r="BW57" s="103"/>
      <c r="BX57" s="103"/>
      <c r="BY57" s="145"/>
      <c r="BZ57" s="149"/>
      <c r="CA57" s="103"/>
      <c r="CB57" s="145"/>
      <c r="CC57" s="103"/>
      <c r="CD57" s="103"/>
      <c r="CE57" s="145"/>
      <c r="CF57" s="149"/>
      <c r="CG57" s="103"/>
      <c r="CH57" s="145"/>
      <c r="CI57" s="103"/>
      <c r="CJ57" s="103"/>
      <c r="CK57" s="145"/>
      <c r="CL57" s="103"/>
      <c r="CM57" s="103"/>
      <c r="CN57" s="129"/>
      <c r="CO57" s="103"/>
    </row>
    <row r="58" spans="1:93" s="30" customFormat="1" hidden="1" x14ac:dyDescent="0.25">
      <c r="A58" s="207" t="s">
        <v>249</v>
      </c>
      <c r="B58" s="145"/>
      <c r="C58" s="149"/>
      <c r="D58" s="120"/>
      <c r="E58" s="145"/>
      <c r="F58" s="149"/>
      <c r="G58" s="120"/>
      <c r="H58" s="145"/>
      <c r="I58" s="149"/>
      <c r="J58" s="120"/>
      <c r="K58" s="145"/>
      <c r="L58" s="149"/>
      <c r="M58" s="121"/>
      <c r="N58" s="145"/>
      <c r="O58" s="103"/>
      <c r="P58" s="122"/>
      <c r="Q58" s="145"/>
      <c r="R58" s="103"/>
      <c r="S58" s="122"/>
      <c r="T58" s="145"/>
      <c r="U58" s="108"/>
      <c r="V58" s="120"/>
      <c r="W58" s="145"/>
      <c r="X58" s="103"/>
      <c r="Y58" s="123"/>
      <c r="Z58" s="145"/>
      <c r="AA58" s="103"/>
      <c r="AB58" s="123"/>
      <c r="AC58" s="145"/>
      <c r="AD58" s="103"/>
      <c r="AE58" s="123"/>
      <c r="AF58" s="145"/>
      <c r="AG58" s="103"/>
      <c r="AH58" s="121"/>
      <c r="AI58" s="145"/>
      <c r="AJ58" s="108"/>
      <c r="AK58" s="122"/>
      <c r="AL58" s="155"/>
      <c r="AM58" s="206"/>
      <c r="AN58" s="206"/>
      <c r="AO58" s="145"/>
      <c r="AP58" s="149"/>
      <c r="AQ58" s="120"/>
      <c r="AR58" s="145"/>
      <c r="AS58" s="149"/>
      <c r="AT58" s="125"/>
      <c r="AU58" s="145"/>
      <c r="AV58" s="149"/>
      <c r="AW58" s="120"/>
      <c r="AX58" s="145"/>
      <c r="AY58" s="103"/>
      <c r="AZ58" s="120"/>
      <c r="BA58" s="145"/>
      <c r="BB58" s="103"/>
      <c r="BC58" s="123"/>
      <c r="BD58" s="145"/>
      <c r="BE58" s="149"/>
      <c r="BF58" s="120"/>
      <c r="BG58" s="145"/>
      <c r="BH58" s="103"/>
      <c r="BI58" s="123"/>
      <c r="BJ58" s="145"/>
      <c r="BK58" s="103"/>
      <c r="BL58" s="123"/>
      <c r="BM58" s="145"/>
      <c r="BN58" s="103"/>
      <c r="BO58" s="123"/>
      <c r="BP58" s="145"/>
      <c r="BQ58" s="103"/>
      <c r="BR58" s="120"/>
      <c r="BS58" s="145"/>
      <c r="BT58" s="149"/>
      <c r="BU58" s="123"/>
      <c r="BV58" s="145"/>
      <c r="BW58" s="103"/>
      <c r="BX58" s="103"/>
      <c r="BY58" s="145"/>
      <c r="BZ58" s="149"/>
      <c r="CA58" s="103"/>
      <c r="CB58" s="145"/>
      <c r="CC58" s="103"/>
      <c r="CD58" s="103"/>
      <c r="CE58" s="145"/>
      <c r="CF58" s="149"/>
      <c r="CG58" s="103"/>
      <c r="CH58" s="145"/>
      <c r="CI58" s="103"/>
      <c r="CJ58" s="103"/>
      <c r="CK58" s="145"/>
      <c r="CL58" s="103"/>
      <c r="CM58" s="103"/>
      <c r="CN58" s="129"/>
      <c r="CO58" s="103"/>
    </row>
    <row r="59" spans="1:93" s="30" customFormat="1" hidden="1" x14ac:dyDescent="0.25">
      <c r="A59" s="207" t="s">
        <v>250</v>
      </c>
      <c r="B59" s="145"/>
      <c r="C59" s="149"/>
      <c r="D59" s="120"/>
      <c r="E59" s="145"/>
      <c r="F59" s="149"/>
      <c r="G59" s="120"/>
      <c r="H59" s="145"/>
      <c r="I59" s="149"/>
      <c r="J59" s="120"/>
      <c r="K59" s="145"/>
      <c r="L59" s="149"/>
      <c r="M59" s="121"/>
      <c r="N59" s="145"/>
      <c r="O59" s="103"/>
      <c r="P59" s="122"/>
      <c r="Q59" s="145"/>
      <c r="R59" s="103"/>
      <c r="S59" s="122"/>
      <c r="T59" s="145"/>
      <c r="U59" s="108"/>
      <c r="V59" s="120"/>
      <c r="W59" s="145"/>
      <c r="X59" s="103"/>
      <c r="Y59" s="123"/>
      <c r="Z59" s="145"/>
      <c r="AA59" s="103"/>
      <c r="AB59" s="123"/>
      <c r="AC59" s="145"/>
      <c r="AD59" s="103"/>
      <c r="AE59" s="123"/>
      <c r="AF59" s="145"/>
      <c r="AG59" s="103"/>
      <c r="AH59" s="121"/>
      <c r="AI59" s="145"/>
      <c r="AJ59" s="108"/>
      <c r="AK59" s="122"/>
      <c r="AL59" s="155"/>
      <c r="AM59" s="206"/>
      <c r="AN59" s="206"/>
      <c r="AO59" s="145"/>
      <c r="AP59" s="149"/>
      <c r="AQ59" s="120"/>
      <c r="AR59" s="145"/>
      <c r="AS59" s="149"/>
      <c r="AT59" s="125"/>
      <c r="AU59" s="145"/>
      <c r="AV59" s="149"/>
      <c r="AW59" s="120"/>
      <c r="AX59" s="145"/>
      <c r="AY59" s="103"/>
      <c r="AZ59" s="120"/>
      <c r="BA59" s="145"/>
      <c r="BB59" s="103"/>
      <c r="BC59" s="123"/>
      <c r="BD59" s="145"/>
      <c r="BE59" s="149"/>
      <c r="BF59" s="120"/>
      <c r="BG59" s="145"/>
      <c r="BH59" s="103"/>
      <c r="BI59" s="123"/>
      <c r="BJ59" s="145"/>
      <c r="BK59" s="103"/>
      <c r="BL59" s="123"/>
      <c r="BM59" s="145"/>
      <c r="BN59" s="103"/>
      <c r="BO59" s="123"/>
      <c r="BP59" s="145"/>
      <c r="BQ59" s="103"/>
      <c r="BR59" s="120"/>
      <c r="BS59" s="145"/>
      <c r="BT59" s="149"/>
      <c r="BU59" s="123"/>
      <c r="BV59" s="145"/>
      <c r="BW59" s="103"/>
      <c r="BX59" s="103"/>
      <c r="BY59" s="145"/>
      <c r="BZ59" s="149"/>
      <c r="CA59" s="103"/>
      <c r="CB59" s="145"/>
      <c r="CC59" s="103"/>
      <c r="CD59" s="103"/>
      <c r="CE59" s="145"/>
      <c r="CF59" s="149"/>
      <c r="CG59" s="103"/>
      <c r="CH59" s="145"/>
      <c r="CI59" s="103"/>
      <c r="CJ59" s="103"/>
      <c r="CK59" s="145"/>
      <c r="CL59" s="103"/>
      <c r="CM59" s="103"/>
      <c r="CN59" s="129"/>
      <c r="CO59" s="103"/>
    </row>
    <row r="60" spans="1:93" s="30" customFormat="1" hidden="1" x14ac:dyDescent="0.25">
      <c r="A60" s="207" t="s">
        <v>251</v>
      </c>
      <c r="B60" s="145"/>
      <c r="C60" s="149"/>
      <c r="D60" s="120"/>
      <c r="E60" s="145"/>
      <c r="F60" s="149"/>
      <c r="G60" s="120"/>
      <c r="H60" s="145"/>
      <c r="I60" s="149"/>
      <c r="J60" s="120"/>
      <c r="K60" s="145"/>
      <c r="L60" s="149"/>
      <c r="M60" s="121"/>
      <c r="N60" s="145"/>
      <c r="O60" s="103"/>
      <c r="P60" s="122"/>
      <c r="Q60" s="145"/>
      <c r="R60" s="103"/>
      <c r="S60" s="122"/>
      <c r="T60" s="145"/>
      <c r="U60" s="108"/>
      <c r="V60" s="120"/>
      <c r="W60" s="145"/>
      <c r="X60" s="103"/>
      <c r="Y60" s="123"/>
      <c r="Z60" s="145"/>
      <c r="AA60" s="103"/>
      <c r="AB60" s="123"/>
      <c r="AC60" s="145"/>
      <c r="AD60" s="103"/>
      <c r="AE60" s="123"/>
      <c r="AF60" s="145"/>
      <c r="AG60" s="103"/>
      <c r="AH60" s="121"/>
      <c r="AI60" s="145"/>
      <c r="AJ60" s="108"/>
      <c r="AK60" s="122"/>
      <c r="AL60" s="155"/>
      <c r="AM60" s="206"/>
      <c r="AN60" s="206"/>
      <c r="AO60" s="145"/>
      <c r="AP60" s="149"/>
      <c r="AQ60" s="120"/>
      <c r="AR60" s="145"/>
      <c r="AS60" s="149"/>
      <c r="AT60" s="125"/>
      <c r="AU60" s="145"/>
      <c r="AV60" s="149"/>
      <c r="AW60" s="120"/>
      <c r="AX60" s="145"/>
      <c r="AY60" s="103"/>
      <c r="AZ60" s="120"/>
      <c r="BA60" s="145"/>
      <c r="BB60" s="103"/>
      <c r="BC60" s="123"/>
      <c r="BD60" s="145"/>
      <c r="BE60" s="149"/>
      <c r="BF60" s="120"/>
      <c r="BG60" s="145"/>
      <c r="BH60" s="103"/>
      <c r="BI60" s="123"/>
      <c r="BJ60" s="145"/>
      <c r="BK60" s="103"/>
      <c r="BL60" s="123"/>
      <c r="BM60" s="145"/>
      <c r="BN60" s="103"/>
      <c r="BO60" s="123"/>
      <c r="BP60" s="145"/>
      <c r="BQ60" s="103"/>
      <c r="BR60" s="120"/>
      <c r="BS60" s="145"/>
      <c r="BT60" s="149"/>
      <c r="BU60" s="123"/>
      <c r="BV60" s="145"/>
      <c r="BW60" s="103"/>
      <c r="BX60" s="103"/>
      <c r="BY60" s="145"/>
      <c r="BZ60" s="149"/>
      <c r="CA60" s="103"/>
      <c r="CB60" s="145"/>
      <c r="CC60" s="103"/>
      <c r="CD60" s="103"/>
      <c r="CE60" s="145"/>
      <c r="CF60" s="149"/>
      <c r="CG60" s="103"/>
      <c r="CH60" s="145"/>
      <c r="CI60" s="103"/>
      <c r="CJ60" s="103"/>
      <c r="CK60" s="145"/>
      <c r="CL60" s="103"/>
      <c r="CM60" s="103"/>
      <c r="CN60" s="129"/>
      <c r="CO60" s="103"/>
    </row>
    <row r="61" spans="1:93" ht="15.75" thickBot="1" x14ac:dyDescent="0.3">
      <c r="A61" s="130" t="s">
        <v>31</v>
      </c>
      <c r="B61" s="131"/>
      <c r="C61" s="106">
        <f>SUM(C49:C60)</f>
        <v>22967.5</v>
      </c>
      <c r="D61" s="131"/>
      <c r="E61" s="131"/>
      <c r="F61" s="186">
        <f>SUM(F49:F60)</f>
        <v>6568.7</v>
      </c>
      <c r="G61" s="131"/>
      <c r="H61" s="131"/>
      <c r="I61" s="106">
        <f>SUM(I49:I60)</f>
        <v>14142.48</v>
      </c>
      <c r="J61" s="131"/>
      <c r="K61" s="131"/>
      <c r="L61" s="186">
        <f>SUM(L49:L60)</f>
        <v>4793.5</v>
      </c>
      <c r="M61" s="131"/>
      <c r="N61" s="132"/>
      <c r="O61" s="186">
        <f>SUM(O49:O60)</f>
        <v>10145.500000000002</v>
      </c>
      <c r="P61" s="132"/>
      <c r="Q61" s="132"/>
      <c r="R61" s="186">
        <f>SUM(R49:R60)</f>
        <v>17641</v>
      </c>
      <c r="S61" s="132"/>
      <c r="T61" s="133"/>
      <c r="U61" s="186">
        <f>SUM(U49:U60)</f>
        <v>1533.5</v>
      </c>
      <c r="V61" s="131"/>
      <c r="W61" s="132"/>
      <c r="X61" s="186">
        <f>SUM(X49:X60)</f>
        <v>13295.099999999999</v>
      </c>
      <c r="Y61" s="132"/>
      <c r="Z61" s="132"/>
      <c r="AA61" s="186">
        <f>SUM(AA49:AA60)</f>
        <v>218765.2</v>
      </c>
      <c r="AB61" s="132"/>
      <c r="AC61" s="132"/>
      <c r="AD61" s="186">
        <f>SUM(AD49:AD60)</f>
        <v>4965.1000000000004</v>
      </c>
      <c r="AE61" s="132"/>
      <c r="AF61" s="132"/>
      <c r="AG61" s="186">
        <f>SUM(AG49:AG60)</f>
        <v>3179.5</v>
      </c>
      <c r="AH61" s="131"/>
      <c r="AI61" s="133"/>
      <c r="AJ61" s="186">
        <f>SUM(AJ49:AJ60)</f>
        <v>3705.8000000000006</v>
      </c>
      <c r="AK61" s="134"/>
      <c r="AM61" s="186">
        <f>SUM(AM49:AM60)</f>
        <v>93750.749999999985</v>
      </c>
      <c r="AN61" s="135"/>
      <c r="AO61" s="131"/>
      <c r="AP61" s="186">
        <f>SUM(AP49:AP60)</f>
        <v>41451.399999999994</v>
      </c>
      <c r="AQ61" s="131"/>
      <c r="AR61" s="131"/>
      <c r="AS61" s="186">
        <f>SUM(AS49:AS60)</f>
        <v>83089.499999999985</v>
      </c>
      <c r="AT61" s="136"/>
      <c r="AU61" s="131"/>
      <c r="AV61" s="186">
        <f>SUM(AV49:AV60)</f>
        <v>9360</v>
      </c>
      <c r="AW61" s="131"/>
      <c r="AX61" s="132"/>
      <c r="AY61" s="186">
        <f>SUM(AY49:AY60)</f>
        <v>4350.8</v>
      </c>
      <c r="AZ61" s="131"/>
      <c r="BA61" s="132"/>
      <c r="BB61" s="186">
        <f>SUM(BB49:BB60)</f>
        <v>4766.2</v>
      </c>
      <c r="BC61" s="132"/>
      <c r="BD61" s="131"/>
      <c r="BE61" s="186">
        <f>SUM(BE49:BE60)</f>
        <v>1958.8000000000002</v>
      </c>
      <c r="BF61" s="131"/>
      <c r="BG61" s="132"/>
      <c r="BH61" s="186">
        <f>SUM(BH49:BH60)</f>
        <v>2943.0000000000005</v>
      </c>
      <c r="BI61" s="132"/>
      <c r="BJ61" s="132"/>
      <c r="BK61" s="186">
        <f>SUM(BK49:BK60)</f>
        <v>8008.6</v>
      </c>
      <c r="BL61" s="132"/>
      <c r="BM61" s="132"/>
      <c r="BN61" s="186">
        <f>SUM(BN49:BN60)</f>
        <v>694.19999999999993</v>
      </c>
      <c r="BO61" s="132"/>
      <c r="BP61" s="132"/>
      <c r="BQ61" s="186">
        <f>SUM(BQ49:BQ60)</f>
        <v>874.4</v>
      </c>
      <c r="BR61" s="131"/>
      <c r="BS61" s="131"/>
      <c r="BT61" s="186">
        <f>SUM(BT49:BT60)</f>
        <v>880.5</v>
      </c>
      <c r="BU61" s="132"/>
      <c r="BV61" s="84"/>
      <c r="BW61" s="186">
        <f>SUM(BW49:BW60)</f>
        <v>857.7</v>
      </c>
      <c r="BX61" s="132"/>
      <c r="BY61" s="84"/>
      <c r="BZ61" s="186">
        <f>SUM(BZ49:BZ60)</f>
        <v>1123.0999999999999</v>
      </c>
      <c r="CA61" s="132"/>
      <c r="CB61" s="84"/>
      <c r="CC61" s="186">
        <f>SUM(CC49:CC60)</f>
        <v>572.1</v>
      </c>
      <c r="CD61" s="132"/>
      <c r="CE61" s="84"/>
      <c r="CF61" s="186">
        <f>SUM(CF49:CF60)</f>
        <v>332.9</v>
      </c>
      <c r="CG61" s="132"/>
      <c r="CH61" s="132"/>
      <c r="CI61" s="186">
        <f>SUM(CI49:CI60)</f>
        <v>1759.75</v>
      </c>
      <c r="CJ61" s="132"/>
      <c r="CK61" s="132"/>
      <c r="CL61" s="186">
        <f>SUM(CL49:CL60)</f>
        <v>632.61</v>
      </c>
      <c r="CM61" s="132"/>
      <c r="CN61" s="137">
        <f>SUM(C61:CM61)</f>
        <v>579109.18999999983</v>
      </c>
      <c r="CO61" s="138" t="s">
        <v>32</v>
      </c>
    </row>
    <row r="62" spans="1:93" ht="15.75" thickBot="1" x14ac:dyDescent="0.3">
      <c r="A62" s="139" t="s">
        <v>51</v>
      </c>
      <c r="B62" s="134"/>
      <c r="C62" s="132"/>
      <c r="D62" s="140">
        <f>SUM(D49:D61)</f>
        <v>42834</v>
      </c>
      <c r="E62" s="134"/>
      <c r="F62" s="132"/>
      <c r="G62" s="140">
        <f>SUM(G49:G61)</f>
        <v>13399</v>
      </c>
      <c r="H62" s="134"/>
      <c r="I62" s="132"/>
      <c r="J62" s="140">
        <f>SUM(J49:J61)</f>
        <v>28547</v>
      </c>
      <c r="K62" s="134"/>
      <c r="L62" s="132"/>
      <c r="M62" s="140">
        <f>SUM(M49:M61)</f>
        <v>9898</v>
      </c>
      <c r="N62" s="134"/>
      <c r="O62" s="132"/>
      <c r="P62" s="140">
        <f>SUM(P49:P61)</f>
        <v>20398</v>
      </c>
      <c r="Q62" s="134"/>
      <c r="R62" s="132"/>
      <c r="S62" s="257">
        <f>SUM(S49:S61)</f>
        <v>34000</v>
      </c>
      <c r="T62" s="134"/>
      <c r="U62" s="132"/>
      <c r="V62" s="141">
        <f>SUM(V49:V61)</f>
        <v>2800</v>
      </c>
      <c r="W62" s="134"/>
      <c r="X62" s="132"/>
      <c r="Y62" s="140">
        <f>SUM(Y49:Y61)</f>
        <v>19802.8</v>
      </c>
      <c r="Z62" s="134"/>
      <c r="AA62" s="132"/>
      <c r="AB62" s="140">
        <f>SUM(AB49:AB61)</f>
        <v>648684</v>
      </c>
      <c r="AC62" s="134"/>
      <c r="AD62" s="132"/>
      <c r="AE62" s="142">
        <f>SUM(AE49:AE61)</f>
        <v>9678.7999999999993</v>
      </c>
      <c r="AF62" s="134"/>
      <c r="AG62" s="132"/>
      <c r="AH62" s="141">
        <f>SUM(AH49:AH61)</f>
        <v>6202</v>
      </c>
      <c r="AI62" s="134"/>
      <c r="AJ62" s="132"/>
      <c r="AK62" s="140">
        <f>SUM(AK49:AK61)</f>
        <v>7219</v>
      </c>
      <c r="AL62" s="135"/>
      <c r="AM62" s="135"/>
      <c r="AN62" s="143">
        <f>SUM(AN49:AN61)</f>
        <v>128542.54000000001</v>
      </c>
      <c r="AO62" s="131"/>
      <c r="AP62" s="131"/>
      <c r="AQ62" s="141">
        <f>SUM(AQ49:AQ61)</f>
        <v>70488</v>
      </c>
      <c r="AR62" s="131"/>
      <c r="AS62" s="131"/>
      <c r="AT62" s="144">
        <f>SUM(AT49:AT61)</f>
        <v>229480</v>
      </c>
      <c r="AU62" s="131"/>
      <c r="AV62" s="131"/>
      <c r="AW62" s="141">
        <f>SUM(AW49:AW61)</f>
        <v>18704</v>
      </c>
      <c r="AX62" s="134"/>
      <c r="AY62" s="132"/>
      <c r="AZ62" s="141">
        <f>SUM(AZ49:AZ61)</f>
        <v>8532</v>
      </c>
      <c r="BA62" s="134"/>
      <c r="BB62" s="132"/>
      <c r="BC62" s="142">
        <f>SUM(BC49:BC61)</f>
        <v>9287</v>
      </c>
      <c r="BD62" s="134"/>
      <c r="BE62" s="132"/>
      <c r="BF62" s="141">
        <f>SUM(BF49:BF61)</f>
        <v>3744</v>
      </c>
      <c r="BG62" s="134"/>
      <c r="BH62" s="132"/>
      <c r="BI62" s="140">
        <f>SUM(BI49:BI61)</f>
        <v>5710</v>
      </c>
      <c r="BJ62" s="134"/>
      <c r="BK62" s="132"/>
      <c r="BL62" s="140">
        <f>SUM(BL49:BL61)</f>
        <v>15927</v>
      </c>
      <c r="BM62" s="134"/>
      <c r="BN62" s="132"/>
      <c r="BO62" s="140">
        <f>SUM(BO49:BO61)</f>
        <v>1280</v>
      </c>
      <c r="BP62" s="134"/>
      <c r="BQ62" s="132"/>
      <c r="BR62" s="141">
        <f>SUM(BR49:BR61)</f>
        <v>1643</v>
      </c>
      <c r="BS62" s="134"/>
      <c r="BT62" s="132"/>
      <c r="BU62" s="140">
        <f>SUM(BU49:BU61)</f>
        <v>1668.8</v>
      </c>
      <c r="BV62" s="84"/>
      <c r="BW62" s="132"/>
      <c r="BX62" s="140">
        <f>SUM(BX49:BX61)</f>
        <v>1611.8000000000002</v>
      </c>
      <c r="BY62" s="84"/>
      <c r="BZ62" s="132"/>
      <c r="CA62" s="140">
        <f>SUM(CA49:CA61)</f>
        <v>2121.1</v>
      </c>
      <c r="CB62" s="84"/>
      <c r="CC62" s="132"/>
      <c r="CD62" s="140">
        <f>SUM(CD49:CD61)</f>
        <v>1061.0999999999999</v>
      </c>
      <c r="CE62" s="84"/>
      <c r="CF62" s="132"/>
      <c r="CG62" s="140">
        <f>SUM(CG49:CG61)</f>
        <v>603.9</v>
      </c>
      <c r="CH62" s="132"/>
      <c r="CI62" s="132"/>
      <c r="CJ62" s="140">
        <f>SUM(CJ49:CJ61)</f>
        <v>3348</v>
      </c>
      <c r="CK62" s="132"/>
      <c r="CL62" s="132"/>
      <c r="CM62" s="140">
        <f>SUM(CM49:CM61)</f>
        <v>1159</v>
      </c>
      <c r="CN62" s="153">
        <f>SUM(C62:CM62)</f>
        <v>1348373.8400000003</v>
      </c>
      <c r="CO62" s="138" t="s">
        <v>50</v>
      </c>
    </row>
    <row r="63" spans="1:93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7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7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7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</row>
    <row r="64" spans="1:93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</row>
    <row r="65" spans="1:7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</row>
    <row r="66" spans="1:7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</row>
    <row r="67" spans="1:7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</row>
    <row r="68" spans="1:7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</row>
    <row r="69" spans="1:7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7"/>
      <c r="BQ69" s="7"/>
      <c r="BR69" s="7"/>
      <c r="BS69" s="7"/>
      <c r="BT69" s="7"/>
      <c r="BU69" s="7"/>
      <c r="BV69" s="1"/>
      <c r="BW69" s="1"/>
    </row>
    <row r="70" spans="1:7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7"/>
      <c r="BQ70" s="7"/>
      <c r="BR70" s="31"/>
      <c r="BS70" s="7"/>
      <c r="BT70" s="7"/>
      <c r="BU70" s="7"/>
      <c r="BV70" s="1"/>
      <c r="BW70" s="1"/>
    </row>
    <row r="71" spans="1: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</row>
  </sheetData>
  <mergeCells count="88">
    <mergeCell ref="A42:CN43"/>
    <mergeCell ref="CN45:CN48"/>
    <mergeCell ref="A45:A48"/>
    <mergeCell ref="T45:V45"/>
    <mergeCell ref="CB47:CD47"/>
    <mergeCell ref="AX45:BL45"/>
    <mergeCell ref="BV45:CG45"/>
    <mergeCell ref="Q45:S45"/>
    <mergeCell ref="AL45:AN45"/>
    <mergeCell ref="BM45:BO45"/>
    <mergeCell ref="BP45:BR45"/>
    <mergeCell ref="BS45:BU45"/>
    <mergeCell ref="BS47:BU47"/>
    <mergeCell ref="BA46:BC46"/>
    <mergeCell ref="BD46:BF46"/>
    <mergeCell ref="BG46:BI46"/>
    <mergeCell ref="CO45:CO48"/>
    <mergeCell ref="BV46:BX46"/>
    <mergeCell ref="BY46:CA46"/>
    <mergeCell ref="CB46:CD46"/>
    <mergeCell ref="CE46:CG46"/>
    <mergeCell ref="CK46:CM46"/>
    <mergeCell ref="CK47:CM47"/>
    <mergeCell ref="CH45:CM45"/>
    <mergeCell ref="CH46:CJ46"/>
    <mergeCell ref="CH47:CJ47"/>
    <mergeCell ref="BV47:BX47"/>
    <mergeCell ref="BY47:CA47"/>
    <mergeCell ref="CE47:CG47"/>
    <mergeCell ref="BM46:BO46"/>
    <mergeCell ref="BP46:BR46"/>
    <mergeCell ref="BS46:BU46"/>
    <mergeCell ref="AO45:AW45"/>
    <mergeCell ref="W45:Y45"/>
    <mergeCell ref="Z45:AE45"/>
    <mergeCell ref="AF45:AK45"/>
    <mergeCell ref="AF46:AH46"/>
    <mergeCell ref="AI46:AK46"/>
    <mergeCell ref="AU46:AW46"/>
    <mergeCell ref="AL46:AN46"/>
    <mergeCell ref="AO46:AQ46"/>
    <mergeCell ref="BJ46:BL46"/>
    <mergeCell ref="AR46:AT46"/>
    <mergeCell ref="B47:D47"/>
    <mergeCell ref="E47:G47"/>
    <mergeCell ref="H47:J47"/>
    <mergeCell ref="Q46:S46"/>
    <mergeCell ref="B45:D45"/>
    <mergeCell ref="E45:J45"/>
    <mergeCell ref="K45:M45"/>
    <mergeCell ref="N45:P45"/>
    <mergeCell ref="B46:D46"/>
    <mergeCell ref="E46:G46"/>
    <mergeCell ref="H46:J46"/>
    <mergeCell ref="K46:M46"/>
    <mergeCell ref="N46:P46"/>
    <mergeCell ref="A1:D2"/>
    <mergeCell ref="A3:D3"/>
    <mergeCell ref="A4:D4"/>
    <mergeCell ref="A5:A6"/>
    <mergeCell ref="B5:B6"/>
    <mergeCell ref="C5:C6"/>
    <mergeCell ref="D5:D6"/>
    <mergeCell ref="AR47:AT47"/>
    <mergeCell ref="AX46:AZ46"/>
    <mergeCell ref="K47:M47"/>
    <mergeCell ref="N47:P47"/>
    <mergeCell ref="Q47:S47"/>
    <mergeCell ref="W46:Y46"/>
    <mergeCell ref="Z46:AB46"/>
    <mergeCell ref="AC46:AE46"/>
    <mergeCell ref="T46:V46"/>
    <mergeCell ref="BM47:BO47"/>
    <mergeCell ref="BP47:BR47"/>
    <mergeCell ref="T47:V47"/>
    <mergeCell ref="W47:Y47"/>
    <mergeCell ref="Z47:AB47"/>
    <mergeCell ref="AC47:AE47"/>
    <mergeCell ref="AU47:AW47"/>
    <mergeCell ref="AX47:AZ47"/>
    <mergeCell ref="AF47:AH47"/>
    <mergeCell ref="AI47:AK47"/>
    <mergeCell ref="BA47:BC47"/>
    <mergeCell ref="BD47:BF47"/>
    <mergeCell ref="BG47:BI47"/>
    <mergeCell ref="BJ47:BL47"/>
    <mergeCell ref="AL47:AN47"/>
    <mergeCell ref="AO47:AQ47"/>
  </mergeCells>
  <printOptions horizontalCentered="1"/>
  <pageMargins left="2.6771653543307088" right="0.70866141732283472" top="0.74803149606299213" bottom="0.74803149606299213" header="0.31496062992125984" footer="0.31496062992125984"/>
  <pageSetup paperSize="9" scale="9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O36"/>
  <sheetViews>
    <sheetView topLeftCell="A10" zoomScale="80" zoomScaleNormal="80" workbookViewId="0">
      <selection activeCell="I46" sqref="I46"/>
    </sheetView>
  </sheetViews>
  <sheetFormatPr baseColWidth="10" defaultRowHeight="15" x14ac:dyDescent="0.25"/>
  <cols>
    <col min="1" max="1" width="11.42578125" style="1"/>
    <col min="2" max="2" width="12.42578125" style="1" bestFit="1" customWidth="1"/>
    <col min="3" max="3" width="12.7109375" style="1" customWidth="1"/>
    <col min="4" max="4" width="10.5703125" style="1" customWidth="1"/>
    <col min="5" max="5" width="12.42578125" style="1" customWidth="1"/>
    <col min="6" max="6" width="12.42578125" style="1" bestFit="1" customWidth="1"/>
    <col min="7" max="7" width="11.7109375" style="1" customWidth="1"/>
    <col min="8" max="8" width="10.85546875" style="1" customWidth="1"/>
    <col min="9" max="9" width="13.140625" style="1" customWidth="1"/>
    <col min="10" max="10" width="10.28515625" style="1" customWidth="1"/>
    <col min="11" max="11" width="11.85546875" style="1" customWidth="1"/>
    <col min="12" max="14" width="11.42578125" style="1"/>
    <col min="15" max="15" width="12" style="1" bestFit="1" customWidth="1"/>
    <col min="16" max="16384" width="11.42578125" style="1"/>
  </cols>
  <sheetData>
    <row r="1" spans="1:15" x14ac:dyDescent="0.25">
      <c r="A1" s="322" t="s">
        <v>121</v>
      </c>
      <c r="B1" s="323"/>
      <c r="C1" s="323"/>
      <c r="D1" s="323"/>
      <c r="E1" s="323"/>
      <c r="F1" s="323"/>
      <c r="G1" s="323"/>
      <c r="H1" s="323"/>
      <c r="I1" s="323"/>
      <c r="J1" s="323"/>
      <c r="K1" s="324"/>
    </row>
    <row r="2" spans="1:15" x14ac:dyDescent="0.25">
      <c r="A2" s="325"/>
      <c r="B2" s="326"/>
      <c r="C2" s="326"/>
      <c r="D2" s="326"/>
      <c r="E2" s="326"/>
      <c r="F2" s="326"/>
      <c r="G2" s="326"/>
      <c r="H2" s="326"/>
      <c r="I2" s="326"/>
      <c r="J2" s="326"/>
      <c r="K2" s="327"/>
    </row>
    <row r="3" spans="1:15" x14ac:dyDescent="0.25">
      <c r="A3" s="346" t="s">
        <v>122</v>
      </c>
      <c r="B3" s="347"/>
      <c r="C3" s="347"/>
      <c r="D3" s="347"/>
      <c r="E3" s="347"/>
      <c r="F3" s="347"/>
      <c r="G3" s="347"/>
      <c r="H3" s="347"/>
      <c r="I3" s="347"/>
      <c r="J3" s="347"/>
      <c r="K3" s="348"/>
    </row>
    <row r="4" spans="1:15" s="84" customFormat="1" x14ac:dyDescent="0.25">
      <c r="A4" s="83" t="s">
        <v>1</v>
      </c>
      <c r="B4" s="344" t="s">
        <v>123</v>
      </c>
      <c r="C4" s="345"/>
      <c r="D4" s="344" t="s">
        <v>124</v>
      </c>
      <c r="E4" s="345"/>
      <c r="F4" s="344" t="s">
        <v>125</v>
      </c>
      <c r="G4" s="345"/>
      <c r="H4" s="344" t="s">
        <v>126</v>
      </c>
      <c r="I4" s="345"/>
      <c r="J4" s="344" t="s">
        <v>127</v>
      </c>
      <c r="K4" s="345"/>
    </row>
    <row r="5" spans="1:15" s="84" customFormat="1" ht="30" x14ac:dyDescent="0.25">
      <c r="A5" s="85"/>
      <c r="B5" s="188" t="s">
        <v>199</v>
      </c>
      <c r="C5" s="86" t="s">
        <v>128</v>
      </c>
      <c r="D5" s="188" t="s">
        <v>199</v>
      </c>
      <c r="E5" s="86" t="s">
        <v>128</v>
      </c>
      <c r="F5" s="188" t="s">
        <v>199</v>
      </c>
      <c r="G5" s="86" t="s">
        <v>128</v>
      </c>
      <c r="H5" s="188" t="s">
        <v>199</v>
      </c>
      <c r="I5" s="86" t="s">
        <v>33</v>
      </c>
      <c r="J5" s="188" t="s">
        <v>199</v>
      </c>
      <c r="K5" s="251" t="s">
        <v>129</v>
      </c>
    </row>
    <row r="6" spans="1:15" s="84" customFormat="1" x14ac:dyDescent="0.25">
      <c r="A6" s="36" t="s">
        <v>130</v>
      </c>
      <c r="B6" s="175">
        <v>9031.75</v>
      </c>
      <c r="C6" s="37">
        <v>893.75</v>
      </c>
      <c r="D6" s="175">
        <v>7567.38</v>
      </c>
      <c r="E6" s="38">
        <v>574.70000000000005</v>
      </c>
      <c r="F6" s="175">
        <v>20161.099999999999</v>
      </c>
      <c r="G6" s="37">
        <v>2090.6999999999998</v>
      </c>
      <c r="H6" s="175">
        <v>1553.23</v>
      </c>
      <c r="I6" s="39">
        <v>983.74</v>
      </c>
      <c r="J6" s="175">
        <v>670.16</v>
      </c>
      <c r="K6" s="37">
        <v>465.39100000000002</v>
      </c>
      <c r="N6" s="204"/>
    </row>
    <row r="7" spans="1:15" s="84" customFormat="1" x14ac:dyDescent="0.25">
      <c r="A7" s="36" t="s">
        <v>131</v>
      </c>
      <c r="B7" s="175">
        <v>8648.19</v>
      </c>
      <c r="C7" s="37">
        <v>819.02</v>
      </c>
      <c r="D7" s="178">
        <v>8136.98</v>
      </c>
      <c r="E7" s="38">
        <v>605.58000000000004</v>
      </c>
      <c r="F7" s="175">
        <v>19390.34</v>
      </c>
      <c r="G7" s="37">
        <v>2198.96</v>
      </c>
      <c r="H7" s="175">
        <v>1107.53</v>
      </c>
      <c r="I7" s="39">
        <v>700.97</v>
      </c>
      <c r="J7" s="175">
        <v>1107.05</v>
      </c>
      <c r="K7" s="37">
        <v>768.78499999999997</v>
      </c>
      <c r="N7" s="204"/>
    </row>
    <row r="8" spans="1:15" s="84" customFormat="1" x14ac:dyDescent="0.25">
      <c r="A8" s="40" t="s">
        <v>132</v>
      </c>
      <c r="B8" s="176">
        <v>11809.92</v>
      </c>
      <c r="C8" s="183">
        <v>1012.57</v>
      </c>
      <c r="D8" s="179">
        <v>10307.790000000001</v>
      </c>
      <c r="E8" s="183">
        <v>707.60699999999997</v>
      </c>
      <c r="F8" s="180">
        <v>22580.81</v>
      </c>
      <c r="G8" s="87">
        <v>2557.2829999999999</v>
      </c>
      <c r="H8" s="180">
        <v>1988.98</v>
      </c>
      <c r="I8" s="87">
        <v>1258.8499999999999</v>
      </c>
      <c r="J8" s="176">
        <v>1317.97</v>
      </c>
      <c r="K8" s="41">
        <v>915.25599999999997</v>
      </c>
      <c r="L8" s="88"/>
      <c r="N8" s="204"/>
    </row>
    <row r="9" spans="1:15" s="84" customFormat="1" x14ac:dyDescent="0.25">
      <c r="A9" s="156" t="s">
        <v>165</v>
      </c>
      <c r="B9" s="176">
        <v>8808.17</v>
      </c>
      <c r="C9" s="41">
        <v>767.654</v>
      </c>
      <c r="D9" s="176">
        <v>8941.7999999999993</v>
      </c>
      <c r="E9" s="41">
        <v>620.90700000000004</v>
      </c>
      <c r="F9" s="176">
        <v>20563.259999999998</v>
      </c>
      <c r="G9" s="158">
        <v>2328.7939999999999</v>
      </c>
      <c r="H9" s="176">
        <v>1766.12</v>
      </c>
      <c r="I9" s="157">
        <v>1154.33</v>
      </c>
      <c r="J9" s="176">
        <v>1166.0899999999999</v>
      </c>
      <c r="K9" s="41">
        <v>809.78599999999994</v>
      </c>
      <c r="L9" s="88"/>
      <c r="N9" s="204"/>
    </row>
    <row r="10" spans="1:15" s="84" customFormat="1" x14ac:dyDescent="0.25">
      <c r="A10" s="156" t="s">
        <v>231</v>
      </c>
      <c r="B10" s="176">
        <v>8041.32</v>
      </c>
      <c r="C10" s="41">
        <v>670.76199999999994</v>
      </c>
      <c r="D10" s="176">
        <v>9178.91</v>
      </c>
      <c r="E10" s="41">
        <v>607.04300000000001</v>
      </c>
      <c r="F10" s="176">
        <v>19457.64</v>
      </c>
      <c r="G10" s="157">
        <v>2203.5880000000002</v>
      </c>
      <c r="H10" s="176">
        <v>1895.21</v>
      </c>
      <c r="I10" s="157">
        <v>1238.7</v>
      </c>
      <c r="J10" s="176">
        <v>406.52</v>
      </c>
      <c r="K10" s="41">
        <v>282.303</v>
      </c>
      <c r="L10" s="88"/>
      <c r="N10" s="204"/>
    </row>
    <row r="11" spans="1:15" s="84" customFormat="1" x14ac:dyDescent="0.25">
      <c r="A11" s="156" t="s">
        <v>233</v>
      </c>
      <c r="B11" s="176">
        <v>9175.99</v>
      </c>
      <c r="C11" s="41">
        <v>744.76400000000001</v>
      </c>
      <c r="D11" s="176">
        <v>11646.29</v>
      </c>
      <c r="E11" s="41">
        <v>733.56899999999996</v>
      </c>
      <c r="F11" s="176">
        <v>20115.830000000002</v>
      </c>
      <c r="G11" s="157">
        <v>2278.123</v>
      </c>
      <c r="H11" s="176">
        <v>2418.84</v>
      </c>
      <c r="I11" s="157">
        <v>1580.94</v>
      </c>
      <c r="J11" s="258">
        <v>470.01</v>
      </c>
      <c r="K11" s="41">
        <v>326.39600000000002</v>
      </c>
      <c r="L11" s="88"/>
      <c r="M11" s="205"/>
      <c r="N11" s="204"/>
      <c r="O11" s="204"/>
    </row>
    <row r="12" spans="1:15" s="84" customFormat="1" x14ac:dyDescent="0.25">
      <c r="A12" s="156" t="s">
        <v>272</v>
      </c>
      <c r="B12" s="176">
        <v>9091.15</v>
      </c>
      <c r="C12" s="41">
        <v>732.70399999999995</v>
      </c>
      <c r="D12" s="176">
        <v>10556.45</v>
      </c>
      <c r="E12" s="41">
        <v>650.06600000000003</v>
      </c>
      <c r="F12" s="176">
        <v>18283.57</v>
      </c>
      <c r="G12" s="157">
        <v>2070.62</v>
      </c>
      <c r="H12" s="176">
        <v>1948.72</v>
      </c>
      <c r="I12" s="157">
        <v>1257.76</v>
      </c>
      <c r="J12" s="258">
        <v>405.11</v>
      </c>
      <c r="K12" s="41">
        <v>281.32400000000001</v>
      </c>
      <c r="L12" s="88"/>
      <c r="M12" s="205"/>
      <c r="N12" s="204"/>
      <c r="O12" s="263"/>
    </row>
    <row r="13" spans="1:15" s="84" customFormat="1" x14ac:dyDescent="0.25">
      <c r="A13" s="156" t="s">
        <v>275</v>
      </c>
      <c r="B13" s="176">
        <v>12717.68</v>
      </c>
      <c r="C13" s="41">
        <v>1023.6130000000001</v>
      </c>
      <c r="D13" s="176">
        <v>13469.42</v>
      </c>
      <c r="E13" s="38">
        <v>836.77</v>
      </c>
      <c r="F13" s="176">
        <v>19137.22</v>
      </c>
      <c r="G13" s="157">
        <v>2167.2959999999998</v>
      </c>
      <c r="H13" s="176">
        <v>1240.941</v>
      </c>
      <c r="I13" s="157">
        <v>802.61</v>
      </c>
      <c r="J13" s="258">
        <v>505.67</v>
      </c>
      <c r="K13" s="41">
        <v>351.15800000000002</v>
      </c>
      <c r="L13" s="88"/>
      <c r="M13" s="205"/>
      <c r="N13" s="204"/>
      <c r="O13" s="263"/>
    </row>
    <row r="14" spans="1:15" s="84" customFormat="1" x14ac:dyDescent="0.25">
      <c r="A14" s="42" t="s">
        <v>10</v>
      </c>
      <c r="B14" s="177">
        <f t="shared" ref="B14:K14" si="0">SUM(B6:B13)</f>
        <v>77324.17</v>
      </c>
      <c r="C14" s="261">
        <f t="shared" si="0"/>
        <v>6664.8370000000004</v>
      </c>
      <c r="D14" s="177">
        <f t="shared" si="0"/>
        <v>79805.02</v>
      </c>
      <c r="E14" s="261">
        <f t="shared" si="0"/>
        <v>5336.2420000000002</v>
      </c>
      <c r="F14" s="177">
        <f t="shared" si="0"/>
        <v>159689.76999999999</v>
      </c>
      <c r="G14" s="261">
        <f t="shared" si="0"/>
        <v>17895.363999999998</v>
      </c>
      <c r="H14" s="177">
        <f t="shared" si="0"/>
        <v>13919.571</v>
      </c>
      <c r="I14" s="43">
        <f t="shared" si="0"/>
        <v>8977.9</v>
      </c>
      <c r="J14" s="177">
        <f t="shared" si="0"/>
        <v>6048.5800000000008</v>
      </c>
      <c r="K14" s="261">
        <f t="shared" si="0"/>
        <v>4200.3990000000003</v>
      </c>
      <c r="O14" s="204"/>
    </row>
    <row r="15" spans="1:15" s="30" customFormat="1" x14ac:dyDescent="0.25">
      <c r="A15" s="44"/>
      <c r="B15" s="45"/>
      <c r="C15" s="46"/>
      <c r="D15" s="45"/>
      <c r="E15" s="47"/>
      <c r="F15" s="48"/>
      <c r="G15" s="46"/>
      <c r="H15" s="49"/>
      <c r="I15" s="50"/>
      <c r="J15" s="48"/>
      <c r="K15" s="46"/>
      <c r="O15" s="262"/>
    </row>
    <row r="16" spans="1:15" x14ac:dyDescent="0.25">
      <c r="A16" s="44"/>
      <c r="B16" s="45"/>
      <c r="C16" s="50"/>
      <c r="D16" s="45"/>
      <c r="E16" s="46"/>
      <c r="G16" s="51"/>
      <c r="H16" s="52"/>
      <c r="I16" s="53"/>
      <c r="J16" s="54"/>
      <c r="K16" s="55"/>
    </row>
    <row r="17" spans="1:11" x14ac:dyDescent="0.25">
      <c r="A17" s="44"/>
      <c r="B17" s="45"/>
      <c r="C17" s="50"/>
      <c r="D17" s="45"/>
      <c r="E17" s="46"/>
      <c r="G17" s="51"/>
      <c r="J17" s="56"/>
      <c r="K17" s="57"/>
    </row>
    <row r="18" spans="1:11" x14ac:dyDescent="0.25">
      <c r="A18" s="44"/>
      <c r="B18" s="45"/>
      <c r="C18" s="50"/>
      <c r="D18" s="45"/>
      <c r="E18" s="46"/>
      <c r="G18" s="53"/>
      <c r="H18" s="58"/>
      <c r="I18" s="58"/>
      <c r="J18" s="56"/>
      <c r="K18" s="53"/>
    </row>
    <row r="19" spans="1:11" x14ac:dyDescent="0.25">
      <c r="A19" s="44"/>
      <c r="B19" s="45"/>
      <c r="C19" s="50"/>
      <c r="D19" s="45"/>
      <c r="E19" s="46"/>
      <c r="G19" s="46"/>
      <c r="J19" s="45"/>
      <c r="K19" s="46"/>
    </row>
    <row r="20" spans="1:11" x14ac:dyDescent="0.25">
      <c r="A20" s="44"/>
      <c r="B20" s="45"/>
      <c r="C20" s="50"/>
      <c r="D20" s="45"/>
      <c r="E20" s="46"/>
      <c r="G20" s="46"/>
      <c r="J20" s="45"/>
      <c r="K20" s="46"/>
    </row>
    <row r="21" spans="1:11" x14ac:dyDescent="0.25">
      <c r="A21" s="44"/>
      <c r="B21" s="45"/>
      <c r="C21" s="50"/>
      <c r="D21" s="45"/>
      <c r="E21" s="46"/>
      <c r="J21" s="45"/>
      <c r="K21" s="46"/>
    </row>
    <row r="22" spans="1:11" x14ac:dyDescent="0.25">
      <c r="A22" s="44"/>
      <c r="B22" s="45"/>
      <c r="C22" s="50"/>
      <c r="D22" s="45"/>
      <c r="E22" s="46"/>
      <c r="J22" s="45"/>
      <c r="K22" s="46"/>
    </row>
    <row r="23" spans="1:11" x14ac:dyDescent="0.25">
      <c r="A23" s="44"/>
      <c r="B23" s="45"/>
      <c r="C23" s="50"/>
      <c r="D23" s="45"/>
      <c r="E23" s="46"/>
      <c r="J23" s="45"/>
      <c r="K23" s="46"/>
    </row>
    <row r="24" spans="1:11" x14ac:dyDescent="0.25">
      <c r="A24" s="44"/>
      <c r="B24" s="45"/>
      <c r="C24" s="50"/>
      <c r="D24" s="45"/>
      <c r="E24" s="46"/>
      <c r="J24" s="45"/>
      <c r="K24" s="46"/>
    </row>
    <row r="25" spans="1:11" x14ac:dyDescent="0.25">
      <c r="A25" s="44"/>
      <c r="B25" s="45"/>
      <c r="C25" s="50"/>
      <c r="D25" s="45"/>
      <c r="E25" s="46"/>
      <c r="J25" s="45"/>
      <c r="K25" s="46"/>
    </row>
    <row r="26" spans="1:11" x14ac:dyDescent="0.25">
      <c r="A26" s="44"/>
      <c r="B26" s="45"/>
      <c r="C26" s="50"/>
      <c r="D26" s="45"/>
      <c r="E26" s="46"/>
      <c r="F26" s="49"/>
      <c r="G26" s="50"/>
      <c r="H26" s="49"/>
      <c r="I26" s="50"/>
      <c r="J26" s="45"/>
      <c r="K26" s="46"/>
    </row>
    <row r="27" spans="1:11" x14ac:dyDescent="0.25">
      <c r="A27" s="44"/>
      <c r="B27" s="45"/>
      <c r="C27" s="50"/>
      <c r="D27" s="45"/>
      <c r="E27" s="46"/>
      <c r="G27" s="46"/>
      <c r="H27" s="49"/>
      <c r="I27" s="50"/>
      <c r="J27" s="45"/>
      <c r="K27" s="46"/>
    </row>
    <row r="28" spans="1:11" x14ac:dyDescent="0.25">
      <c r="A28" s="44"/>
      <c r="B28" s="45"/>
      <c r="C28" s="50"/>
      <c r="D28" s="45"/>
      <c r="E28" s="46"/>
      <c r="G28" s="46"/>
      <c r="H28" s="49"/>
      <c r="I28" s="50"/>
      <c r="J28" s="45"/>
      <c r="K28" s="46"/>
    </row>
    <row r="29" spans="1:11" x14ac:dyDescent="0.25">
      <c r="A29" s="44"/>
      <c r="B29" s="45"/>
      <c r="C29" s="50"/>
      <c r="D29" s="45"/>
      <c r="E29" s="46"/>
      <c r="G29" s="46"/>
      <c r="H29" s="49"/>
      <c r="I29" s="50"/>
      <c r="J29" s="45"/>
      <c r="K29" s="46"/>
    </row>
    <row r="30" spans="1:11" x14ac:dyDescent="0.25">
      <c r="A30" s="44"/>
      <c r="B30" s="45"/>
      <c r="C30" s="50"/>
      <c r="D30" s="45"/>
      <c r="E30" s="46"/>
      <c r="G30" s="46"/>
      <c r="H30" s="49"/>
      <c r="I30" s="50"/>
      <c r="J30" s="45"/>
      <c r="K30" s="46"/>
    </row>
    <row r="31" spans="1:11" x14ac:dyDescent="0.25">
      <c r="A31" s="44"/>
      <c r="B31" s="45"/>
      <c r="C31" s="50"/>
      <c r="D31" s="45"/>
      <c r="E31" s="46"/>
      <c r="G31" s="46"/>
      <c r="H31" s="49"/>
      <c r="I31" s="50"/>
      <c r="J31" s="45"/>
      <c r="K31" s="46"/>
    </row>
    <row r="32" spans="1:11" x14ac:dyDescent="0.25">
      <c r="A32" s="44"/>
      <c r="B32" s="45"/>
      <c r="C32" s="50"/>
      <c r="D32" s="45"/>
      <c r="E32" s="46"/>
      <c r="F32" s="45"/>
      <c r="G32" s="46"/>
      <c r="H32" s="49"/>
      <c r="I32" s="50"/>
    </row>
    <row r="33" spans="1:14" x14ac:dyDescent="0.25">
      <c r="A33" s="44"/>
      <c r="B33" s="45"/>
      <c r="C33" s="50"/>
      <c r="D33" s="45"/>
      <c r="E33" s="46"/>
      <c r="F33" s="45"/>
      <c r="G33" s="46"/>
      <c r="H33" s="49"/>
      <c r="I33" s="50"/>
      <c r="J33" s="45"/>
      <c r="K33" s="46"/>
    </row>
    <row r="34" spans="1:14" x14ac:dyDescent="0.25">
      <c r="A34" s="59"/>
      <c r="B34" s="60"/>
      <c r="C34" s="61"/>
      <c r="D34" s="59"/>
      <c r="E34" s="59"/>
      <c r="F34" s="59"/>
      <c r="G34" s="59"/>
      <c r="H34" s="59"/>
      <c r="I34" s="59"/>
      <c r="J34" s="59"/>
      <c r="K34" s="59"/>
      <c r="L34" s="62"/>
      <c r="M34" s="63"/>
      <c r="N34" s="64"/>
    </row>
    <row r="35" spans="1:14" x14ac:dyDescent="0.25">
      <c r="A35" s="59"/>
      <c r="B35" s="60"/>
      <c r="C35" s="59"/>
      <c r="D35" s="59"/>
      <c r="E35" s="65"/>
      <c r="F35" s="59"/>
      <c r="G35" s="59"/>
      <c r="H35" s="59"/>
      <c r="I35" s="59"/>
      <c r="J35" s="59"/>
      <c r="K35" s="59"/>
    </row>
    <row r="36" spans="1:14" x14ac:dyDescent="0.25">
      <c r="A36" s="59"/>
      <c r="B36" s="60"/>
      <c r="C36" s="59"/>
      <c r="D36" s="59"/>
      <c r="E36" s="59"/>
      <c r="F36" s="59"/>
      <c r="G36" s="59"/>
      <c r="H36" s="59"/>
      <c r="I36" s="59"/>
      <c r="J36" s="59"/>
      <c r="K36" s="59"/>
    </row>
  </sheetData>
  <mergeCells count="7">
    <mergeCell ref="H4:I4"/>
    <mergeCell ref="J4:K4"/>
    <mergeCell ref="A1:K2"/>
    <mergeCell ref="A3:K3"/>
    <mergeCell ref="B4:C4"/>
    <mergeCell ref="D4:E4"/>
    <mergeCell ref="F4:G4"/>
  </mergeCells>
  <printOptions horizontalCentered="1"/>
  <pageMargins left="0" right="0" top="0" bottom="0" header="0.31496062992125984" footer="0.31496062992125984"/>
  <pageSetup paperSize="9"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K17"/>
  <sheetViews>
    <sheetView zoomScale="90" zoomScaleNormal="90" workbookViewId="0">
      <selection activeCell="M17" sqref="M17"/>
    </sheetView>
  </sheetViews>
  <sheetFormatPr baseColWidth="10" defaultRowHeight="15" x14ac:dyDescent="0.25"/>
  <cols>
    <col min="1" max="1" width="9.85546875" style="1" customWidth="1"/>
    <col min="2" max="2" width="13.140625" style="1" customWidth="1"/>
    <col min="3" max="3" width="14.7109375" style="1" customWidth="1"/>
    <col min="4" max="4" width="10.5703125" style="1" customWidth="1"/>
    <col min="5" max="5" width="13.7109375" style="1" customWidth="1"/>
    <col min="6" max="6" width="11.42578125" style="1"/>
    <col min="7" max="7" width="13.85546875" style="1" customWidth="1"/>
    <col min="8" max="8" width="12.85546875" style="21" customWidth="1"/>
    <col min="9" max="9" width="13.85546875" style="1" customWidth="1"/>
    <col min="10" max="10" width="13.7109375" style="1" customWidth="1"/>
    <col min="11" max="11" width="14" style="1" customWidth="1"/>
    <col min="12" max="16384" width="11.42578125" style="1"/>
  </cols>
  <sheetData>
    <row r="1" spans="1:11" x14ac:dyDescent="0.25">
      <c r="A1" s="193"/>
      <c r="B1" s="349" t="s">
        <v>133</v>
      </c>
      <c r="C1" s="350"/>
      <c r="D1" s="350"/>
      <c r="E1" s="350"/>
      <c r="F1" s="350"/>
      <c r="G1" s="350"/>
      <c r="H1" s="350"/>
      <c r="I1" s="350"/>
      <c r="J1" s="350"/>
      <c r="K1" s="351"/>
    </row>
    <row r="2" spans="1:11" x14ac:dyDescent="0.25">
      <c r="A2" s="190"/>
      <c r="B2" s="352"/>
      <c r="C2" s="353"/>
      <c r="D2" s="353"/>
      <c r="E2" s="353"/>
      <c r="F2" s="353"/>
      <c r="G2" s="353"/>
      <c r="H2" s="353"/>
      <c r="I2" s="353"/>
      <c r="J2" s="353"/>
      <c r="K2" s="354"/>
    </row>
    <row r="3" spans="1:11" ht="19.5" thickBot="1" x14ac:dyDescent="0.35">
      <c r="A3" s="194"/>
      <c r="B3" s="355" t="s">
        <v>134</v>
      </c>
      <c r="C3" s="356"/>
      <c r="D3" s="356"/>
      <c r="E3" s="356"/>
      <c r="F3" s="356"/>
      <c r="G3" s="356"/>
      <c r="H3" s="356"/>
      <c r="I3" s="356"/>
      <c r="J3" s="356"/>
      <c r="K3" s="357"/>
    </row>
    <row r="4" spans="1:11" ht="15.75" thickBot="1" x14ac:dyDescent="0.3">
      <c r="A4" s="189" t="s">
        <v>1</v>
      </c>
      <c r="B4" s="358" t="s">
        <v>135</v>
      </c>
      <c r="C4" s="359"/>
      <c r="D4" s="360" t="s">
        <v>126</v>
      </c>
      <c r="E4" s="361"/>
      <c r="F4" s="362" t="s">
        <v>127</v>
      </c>
      <c r="G4" s="359"/>
      <c r="H4" s="360" t="s">
        <v>136</v>
      </c>
      <c r="I4" s="361"/>
      <c r="J4" s="362" t="s">
        <v>4</v>
      </c>
      <c r="K4" s="361"/>
    </row>
    <row r="5" spans="1:11" ht="17.25" x14ac:dyDescent="0.25">
      <c r="B5" s="192" t="s">
        <v>137</v>
      </c>
      <c r="C5" s="73" t="s">
        <v>138</v>
      </c>
      <c r="D5" s="74" t="s">
        <v>243</v>
      </c>
      <c r="E5" s="73" t="s">
        <v>138</v>
      </c>
      <c r="F5" s="73" t="s">
        <v>139</v>
      </c>
      <c r="G5" s="73" t="s">
        <v>138</v>
      </c>
      <c r="H5" s="74" t="s">
        <v>243</v>
      </c>
      <c r="I5" s="74" t="s">
        <v>138</v>
      </c>
      <c r="J5" s="74" t="s">
        <v>242</v>
      </c>
      <c r="K5" s="74" t="s">
        <v>138</v>
      </c>
    </row>
    <row r="6" spans="1:11" x14ac:dyDescent="0.25">
      <c r="A6" s="66" t="s">
        <v>130</v>
      </c>
      <c r="B6" s="3">
        <v>3559.15</v>
      </c>
      <c r="C6" s="163">
        <v>36760.230000000003</v>
      </c>
      <c r="D6" s="78">
        <v>983.74</v>
      </c>
      <c r="E6" s="168">
        <v>1553.23</v>
      </c>
      <c r="F6" s="184">
        <v>465.39100000000002</v>
      </c>
      <c r="G6" s="168">
        <v>670.16</v>
      </c>
      <c r="H6" s="79">
        <v>3714.32</v>
      </c>
      <c r="I6" s="164">
        <v>16875.82</v>
      </c>
      <c r="J6" s="3">
        <v>180008.74</v>
      </c>
      <c r="K6" s="163">
        <v>78844.800000000003</v>
      </c>
    </row>
    <row r="7" spans="1:11" s="72" customFormat="1" x14ac:dyDescent="0.25">
      <c r="A7" s="66" t="s">
        <v>131</v>
      </c>
      <c r="B7" s="3">
        <v>3623.56</v>
      </c>
      <c r="C7" s="163">
        <v>36175.51</v>
      </c>
      <c r="D7" s="80">
        <v>700.97</v>
      </c>
      <c r="E7" s="169">
        <v>1107.53</v>
      </c>
      <c r="F7" s="81">
        <v>768.78499999999997</v>
      </c>
      <c r="G7" s="169">
        <v>1107.05</v>
      </c>
      <c r="H7" s="82">
        <v>4118.32</v>
      </c>
      <c r="I7" s="163">
        <v>18738.21</v>
      </c>
      <c r="J7" s="3">
        <v>223590.9</v>
      </c>
      <c r="K7" s="164">
        <v>96095.38</v>
      </c>
    </row>
    <row r="8" spans="1:11" x14ac:dyDescent="0.25">
      <c r="A8" s="90" t="s">
        <v>132</v>
      </c>
      <c r="B8" s="160">
        <v>4277.46</v>
      </c>
      <c r="C8" s="173">
        <v>44698.52</v>
      </c>
      <c r="D8" s="91">
        <v>1258.8499999999999</v>
      </c>
      <c r="E8" s="172">
        <v>1988.98</v>
      </c>
      <c r="F8" s="92">
        <v>915.25599999999997</v>
      </c>
      <c r="G8" s="170">
        <v>1317.97</v>
      </c>
      <c r="H8" s="93">
        <v>4126.32</v>
      </c>
      <c r="I8" s="167">
        <v>18607.48</v>
      </c>
      <c r="J8" s="94">
        <v>233503.3</v>
      </c>
      <c r="K8" s="165">
        <v>95901.52</v>
      </c>
    </row>
    <row r="9" spans="1:11" x14ac:dyDescent="0.25">
      <c r="A9" s="159" t="s">
        <v>165</v>
      </c>
      <c r="B9" s="160">
        <v>3717.36</v>
      </c>
      <c r="C9" s="163">
        <v>38313.230000000003</v>
      </c>
      <c r="D9" s="162">
        <v>1154.33</v>
      </c>
      <c r="E9" s="163">
        <v>1766.12</v>
      </c>
      <c r="F9" s="92">
        <v>809.78599999999994</v>
      </c>
      <c r="G9" s="170">
        <v>1166.0899999999999</v>
      </c>
      <c r="H9" s="93">
        <v>4277</v>
      </c>
      <c r="I9" s="167">
        <v>19409.37</v>
      </c>
      <c r="J9" s="161">
        <v>238857.9</v>
      </c>
      <c r="K9" s="165">
        <v>98072.09</v>
      </c>
    </row>
    <row r="10" spans="1:11" x14ac:dyDescent="0.25">
      <c r="A10" s="181" t="s">
        <v>231</v>
      </c>
      <c r="B10" s="160">
        <v>3481.39</v>
      </c>
      <c r="C10" s="163">
        <v>36677.870000000003</v>
      </c>
      <c r="D10" s="162">
        <v>1238.7</v>
      </c>
      <c r="E10" s="163">
        <v>1895.21</v>
      </c>
      <c r="F10" s="92">
        <v>282.303</v>
      </c>
      <c r="G10" s="170">
        <v>406.52</v>
      </c>
      <c r="H10" s="93">
        <v>4186</v>
      </c>
      <c r="I10" s="167">
        <v>19584.73</v>
      </c>
      <c r="J10" s="161">
        <v>206203.4</v>
      </c>
      <c r="K10" s="165">
        <v>89628.28</v>
      </c>
    </row>
    <row r="11" spans="1:11" x14ac:dyDescent="0.25">
      <c r="A11" s="181" t="s">
        <v>233</v>
      </c>
      <c r="B11" s="160">
        <v>3756.4560000000001</v>
      </c>
      <c r="C11" s="163">
        <v>40938.11</v>
      </c>
      <c r="D11" s="162">
        <v>1580.94</v>
      </c>
      <c r="E11" s="163">
        <v>2418.84</v>
      </c>
      <c r="F11" s="92">
        <v>326.39600000000002</v>
      </c>
      <c r="G11" s="170">
        <v>470.01</v>
      </c>
      <c r="H11" s="93">
        <v>5294</v>
      </c>
      <c r="I11" s="167">
        <v>23937.85</v>
      </c>
      <c r="J11" s="161">
        <v>215437</v>
      </c>
      <c r="K11" s="165">
        <v>92754.1</v>
      </c>
    </row>
    <row r="12" spans="1:11" x14ac:dyDescent="0.25">
      <c r="A12" s="181" t="s">
        <v>272</v>
      </c>
      <c r="B12" s="160">
        <v>3453.39</v>
      </c>
      <c r="C12" s="163">
        <v>37931.18</v>
      </c>
      <c r="D12" s="162">
        <v>1257.76</v>
      </c>
      <c r="E12" s="163">
        <v>1948.72</v>
      </c>
      <c r="F12" s="92">
        <v>281.32400000000001</v>
      </c>
      <c r="G12" s="170">
        <v>405.11</v>
      </c>
      <c r="H12" s="93">
        <v>4989.32</v>
      </c>
      <c r="I12" s="167">
        <v>25860.03</v>
      </c>
      <c r="J12" s="161">
        <v>199718.1</v>
      </c>
      <c r="K12" s="165">
        <v>87902.12</v>
      </c>
    </row>
    <row r="13" spans="1:11" x14ac:dyDescent="0.25">
      <c r="A13" s="181" t="s">
        <v>275</v>
      </c>
      <c r="B13" s="160">
        <f>1023.613+836.77+2167.296</f>
        <v>4027.6790000000001</v>
      </c>
      <c r="C13" s="163">
        <f>12717.68+13469.42+19137.22</f>
        <v>45324.32</v>
      </c>
      <c r="D13" s="162">
        <v>802.61</v>
      </c>
      <c r="E13" s="163">
        <v>1240.941</v>
      </c>
      <c r="F13" s="92">
        <v>351.15800000000002</v>
      </c>
      <c r="G13" s="170">
        <v>505.67</v>
      </c>
      <c r="H13" s="93">
        <v>5760</v>
      </c>
      <c r="I13" s="167">
        <v>32805.85</v>
      </c>
      <c r="J13" s="161">
        <v>160207.6</v>
      </c>
      <c r="K13" s="165">
        <v>85604.33</v>
      </c>
    </row>
    <row r="14" spans="1:11" x14ac:dyDescent="0.25">
      <c r="A14" s="68" t="s">
        <v>140</v>
      </c>
      <c r="B14" s="67">
        <f t="shared" ref="B14:C14" si="0">SUM(B6:B12)</f>
        <v>25868.766000000003</v>
      </c>
      <c r="C14" s="171">
        <f t="shared" si="0"/>
        <v>271494.65000000002</v>
      </c>
      <c r="D14" s="259">
        <f t="shared" ref="D14:K14" si="1">SUM(D6:D13)</f>
        <v>8977.9</v>
      </c>
      <c r="E14" s="260">
        <f t="shared" si="1"/>
        <v>13919.571</v>
      </c>
      <c r="F14" s="259">
        <f t="shared" si="1"/>
        <v>4200.3990000000003</v>
      </c>
      <c r="G14" s="260">
        <f t="shared" si="1"/>
        <v>6048.5800000000008</v>
      </c>
      <c r="H14" s="69">
        <f t="shared" si="1"/>
        <v>36465.279999999999</v>
      </c>
      <c r="I14" s="166">
        <f t="shared" si="1"/>
        <v>175819.34</v>
      </c>
      <c r="J14" s="69">
        <f t="shared" si="1"/>
        <v>1657526.9400000002</v>
      </c>
      <c r="K14" s="166">
        <f t="shared" si="1"/>
        <v>724802.62</v>
      </c>
    </row>
    <row r="15" spans="1:11" x14ac:dyDescent="0.25">
      <c r="D15" s="70"/>
    </row>
    <row r="16" spans="1:11" ht="15" customHeight="1" x14ac:dyDescent="0.25">
      <c r="C16" s="71"/>
    </row>
    <row r="17" ht="15" customHeight="1" x14ac:dyDescent="0.25"/>
  </sheetData>
  <mergeCells count="7">
    <mergeCell ref="B1:K2"/>
    <mergeCell ref="B3:K3"/>
    <mergeCell ref="B4:C4"/>
    <mergeCell ref="D4:E4"/>
    <mergeCell ref="F4:G4"/>
    <mergeCell ref="H4:I4"/>
    <mergeCell ref="J4:K4"/>
  </mergeCells>
  <printOptions horizontalCentered="1"/>
  <pageMargins left="0" right="0" top="0.74803149606299213" bottom="0" header="0.31496062992125984" footer="0.31496062992125984"/>
  <pageSetup paperSize="9" scale="90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N.01</vt:lpstr>
      <vt:lpstr>FORMATO N. 02</vt:lpstr>
      <vt:lpstr>FORMATO N.04</vt:lpstr>
      <vt:lpstr>FORMATO N.5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daguirre</dc:creator>
  <cp:lastModifiedBy>YAZMIN DEL CARMEN PINEDO ROJAS</cp:lastModifiedBy>
  <cp:lastPrinted>2015-09-21T23:37:03Z</cp:lastPrinted>
  <dcterms:created xsi:type="dcterms:W3CDTF">2012-03-28T14:19:55Z</dcterms:created>
  <dcterms:modified xsi:type="dcterms:W3CDTF">2015-09-28T19:26:09Z</dcterms:modified>
</cp:coreProperties>
</file>